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Ex5.xml" ContentType="application/vnd.ms-office.chartex+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12"/>
  <workbookPr codeName="ThisWorkbook"/>
  <mc:AlternateContent xmlns:mc="http://schemas.openxmlformats.org/markup-compatibility/2006">
    <mc:Choice Requires="x15">
      <x15ac:absPath xmlns:x15ac="http://schemas.microsoft.com/office/spreadsheetml/2010/11/ac" url="H:\Mijn Documenten\HH\"/>
    </mc:Choice>
  </mc:AlternateContent>
  <xr:revisionPtr revIDLastSave="0" documentId="13_ncr:1_{E623757C-CDDB-4762-988D-0D298DF7953E}" xr6:coauthVersionLast="47" xr6:coauthVersionMax="47" xr10:uidLastSave="{00000000-0000-0000-0000-000000000000}"/>
  <bookViews>
    <workbookView xWindow="-120" yWindow="-120" windowWidth="20730" windowHeight="11160" tabRatio="917" firstSheet="3" activeTab="3" xr2:uid="{996AD8EC-8311-4867-A07D-71970398654B}"/>
  </bookViews>
  <sheets>
    <sheet name="Uitgangspunten" sheetId="3" r:id="rId1"/>
    <sheet name="Handleiding" sheetId="10" r:id="rId2"/>
    <sheet name="FWG" sheetId="19" r:id="rId3"/>
    <sheet name="1_Kostprijs_hbh" sheetId="13" r:id="rId4"/>
    <sheet name="1_Kostprijs_begeleiding_VVT" sheetId="14" r:id="rId5"/>
    <sheet name="1_Kostprijs_begeleiding_GHZ" sheetId="16" r:id="rId6"/>
    <sheet name="1_Kostprijs_begeleiding_GGZ" sheetId="17" r:id="rId7"/>
    <sheet name="1_Kostprijs_begeleiding_SW" sheetId="15" r:id="rId8"/>
    <sheet name="CAO_VVT" sheetId="1" r:id="rId9"/>
    <sheet name="CAO_GHZ" sheetId="5" r:id="rId10"/>
    <sheet name="CAO_GGZ" sheetId="7" r:id="rId11"/>
    <sheet name="CAO_SociaalWerk" sheetId="8" r:id="rId12"/>
    <sheet name="Data_overig" sheetId="18" r:id="rId13"/>
  </sheets>
  <definedNames>
    <definedName name="_xlnm._FilterDatabase" localSheetId="10" hidden="1">CAO_GGZ!$U$15:$AA$243</definedName>
    <definedName name="_xlnm._FilterDatabase" localSheetId="9" hidden="1">CAO_GHZ!$N$15:$T$96</definedName>
    <definedName name="_xlchart.v1.0" hidden="1">'1_Kostprijs_hbh'!$B$243:$B$254</definedName>
    <definedName name="_xlchart.v1.1" hidden="1">'1_Kostprijs_hbh'!$C$243:$C$254</definedName>
    <definedName name="_xlchart.v1.2" hidden="1">'1_Kostprijs_begeleiding_VVT'!$B$250:$B$261</definedName>
    <definedName name="_xlchart.v1.3" hidden="1">'1_Kostprijs_begeleiding_VVT'!$C$250:$C$261</definedName>
    <definedName name="_xlchart.v1.4" hidden="1">'1_Kostprijs_begeleiding_GHZ'!$B$245:$B$256</definedName>
    <definedName name="_xlchart.v1.5" hidden="1">'1_Kostprijs_begeleiding_GHZ'!$C$245:$C$256</definedName>
    <definedName name="_xlchart.v1.6" hidden="1">'1_Kostprijs_begeleiding_GGZ'!$B$243:$B$254</definedName>
    <definedName name="_xlchart.v1.7" hidden="1">'1_Kostprijs_begeleiding_GGZ'!$C$243:$C$254</definedName>
    <definedName name="_xlchart.v1.8" hidden="1">'1_Kostprijs_begeleiding_SW'!$B$245:$B$256</definedName>
    <definedName name="_xlchart.v1.9" hidden="1">'1_Kostprijs_begeleiding_SW'!$C$245:$C$256</definedName>
    <definedName name="Pensioen_dropdown">Data_overig!$B$7:$B$8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8" i="14" l="1"/>
  <c r="C110" i="13"/>
  <c r="I127" i="15"/>
  <c r="I123" i="17"/>
  <c r="I123" i="16"/>
  <c r="I128" i="14"/>
  <c r="G122" i="13"/>
  <c r="C72" i="15"/>
  <c r="C68" i="15"/>
  <c r="C72" i="14"/>
  <c r="C72" i="13"/>
  <c r="P346" i="8" l="1"/>
  <c r="O346" i="8"/>
  <c r="P345" i="8"/>
  <c r="O345" i="8"/>
  <c r="P344" i="8"/>
  <c r="O344" i="8"/>
  <c r="P343" i="8"/>
  <c r="O343" i="8"/>
  <c r="P342" i="8"/>
  <c r="O342" i="8"/>
  <c r="P341" i="8"/>
  <c r="O341" i="8"/>
  <c r="P340" i="8"/>
  <c r="O340" i="8"/>
  <c r="P339" i="8"/>
  <c r="O339" i="8"/>
  <c r="P338" i="8"/>
  <c r="O338" i="8"/>
  <c r="P337" i="8"/>
  <c r="O337" i="8"/>
  <c r="P336" i="8"/>
  <c r="O336" i="8"/>
  <c r="P335" i="8"/>
  <c r="O335" i="8"/>
  <c r="P334" i="8"/>
  <c r="O334" i="8"/>
  <c r="P333" i="8"/>
  <c r="O333" i="8"/>
  <c r="P332" i="8"/>
  <c r="O332" i="8"/>
  <c r="P331" i="8"/>
  <c r="O331" i="8"/>
  <c r="P330" i="8"/>
  <c r="O330" i="8"/>
  <c r="P329" i="8"/>
  <c r="O329" i="8"/>
  <c r="P328" i="8"/>
  <c r="O328" i="8"/>
  <c r="P327" i="8"/>
  <c r="O327" i="8"/>
  <c r="P326" i="8"/>
  <c r="O326" i="8"/>
  <c r="P325" i="8"/>
  <c r="O325" i="8"/>
  <c r="P324" i="8"/>
  <c r="O324" i="8"/>
  <c r="P323" i="8"/>
  <c r="O323" i="8"/>
  <c r="P322" i="8"/>
  <c r="O322" i="8"/>
  <c r="P321" i="8"/>
  <c r="O321" i="8"/>
  <c r="P320" i="8"/>
  <c r="O320" i="8"/>
  <c r="P319" i="8"/>
  <c r="O319" i="8"/>
  <c r="P318" i="8"/>
  <c r="O318" i="8"/>
  <c r="P317" i="8"/>
  <c r="O317" i="8"/>
  <c r="P316" i="8"/>
  <c r="O316" i="8"/>
  <c r="P315" i="8"/>
  <c r="O315" i="8"/>
  <c r="P314" i="8"/>
  <c r="O314" i="8"/>
  <c r="P313" i="8"/>
  <c r="O313" i="8"/>
  <c r="P312" i="8"/>
  <c r="O312" i="8"/>
  <c r="P311" i="8"/>
  <c r="O311" i="8"/>
  <c r="P310" i="8"/>
  <c r="O310" i="8"/>
  <c r="P309" i="8"/>
  <c r="O309" i="8"/>
  <c r="P308" i="8"/>
  <c r="O308" i="8"/>
  <c r="P307" i="8"/>
  <c r="O307" i="8"/>
  <c r="P306" i="8"/>
  <c r="O306" i="8"/>
  <c r="P305" i="8"/>
  <c r="O305" i="8"/>
  <c r="P304" i="8"/>
  <c r="O304" i="8"/>
  <c r="P303" i="8"/>
  <c r="O303" i="8"/>
  <c r="P302" i="8"/>
  <c r="O302" i="8"/>
  <c r="P301" i="8"/>
  <c r="O301" i="8"/>
  <c r="P300" i="8"/>
  <c r="O300" i="8"/>
  <c r="P299" i="8"/>
  <c r="O299" i="8"/>
  <c r="P298" i="8"/>
  <c r="O298" i="8"/>
  <c r="P297" i="8"/>
  <c r="O297" i="8"/>
  <c r="P296" i="8"/>
  <c r="O296" i="8"/>
  <c r="P295" i="8"/>
  <c r="O295" i="8"/>
  <c r="P294" i="8"/>
  <c r="O294" i="8"/>
  <c r="P293" i="8"/>
  <c r="O293" i="8"/>
  <c r="P292" i="8"/>
  <c r="O292" i="8"/>
  <c r="P291" i="8"/>
  <c r="O291" i="8"/>
  <c r="P290" i="8"/>
  <c r="O290" i="8"/>
  <c r="P289" i="8"/>
  <c r="O289" i="8"/>
  <c r="P288" i="8"/>
  <c r="O288" i="8"/>
  <c r="P287" i="8"/>
  <c r="O287" i="8"/>
  <c r="P286" i="8"/>
  <c r="O286" i="8"/>
  <c r="P285" i="8"/>
  <c r="O285" i="8"/>
  <c r="P284" i="8"/>
  <c r="O284" i="8"/>
  <c r="P283" i="8"/>
  <c r="O283" i="8"/>
  <c r="P282" i="8"/>
  <c r="O282" i="8"/>
  <c r="P281" i="8"/>
  <c r="O281" i="8"/>
  <c r="P280" i="8"/>
  <c r="O280" i="8"/>
  <c r="P279" i="8"/>
  <c r="O279" i="8"/>
  <c r="P278" i="8"/>
  <c r="O278" i="8"/>
  <c r="P277" i="8"/>
  <c r="O277" i="8"/>
  <c r="P276" i="8"/>
  <c r="O276" i="8"/>
  <c r="P275" i="8"/>
  <c r="O275" i="8"/>
  <c r="P274" i="8"/>
  <c r="O274" i="8"/>
  <c r="P273" i="8"/>
  <c r="O273" i="8"/>
  <c r="P272" i="8"/>
  <c r="O272" i="8"/>
  <c r="P271" i="8"/>
  <c r="O271" i="8"/>
  <c r="P270" i="8"/>
  <c r="O270" i="8"/>
  <c r="P269" i="8"/>
  <c r="O269" i="8"/>
  <c r="P268" i="8"/>
  <c r="O268" i="8"/>
  <c r="P267" i="8"/>
  <c r="O267" i="8"/>
  <c r="P266" i="8"/>
  <c r="O266" i="8"/>
  <c r="P265" i="8"/>
  <c r="O265" i="8"/>
  <c r="P264" i="8"/>
  <c r="O264" i="8"/>
  <c r="P263" i="8"/>
  <c r="O263" i="8"/>
  <c r="P262" i="8"/>
  <c r="O262" i="8"/>
  <c r="P261" i="8"/>
  <c r="O261" i="8"/>
  <c r="P260" i="8"/>
  <c r="O260" i="8"/>
  <c r="P259" i="8"/>
  <c r="O259" i="8"/>
  <c r="P258" i="8"/>
  <c r="O258" i="8"/>
  <c r="P257" i="8"/>
  <c r="O257" i="8"/>
  <c r="P256" i="8"/>
  <c r="O256" i="8"/>
  <c r="P255" i="8"/>
  <c r="O255" i="8"/>
  <c r="P254" i="8"/>
  <c r="O254" i="8"/>
  <c r="P253" i="8"/>
  <c r="O253" i="8"/>
  <c r="P252" i="8"/>
  <c r="O252" i="8"/>
  <c r="P251" i="8"/>
  <c r="O251" i="8"/>
  <c r="P250" i="8"/>
  <c r="O250" i="8"/>
  <c r="P249" i="8"/>
  <c r="O249" i="8"/>
  <c r="P248" i="8"/>
  <c r="O248" i="8"/>
  <c r="P247" i="8"/>
  <c r="O247" i="8"/>
  <c r="P246" i="8"/>
  <c r="O246" i="8"/>
  <c r="P245" i="8"/>
  <c r="O245" i="8"/>
  <c r="P244" i="8"/>
  <c r="O244" i="8"/>
  <c r="P243" i="8"/>
  <c r="O243" i="8"/>
  <c r="P242" i="8"/>
  <c r="O242" i="8"/>
  <c r="P241" i="8"/>
  <c r="O241" i="8"/>
  <c r="P240" i="8"/>
  <c r="O240" i="8"/>
  <c r="P239" i="8"/>
  <c r="O239" i="8"/>
  <c r="P238" i="8"/>
  <c r="O238" i="8"/>
  <c r="P237" i="8"/>
  <c r="O237" i="8"/>
  <c r="P236" i="8"/>
  <c r="O236" i="8"/>
  <c r="P235" i="8"/>
  <c r="O235" i="8"/>
  <c r="P234" i="8"/>
  <c r="O234" i="8"/>
  <c r="P233" i="8"/>
  <c r="O233" i="8"/>
  <c r="P232" i="8"/>
  <c r="O232" i="8"/>
  <c r="P231" i="8"/>
  <c r="O231" i="8"/>
  <c r="P230" i="8"/>
  <c r="O230" i="8"/>
  <c r="P229" i="8"/>
  <c r="O229" i="8"/>
  <c r="P228" i="8"/>
  <c r="O228" i="8"/>
  <c r="P227" i="8"/>
  <c r="O227" i="8"/>
  <c r="P226" i="8"/>
  <c r="O226" i="8"/>
  <c r="P225" i="8"/>
  <c r="O225" i="8"/>
  <c r="P224" i="8"/>
  <c r="O224" i="8"/>
  <c r="P223" i="8"/>
  <c r="O223" i="8"/>
  <c r="P222" i="8"/>
  <c r="O222" i="8"/>
  <c r="P221" i="8"/>
  <c r="O221" i="8"/>
  <c r="P220" i="8"/>
  <c r="O220" i="8"/>
  <c r="P219" i="8"/>
  <c r="O219" i="8"/>
  <c r="P218" i="8"/>
  <c r="O218" i="8"/>
  <c r="P217" i="8"/>
  <c r="O217" i="8"/>
  <c r="P216" i="8"/>
  <c r="O216" i="8"/>
  <c r="P215" i="8"/>
  <c r="O215" i="8"/>
  <c r="P214" i="8"/>
  <c r="O214" i="8"/>
  <c r="P213" i="8"/>
  <c r="O213" i="8"/>
  <c r="P212" i="8"/>
  <c r="O212" i="8"/>
  <c r="P211" i="8"/>
  <c r="O211" i="8"/>
  <c r="P210" i="8"/>
  <c r="O210" i="8"/>
  <c r="P209" i="8"/>
  <c r="O209" i="8"/>
  <c r="P208" i="8"/>
  <c r="O208" i="8"/>
  <c r="P207" i="8"/>
  <c r="O207" i="8"/>
  <c r="P206" i="8"/>
  <c r="O206" i="8"/>
  <c r="P205" i="8"/>
  <c r="O205" i="8"/>
  <c r="P204" i="8"/>
  <c r="O204" i="8"/>
  <c r="P203" i="8"/>
  <c r="O203" i="8"/>
  <c r="P202" i="8"/>
  <c r="O202" i="8"/>
  <c r="P201" i="8"/>
  <c r="O201" i="8"/>
  <c r="P200" i="8"/>
  <c r="O200" i="8"/>
  <c r="P199" i="8"/>
  <c r="O199" i="8"/>
  <c r="P198" i="8"/>
  <c r="O198" i="8"/>
  <c r="P197" i="8"/>
  <c r="O197" i="8"/>
  <c r="P196" i="8"/>
  <c r="O196" i="8"/>
  <c r="P195" i="8"/>
  <c r="O195" i="8"/>
  <c r="P194" i="8"/>
  <c r="O194" i="8"/>
  <c r="P193" i="8"/>
  <c r="O193" i="8"/>
  <c r="P192" i="8"/>
  <c r="O192" i="8"/>
  <c r="P191" i="8"/>
  <c r="O191" i="8"/>
  <c r="P190" i="8"/>
  <c r="O190" i="8"/>
  <c r="P189" i="8"/>
  <c r="O189" i="8"/>
  <c r="P188" i="8"/>
  <c r="O188" i="8"/>
  <c r="P187" i="8"/>
  <c r="O187" i="8"/>
  <c r="P186" i="8"/>
  <c r="O186" i="8"/>
  <c r="P185" i="8"/>
  <c r="O185" i="8"/>
  <c r="P184" i="8"/>
  <c r="O184" i="8"/>
  <c r="P183" i="8"/>
  <c r="O183" i="8"/>
  <c r="P182" i="8"/>
  <c r="O182" i="8"/>
  <c r="P181" i="8"/>
  <c r="O181" i="8"/>
  <c r="P180" i="8"/>
  <c r="O180" i="8"/>
  <c r="P179" i="8"/>
  <c r="O179" i="8"/>
  <c r="P178" i="8"/>
  <c r="O178" i="8"/>
  <c r="P177" i="8"/>
  <c r="O177" i="8"/>
  <c r="P176" i="8"/>
  <c r="O176" i="8"/>
  <c r="P175" i="8"/>
  <c r="O175" i="8"/>
  <c r="P174" i="8"/>
  <c r="O174" i="8"/>
  <c r="P173" i="8"/>
  <c r="O173" i="8"/>
  <c r="P172" i="8"/>
  <c r="O172" i="8"/>
  <c r="P171" i="8"/>
  <c r="O171" i="8"/>
  <c r="P170" i="8"/>
  <c r="O170" i="8"/>
  <c r="P169" i="8"/>
  <c r="O169" i="8"/>
  <c r="P168" i="8"/>
  <c r="O168" i="8"/>
  <c r="P167" i="8"/>
  <c r="O167" i="8"/>
  <c r="P166" i="8"/>
  <c r="O166" i="8"/>
  <c r="P165" i="8"/>
  <c r="O165" i="8"/>
  <c r="P164" i="8"/>
  <c r="O164" i="8"/>
  <c r="P163" i="8"/>
  <c r="O163" i="8"/>
  <c r="P162" i="8"/>
  <c r="O162" i="8"/>
  <c r="P161" i="8"/>
  <c r="O161" i="8"/>
  <c r="P160" i="8"/>
  <c r="O160" i="8"/>
  <c r="P159" i="8"/>
  <c r="O159" i="8"/>
  <c r="P158" i="8"/>
  <c r="O158" i="8"/>
  <c r="P157" i="8"/>
  <c r="O157" i="8"/>
  <c r="P156" i="8"/>
  <c r="O156" i="8"/>
  <c r="P155" i="8"/>
  <c r="O155" i="8"/>
  <c r="P154" i="8"/>
  <c r="O154" i="8"/>
  <c r="P153" i="8"/>
  <c r="O153" i="8"/>
  <c r="P152" i="8"/>
  <c r="O152" i="8"/>
  <c r="P151" i="8"/>
  <c r="O151" i="8"/>
  <c r="P150" i="8"/>
  <c r="O150" i="8"/>
  <c r="P149" i="8"/>
  <c r="O149" i="8"/>
  <c r="P148" i="8"/>
  <c r="O148" i="8"/>
  <c r="P147" i="8"/>
  <c r="O147" i="8"/>
  <c r="P146" i="8"/>
  <c r="O146" i="8"/>
  <c r="P145" i="8"/>
  <c r="O145" i="8"/>
  <c r="P144" i="8"/>
  <c r="O144" i="8"/>
  <c r="P143" i="8"/>
  <c r="O143" i="8"/>
  <c r="P142" i="8"/>
  <c r="O142" i="8"/>
  <c r="P141" i="8"/>
  <c r="O141" i="8"/>
  <c r="P140" i="8"/>
  <c r="O140" i="8"/>
  <c r="P139" i="8"/>
  <c r="O139" i="8"/>
  <c r="P138" i="8"/>
  <c r="O138" i="8"/>
  <c r="P137" i="8"/>
  <c r="O137" i="8"/>
  <c r="P136" i="8"/>
  <c r="O136" i="8"/>
  <c r="P135" i="8"/>
  <c r="O135" i="8"/>
  <c r="P134" i="8"/>
  <c r="O134" i="8"/>
  <c r="P133" i="8"/>
  <c r="O133" i="8"/>
  <c r="P132" i="8"/>
  <c r="O132" i="8"/>
  <c r="P131" i="8"/>
  <c r="O131" i="8"/>
  <c r="P130" i="8"/>
  <c r="O130" i="8"/>
  <c r="P129" i="8"/>
  <c r="O129" i="8"/>
  <c r="P128" i="8"/>
  <c r="O128" i="8"/>
  <c r="P127" i="8"/>
  <c r="O127" i="8"/>
  <c r="P126" i="8"/>
  <c r="O126" i="8"/>
  <c r="P125" i="8"/>
  <c r="O125" i="8"/>
  <c r="P124" i="8"/>
  <c r="O124" i="8"/>
  <c r="P123" i="8"/>
  <c r="O123" i="8"/>
  <c r="P122" i="8"/>
  <c r="O122" i="8"/>
  <c r="P121" i="8"/>
  <c r="O121" i="8"/>
  <c r="P120" i="8"/>
  <c r="O120" i="8"/>
  <c r="P119" i="8"/>
  <c r="O119" i="8"/>
  <c r="P118" i="8"/>
  <c r="O118" i="8"/>
  <c r="P117" i="8"/>
  <c r="O117" i="8"/>
  <c r="P116" i="8"/>
  <c r="O116" i="8"/>
  <c r="P115" i="8"/>
  <c r="O115" i="8"/>
  <c r="P114" i="8"/>
  <c r="O114" i="8"/>
  <c r="P113" i="8"/>
  <c r="O113" i="8"/>
  <c r="P112" i="8"/>
  <c r="O112" i="8"/>
  <c r="P111" i="8"/>
  <c r="O111" i="8"/>
  <c r="P110" i="8"/>
  <c r="O110" i="8"/>
  <c r="P109" i="8"/>
  <c r="O109" i="8"/>
  <c r="P108" i="8"/>
  <c r="O108" i="8"/>
  <c r="P107" i="8"/>
  <c r="O107" i="8"/>
  <c r="P106" i="8"/>
  <c r="O106" i="8"/>
  <c r="P105" i="8"/>
  <c r="O105" i="8"/>
  <c r="P104" i="8"/>
  <c r="O104" i="8"/>
  <c r="P103" i="8"/>
  <c r="O103" i="8"/>
  <c r="P102" i="8"/>
  <c r="O102" i="8"/>
  <c r="P101" i="8"/>
  <c r="O101" i="8"/>
  <c r="P100" i="8"/>
  <c r="O100" i="8"/>
  <c r="P99" i="8"/>
  <c r="O99" i="8"/>
  <c r="P98" i="8"/>
  <c r="O98" i="8"/>
  <c r="P97" i="8"/>
  <c r="O97" i="8"/>
  <c r="P96" i="8"/>
  <c r="O96" i="8"/>
  <c r="P95" i="8"/>
  <c r="O95" i="8"/>
  <c r="P94" i="8"/>
  <c r="O94" i="8"/>
  <c r="P93" i="8"/>
  <c r="O93" i="8"/>
  <c r="P92" i="8"/>
  <c r="O92" i="8"/>
  <c r="P91" i="8"/>
  <c r="O91" i="8"/>
  <c r="P90" i="8"/>
  <c r="O90" i="8"/>
  <c r="P89" i="8"/>
  <c r="O89" i="8"/>
  <c r="P88" i="8"/>
  <c r="O88" i="8"/>
  <c r="P87" i="8"/>
  <c r="O87" i="8"/>
  <c r="P86" i="8"/>
  <c r="O86" i="8"/>
  <c r="P85" i="8"/>
  <c r="O85" i="8"/>
  <c r="P84" i="8"/>
  <c r="O84" i="8"/>
  <c r="P83" i="8"/>
  <c r="O83" i="8"/>
  <c r="P82" i="8"/>
  <c r="O82" i="8"/>
  <c r="P81" i="8"/>
  <c r="O81" i="8"/>
  <c r="P80" i="8"/>
  <c r="O80" i="8"/>
  <c r="P79" i="8"/>
  <c r="O79" i="8"/>
  <c r="P78" i="8"/>
  <c r="O78" i="8"/>
  <c r="P77" i="8"/>
  <c r="O77" i="8"/>
  <c r="P76" i="8"/>
  <c r="O76" i="8"/>
  <c r="P75" i="8"/>
  <c r="O75" i="8"/>
  <c r="P74" i="8"/>
  <c r="O74" i="8"/>
  <c r="P73" i="8"/>
  <c r="O73" i="8"/>
  <c r="P72" i="8"/>
  <c r="O72" i="8"/>
  <c r="P71" i="8"/>
  <c r="O71" i="8"/>
  <c r="P70" i="8"/>
  <c r="O70" i="8"/>
  <c r="P69" i="8"/>
  <c r="O69" i="8"/>
  <c r="P68" i="8"/>
  <c r="O68" i="8"/>
  <c r="P67" i="8"/>
  <c r="O67" i="8"/>
  <c r="P66" i="8"/>
  <c r="O66" i="8"/>
  <c r="P65" i="8"/>
  <c r="O65" i="8"/>
  <c r="P64" i="8"/>
  <c r="O64" i="8"/>
  <c r="P63" i="8"/>
  <c r="O63" i="8"/>
  <c r="P62" i="8"/>
  <c r="O62" i="8"/>
  <c r="P61" i="8"/>
  <c r="O61" i="8"/>
  <c r="P60" i="8"/>
  <c r="O60" i="8"/>
  <c r="P59" i="8"/>
  <c r="O59" i="8"/>
  <c r="P58" i="8"/>
  <c r="O58" i="8"/>
  <c r="P57" i="8"/>
  <c r="O57" i="8"/>
  <c r="P56" i="8"/>
  <c r="O56" i="8"/>
  <c r="P55" i="8"/>
  <c r="O55" i="8"/>
  <c r="P54" i="8"/>
  <c r="O54" i="8"/>
  <c r="P53" i="8"/>
  <c r="O53" i="8"/>
  <c r="P52" i="8"/>
  <c r="O52" i="8"/>
  <c r="P51" i="8"/>
  <c r="O51" i="8"/>
  <c r="P50" i="8"/>
  <c r="O50" i="8"/>
  <c r="P49" i="8"/>
  <c r="O49" i="8"/>
  <c r="P48" i="8"/>
  <c r="O48" i="8"/>
  <c r="P47" i="8"/>
  <c r="O47" i="8"/>
  <c r="P46" i="8"/>
  <c r="O46" i="8"/>
  <c r="P45" i="8"/>
  <c r="O45" i="8"/>
  <c r="P44" i="8"/>
  <c r="O44" i="8"/>
  <c r="P43" i="8"/>
  <c r="O43" i="8"/>
  <c r="P42" i="8"/>
  <c r="O42" i="8"/>
  <c r="P41" i="8"/>
  <c r="O41" i="8"/>
  <c r="P40" i="8"/>
  <c r="O40" i="8"/>
  <c r="P39" i="8"/>
  <c r="O39" i="8"/>
  <c r="P38" i="8"/>
  <c r="O38" i="8"/>
  <c r="P37" i="8"/>
  <c r="O37" i="8"/>
  <c r="P36" i="8"/>
  <c r="O36" i="8"/>
  <c r="P35" i="8"/>
  <c r="O35" i="8"/>
  <c r="P34" i="8"/>
  <c r="O34" i="8"/>
  <c r="P33" i="8"/>
  <c r="O33" i="8"/>
  <c r="P32" i="8"/>
  <c r="O32" i="8"/>
  <c r="P31" i="8"/>
  <c r="O31" i="8"/>
  <c r="P30" i="8"/>
  <c r="O30" i="8"/>
  <c r="P29" i="8"/>
  <c r="O29" i="8"/>
  <c r="P28" i="8"/>
  <c r="O28" i="8"/>
  <c r="P27" i="8"/>
  <c r="O27" i="8"/>
  <c r="P26" i="8"/>
  <c r="O26" i="8"/>
  <c r="P25" i="8"/>
  <c r="O25" i="8"/>
  <c r="P24" i="8"/>
  <c r="O24" i="8"/>
  <c r="P23" i="8"/>
  <c r="O23" i="8"/>
  <c r="P22" i="8"/>
  <c r="O22" i="8"/>
  <c r="P21" i="8"/>
  <c r="O21" i="8"/>
  <c r="P20" i="8"/>
  <c r="O20" i="8"/>
  <c r="P19" i="8"/>
  <c r="O19" i="8"/>
  <c r="P18" i="8"/>
  <c r="O18" i="8"/>
  <c r="P17" i="8"/>
  <c r="O17" i="8"/>
  <c r="AK178" i="7" l="1"/>
  <c r="AK179" i="7" s="1"/>
  <c r="AK180" i="7" s="1"/>
  <c r="AK181" i="7" s="1"/>
  <c r="AK182" i="7" s="1"/>
  <c r="AK183" i="7" s="1"/>
  <c r="AK184" i="7" s="1"/>
  <c r="AK185" i="7" s="1"/>
  <c r="AK186" i="7" s="1"/>
  <c r="AK187" i="7" s="1"/>
  <c r="AK188" i="7" s="1"/>
  <c r="AK177" i="7"/>
  <c r="AK162" i="7"/>
  <c r="AK163" i="7" s="1"/>
  <c r="AK164" i="7" s="1"/>
  <c r="AK165" i="7" s="1"/>
  <c r="AK166" i="7" s="1"/>
  <c r="AK167" i="7" s="1"/>
  <c r="AK168" i="7" s="1"/>
  <c r="AK169" i="7" s="1"/>
  <c r="AK170" i="7" s="1"/>
  <c r="AK171" i="7" s="1"/>
  <c r="AK147" i="7"/>
  <c r="AK148" i="7" s="1"/>
  <c r="AK149" i="7" s="1"/>
  <c r="AK150" i="7" s="1"/>
  <c r="AK151" i="7" s="1"/>
  <c r="AK152" i="7" s="1"/>
  <c r="AK153" i="7" s="1"/>
  <c r="AK154" i="7" s="1"/>
  <c r="AK155" i="7" s="1"/>
  <c r="AK156" i="7" s="1"/>
  <c r="AK146" i="7"/>
  <c r="AK130" i="7"/>
  <c r="AK131" i="7" s="1"/>
  <c r="AK132" i="7" s="1"/>
  <c r="AK133" i="7" s="1"/>
  <c r="AK134" i="7" s="1"/>
  <c r="AK135" i="7" s="1"/>
  <c r="AK136" i="7" s="1"/>
  <c r="AK137" i="7" s="1"/>
  <c r="AK138" i="7" s="1"/>
  <c r="AK139" i="7" s="1"/>
  <c r="AK140" i="7" s="1"/>
  <c r="AK113" i="7"/>
  <c r="AK114" i="7" s="1"/>
  <c r="AK115" i="7" s="1"/>
  <c r="AK116" i="7" s="1"/>
  <c r="AK117" i="7" s="1"/>
  <c r="AK118" i="7" s="1"/>
  <c r="AK119" i="7" s="1"/>
  <c r="AK120" i="7" s="1"/>
  <c r="AK121" i="7" s="1"/>
  <c r="AK122" i="7" s="1"/>
  <c r="AK97" i="7"/>
  <c r="AK98" i="7" s="1"/>
  <c r="AK99" i="7" s="1"/>
  <c r="AK100" i="7" s="1"/>
  <c r="AK101" i="7" s="1"/>
  <c r="AK102" i="7" s="1"/>
  <c r="AK103" i="7" s="1"/>
  <c r="AK104" i="7" s="1"/>
  <c r="AK105" i="7" s="1"/>
  <c r="AK106" i="7" s="1"/>
  <c r="AK107" i="7" s="1"/>
  <c r="AK108" i="7" s="1"/>
  <c r="AK85" i="7"/>
  <c r="AK86" i="7" s="1"/>
  <c r="AK87" i="7" s="1"/>
  <c r="AK88" i="7" s="1"/>
  <c r="AK89" i="7" s="1"/>
  <c r="AK90" i="7" s="1"/>
  <c r="AK91" i="7" s="1"/>
  <c r="AK92" i="7" s="1"/>
  <c r="AK93" i="7" s="1"/>
  <c r="AK84" i="7"/>
  <c r="AK71" i="7"/>
  <c r="AK72" i="7" s="1"/>
  <c r="AK73" i="7" s="1"/>
  <c r="AK74" i="7" s="1"/>
  <c r="AK75" i="7" s="1"/>
  <c r="AK76" i="7" s="1"/>
  <c r="AK77" i="7" s="1"/>
  <c r="AK78" i="7" s="1"/>
  <c r="AK79" i="7" s="1"/>
  <c r="AK80" i="7" s="1"/>
  <c r="AL18" i="7"/>
  <c r="AL19" i="7" s="1"/>
  <c r="AL20" i="7" s="1"/>
  <c r="AL21" i="7" s="1"/>
  <c r="AL22" i="7" s="1"/>
  <c r="AL23" i="7" s="1"/>
  <c r="AL24" i="7" s="1"/>
  <c r="AL25" i="7" s="1"/>
  <c r="AL26" i="7" s="1"/>
  <c r="W142" i="7"/>
  <c r="Y91" i="7"/>
  <c r="Y92" i="7"/>
  <c r="Y93" i="7"/>
  <c r="Z93" i="7" s="1"/>
  <c r="Y94" i="7"/>
  <c r="AF97" i="5"/>
  <c r="AG97" i="5" s="1"/>
  <c r="Y97" i="5"/>
  <c r="Z97" i="5" s="1"/>
  <c r="Y225" i="5"/>
  <c r="Z225" i="5" s="1"/>
  <c r="Y224" i="5"/>
  <c r="Z224" i="5" s="1"/>
  <c r="Y223" i="5"/>
  <c r="Z223" i="5" s="1"/>
  <c r="Y222" i="5"/>
  <c r="Z222" i="5" s="1"/>
  <c r="Y221" i="5"/>
  <c r="Z221" i="5" s="1"/>
  <c r="Y220" i="5"/>
  <c r="Z220" i="5" s="1"/>
  <c r="Y219" i="5"/>
  <c r="Z219" i="5" s="1"/>
  <c r="Y218" i="5"/>
  <c r="Z218" i="5" s="1"/>
  <c r="Y217" i="5"/>
  <c r="Z217" i="5" s="1"/>
  <c r="Y216" i="5"/>
  <c r="Z216" i="5" s="1"/>
  <c r="Y215" i="5"/>
  <c r="Z215" i="5" s="1"/>
  <c r="Y214" i="5"/>
  <c r="Z214" i="5" s="1"/>
  <c r="Y213" i="5"/>
  <c r="Z213" i="5" s="1"/>
  <c r="Y212" i="5"/>
  <c r="Z212" i="5" s="1"/>
  <c r="Y211" i="5"/>
  <c r="Z211" i="5" s="1"/>
  <c r="Y210" i="5"/>
  <c r="Z210" i="5" s="1"/>
  <c r="Y209" i="5"/>
  <c r="Z209" i="5" s="1"/>
  <c r="Y208" i="5"/>
  <c r="Z208" i="5" s="1"/>
  <c r="Y207" i="5"/>
  <c r="Z207" i="5" s="1"/>
  <c r="Y206" i="5"/>
  <c r="Z206" i="5" s="1"/>
  <c r="Y205" i="5"/>
  <c r="Z205" i="5" s="1"/>
  <c r="Y204" i="5"/>
  <c r="Z204" i="5" s="1"/>
  <c r="Y203" i="5"/>
  <c r="Z203" i="5" s="1"/>
  <c r="Y202" i="5"/>
  <c r="Z202" i="5" s="1"/>
  <c r="Y201" i="5"/>
  <c r="Z201" i="5" s="1"/>
  <c r="Y200" i="5"/>
  <c r="Z200" i="5" s="1"/>
  <c r="Y199" i="5"/>
  <c r="Z199" i="5" s="1"/>
  <c r="Y198" i="5"/>
  <c r="Z198" i="5" s="1"/>
  <c r="Y197" i="5"/>
  <c r="Z197" i="5" s="1"/>
  <c r="Y196" i="5"/>
  <c r="Z196" i="5" s="1"/>
  <c r="Y195" i="5"/>
  <c r="Z195" i="5" s="1"/>
  <c r="Y194" i="5"/>
  <c r="Z194" i="5" s="1"/>
  <c r="Y193" i="5"/>
  <c r="Z193" i="5" s="1"/>
  <c r="Y192" i="5"/>
  <c r="Z192" i="5" s="1"/>
  <c r="Y191" i="5"/>
  <c r="Z191" i="5" s="1"/>
  <c r="Y190" i="5"/>
  <c r="Z190" i="5" s="1"/>
  <c r="Y189" i="5"/>
  <c r="Z189" i="5" s="1"/>
  <c r="Y188" i="5"/>
  <c r="Z188" i="5" s="1"/>
  <c r="Y187" i="5"/>
  <c r="Z187" i="5" s="1"/>
  <c r="Y186" i="5"/>
  <c r="Z186" i="5" s="1"/>
  <c r="Y185" i="5"/>
  <c r="Z185" i="5" s="1"/>
  <c r="Y184" i="5"/>
  <c r="Z184" i="5" s="1"/>
  <c r="Y183" i="5"/>
  <c r="Z183" i="5" s="1"/>
  <c r="Y182" i="5"/>
  <c r="Z182" i="5" s="1"/>
  <c r="Y181" i="5"/>
  <c r="Z181" i="5" s="1"/>
  <c r="Y180" i="5"/>
  <c r="Z180" i="5" s="1"/>
  <c r="Y179" i="5"/>
  <c r="Z179" i="5" s="1"/>
  <c r="Y178" i="5"/>
  <c r="Z178" i="5" s="1"/>
  <c r="Y177" i="5"/>
  <c r="Z177" i="5" s="1"/>
  <c r="Y176" i="5"/>
  <c r="Z176" i="5" s="1"/>
  <c r="Y175" i="5"/>
  <c r="Z175" i="5" s="1"/>
  <c r="Y174" i="5"/>
  <c r="Z174" i="5" s="1"/>
  <c r="Y173" i="5"/>
  <c r="Z173" i="5" s="1"/>
  <c r="Y172" i="5"/>
  <c r="Z172" i="5" s="1"/>
  <c r="Y171" i="5"/>
  <c r="Z171" i="5" s="1"/>
  <c r="Y170" i="5"/>
  <c r="Z170" i="5" s="1"/>
  <c r="Y169" i="5"/>
  <c r="Z169" i="5" s="1"/>
  <c r="Y168" i="5"/>
  <c r="Z168" i="5" s="1"/>
  <c r="Y167" i="5"/>
  <c r="Z167" i="5" s="1"/>
  <c r="Y166" i="5"/>
  <c r="Z166" i="5" s="1"/>
  <c r="Y165" i="5"/>
  <c r="Z165" i="5" s="1"/>
  <c r="Y164" i="5"/>
  <c r="Z164" i="5" s="1"/>
  <c r="Y163" i="5"/>
  <c r="Z163" i="5" s="1"/>
  <c r="Y162" i="5"/>
  <c r="Z162" i="5" s="1"/>
  <c r="Y161" i="5"/>
  <c r="Z161" i="5" s="1"/>
  <c r="Y160" i="5"/>
  <c r="Z160" i="5" s="1"/>
  <c r="Y159" i="5"/>
  <c r="Z159" i="5" s="1"/>
  <c r="Y158" i="5"/>
  <c r="Z158" i="5" s="1"/>
  <c r="Y157" i="5"/>
  <c r="Z157" i="5" s="1"/>
  <c r="Y156" i="5"/>
  <c r="Z156" i="5" s="1"/>
  <c r="Y155" i="5"/>
  <c r="Z155" i="5" s="1"/>
  <c r="Y154" i="5"/>
  <c r="Z154" i="5" s="1"/>
  <c r="Y153" i="5"/>
  <c r="Z153" i="5" s="1"/>
  <c r="Y152" i="5"/>
  <c r="Z152" i="5" s="1"/>
  <c r="Y151" i="5"/>
  <c r="Z151" i="5" s="1"/>
  <c r="Y150" i="5"/>
  <c r="Z150" i="5" s="1"/>
  <c r="Y149" i="5"/>
  <c r="Z149" i="5" s="1"/>
  <c r="Y148" i="5"/>
  <c r="Z148" i="5" s="1"/>
  <c r="Y147" i="5"/>
  <c r="Z147" i="5" s="1"/>
  <c r="Y146" i="5"/>
  <c r="Z146" i="5" s="1"/>
  <c r="Y145" i="5"/>
  <c r="Z145" i="5" s="1"/>
  <c r="Y144" i="5"/>
  <c r="Z144" i="5" s="1"/>
  <c r="Y143" i="5"/>
  <c r="Z143" i="5" s="1"/>
  <c r="Y142" i="5"/>
  <c r="Z142" i="5" s="1"/>
  <c r="Y141" i="5"/>
  <c r="Z141" i="5" s="1"/>
  <c r="Y140" i="5"/>
  <c r="Z140" i="5" s="1"/>
  <c r="Y139" i="5"/>
  <c r="Z139" i="5" s="1"/>
  <c r="Y138" i="5"/>
  <c r="Z138" i="5" s="1"/>
  <c r="Y137" i="5"/>
  <c r="Z137" i="5" s="1"/>
  <c r="Y136" i="5"/>
  <c r="Z136" i="5" s="1"/>
  <c r="Y135" i="5"/>
  <c r="Z135" i="5" s="1"/>
  <c r="Y134" i="5"/>
  <c r="Z134" i="5" s="1"/>
  <c r="Y133" i="5"/>
  <c r="Z133" i="5" s="1"/>
  <c r="Y132" i="5"/>
  <c r="Z132" i="5" s="1"/>
  <c r="Y131" i="5"/>
  <c r="Z131" i="5" s="1"/>
  <c r="Y130" i="5"/>
  <c r="Z130" i="5" s="1"/>
  <c r="Y129" i="5"/>
  <c r="Z129" i="5" s="1"/>
  <c r="Y128" i="5"/>
  <c r="Z128" i="5" s="1"/>
  <c r="Y127" i="5"/>
  <c r="Z127" i="5" s="1"/>
  <c r="Y126" i="5"/>
  <c r="Z126" i="5" s="1"/>
  <c r="Y125" i="5"/>
  <c r="Z125" i="5" s="1"/>
  <c r="Y124" i="5"/>
  <c r="Z124" i="5" s="1"/>
  <c r="Y123" i="5"/>
  <c r="Z123" i="5" s="1"/>
  <c r="Y122" i="5"/>
  <c r="Z122" i="5" s="1"/>
  <c r="Y121" i="5"/>
  <c r="Z121" i="5" s="1"/>
  <c r="Y120" i="5"/>
  <c r="Z120" i="5" s="1"/>
  <c r="Y119" i="5"/>
  <c r="Z119" i="5" s="1"/>
  <c r="Y118" i="5"/>
  <c r="Z118" i="5" s="1"/>
  <c r="Y117" i="5"/>
  <c r="Z117" i="5" s="1"/>
  <c r="Y116" i="5"/>
  <c r="Z116" i="5" s="1"/>
  <c r="Y115" i="5"/>
  <c r="Z115" i="5" s="1"/>
  <c r="Y114" i="5"/>
  <c r="Z114" i="5" s="1"/>
  <c r="Y113" i="5"/>
  <c r="Z113" i="5" s="1"/>
  <c r="Y112" i="5"/>
  <c r="Z112" i="5" s="1"/>
  <c r="Y111" i="5"/>
  <c r="Z111" i="5" s="1"/>
  <c r="Y110" i="5"/>
  <c r="Z110" i="5" s="1"/>
  <c r="Y109" i="5"/>
  <c r="Z109" i="5" s="1"/>
  <c r="Y108" i="5"/>
  <c r="Z108" i="5" s="1"/>
  <c r="Y107" i="5"/>
  <c r="Z107" i="5" s="1"/>
  <c r="Y106" i="5"/>
  <c r="Z106" i="5" s="1"/>
  <c r="Y105" i="5"/>
  <c r="Z105" i="5" s="1"/>
  <c r="Y104" i="5"/>
  <c r="Z104" i="5" s="1"/>
  <c r="Y103" i="5"/>
  <c r="Z103" i="5" s="1"/>
  <c r="Y102" i="5"/>
  <c r="Z102" i="5" s="1"/>
  <c r="Y101" i="5"/>
  <c r="Z101" i="5" s="1"/>
  <c r="Y100" i="5"/>
  <c r="Z100" i="5" s="1"/>
  <c r="Y99" i="5"/>
  <c r="Z99" i="5" s="1"/>
  <c r="Y98" i="5"/>
  <c r="Z98" i="5" s="1"/>
  <c r="Y96" i="5"/>
  <c r="Z96" i="5" s="1"/>
  <c r="Y95" i="5"/>
  <c r="Z95" i="5" s="1"/>
  <c r="Y94" i="5"/>
  <c r="Z94" i="5" s="1"/>
  <c r="Y93" i="5"/>
  <c r="Z93" i="5" s="1"/>
  <c r="Y92" i="5"/>
  <c r="Z92" i="5" s="1"/>
  <c r="Y91" i="5"/>
  <c r="Z91" i="5" s="1"/>
  <c r="Y90" i="5"/>
  <c r="Z90" i="5" s="1"/>
  <c r="Y89" i="5"/>
  <c r="Z89" i="5" s="1"/>
  <c r="Y88" i="5"/>
  <c r="Z88" i="5" s="1"/>
  <c r="Y87" i="5"/>
  <c r="Z87" i="5" s="1"/>
  <c r="Y86" i="5"/>
  <c r="Z86" i="5" s="1"/>
  <c r="Y85" i="5"/>
  <c r="Z85" i="5" s="1"/>
  <c r="Y84" i="5"/>
  <c r="Z84" i="5" s="1"/>
  <c r="Y83" i="5"/>
  <c r="Z83" i="5" s="1"/>
  <c r="Y82" i="5"/>
  <c r="Z82" i="5" s="1"/>
  <c r="Y81" i="5"/>
  <c r="Z81" i="5" s="1"/>
  <c r="Y80" i="5"/>
  <c r="Z80" i="5" s="1"/>
  <c r="Y79" i="5"/>
  <c r="Z79" i="5" s="1"/>
  <c r="Y78" i="5"/>
  <c r="Z78" i="5" s="1"/>
  <c r="Y77" i="5"/>
  <c r="Z77" i="5" s="1"/>
  <c r="Y76" i="5"/>
  <c r="Z76" i="5" s="1"/>
  <c r="Y75" i="5"/>
  <c r="Z75" i="5" s="1"/>
  <c r="Y74" i="5"/>
  <c r="Z74" i="5" s="1"/>
  <c r="Y73" i="5"/>
  <c r="Z73" i="5" s="1"/>
  <c r="Y72" i="5"/>
  <c r="Z72" i="5" s="1"/>
  <c r="Y71" i="5"/>
  <c r="Z71" i="5" s="1"/>
  <c r="Y70" i="5"/>
  <c r="Z70" i="5" s="1"/>
  <c r="Y69" i="5"/>
  <c r="Z69" i="5" s="1"/>
  <c r="Y68" i="5"/>
  <c r="Z68" i="5" s="1"/>
  <c r="Y67" i="5"/>
  <c r="Z67" i="5" s="1"/>
  <c r="Y66" i="5"/>
  <c r="Z66" i="5" s="1"/>
  <c r="Y65" i="5"/>
  <c r="Z65" i="5" s="1"/>
  <c r="Y64" i="5"/>
  <c r="Z64" i="5" s="1"/>
  <c r="Y63" i="5"/>
  <c r="Z63" i="5" s="1"/>
  <c r="Y62" i="5"/>
  <c r="Z62" i="5" s="1"/>
  <c r="Y61" i="5"/>
  <c r="Z61" i="5" s="1"/>
  <c r="Y60" i="5"/>
  <c r="Z60" i="5" s="1"/>
  <c r="Y59" i="5"/>
  <c r="Z59" i="5" s="1"/>
  <c r="Y58" i="5"/>
  <c r="Z58" i="5" s="1"/>
  <c r="Y57" i="5"/>
  <c r="Z57" i="5" s="1"/>
  <c r="Y56" i="5"/>
  <c r="Z56" i="5" s="1"/>
  <c r="Y55" i="5"/>
  <c r="Z55" i="5" s="1"/>
  <c r="Y54" i="5"/>
  <c r="Z54" i="5" s="1"/>
  <c r="Y53" i="5"/>
  <c r="Z53" i="5" s="1"/>
  <c r="Y52" i="5"/>
  <c r="Z52" i="5" s="1"/>
  <c r="Y51" i="5"/>
  <c r="Z51" i="5" s="1"/>
  <c r="Y50" i="5"/>
  <c r="Z50" i="5" s="1"/>
  <c r="Y49" i="5"/>
  <c r="Z49" i="5" s="1"/>
  <c r="Y48" i="5"/>
  <c r="Z48" i="5" s="1"/>
  <c r="Y47" i="5"/>
  <c r="Z47" i="5" s="1"/>
  <c r="Y46" i="5"/>
  <c r="Z46" i="5" s="1"/>
  <c r="Y45" i="5"/>
  <c r="Z45" i="5" s="1"/>
  <c r="Y44" i="5"/>
  <c r="Z44" i="5" s="1"/>
  <c r="Y43" i="5"/>
  <c r="Z43" i="5" s="1"/>
  <c r="Y42" i="5"/>
  <c r="Z42" i="5" s="1"/>
  <c r="Y41" i="5"/>
  <c r="Z41" i="5" s="1"/>
  <c r="Y40" i="5"/>
  <c r="Z40" i="5" s="1"/>
  <c r="Y39" i="5"/>
  <c r="Z39" i="5" s="1"/>
  <c r="Y38" i="5"/>
  <c r="Z38" i="5" s="1"/>
  <c r="Y37" i="5"/>
  <c r="Z37" i="5" s="1"/>
  <c r="Y36" i="5"/>
  <c r="Z36" i="5" s="1"/>
  <c r="Y35" i="5"/>
  <c r="Z35" i="5" s="1"/>
  <c r="Y34" i="5"/>
  <c r="Z34" i="5" s="1"/>
  <c r="Y33" i="5"/>
  <c r="Z33" i="5" s="1"/>
  <c r="Y32" i="5"/>
  <c r="Z32" i="5" s="1"/>
  <c r="Y31" i="5"/>
  <c r="Z31" i="5" s="1"/>
  <c r="Y30" i="5"/>
  <c r="Z30" i="5" s="1"/>
  <c r="Y29" i="5"/>
  <c r="Z29" i="5" s="1"/>
  <c r="Y28" i="5"/>
  <c r="Z28" i="5" s="1"/>
  <c r="Y27" i="5"/>
  <c r="Z27" i="5" s="1"/>
  <c r="Y26" i="5"/>
  <c r="Z26" i="5" s="1"/>
  <c r="Y25" i="5"/>
  <c r="Z25" i="5" s="1"/>
  <c r="Y24" i="5"/>
  <c r="Z24" i="5" s="1"/>
  <c r="Y23" i="5"/>
  <c r="Z23" i="5" s="1"/>
  <c r="Y22" i="5"/>
  <c r="Z22" i="5" s="1"/>
  <c r="Y21" i="5"/>
  <c r="Z21" i="5" s="1"/>
  <c r="Y20" i="5"/>
  <c r="Z20" i="5" s="1"/>
  <c r="Y19" i="5"/>
  <c r="Z19" i="5" s="1"/>
  <c r="Y18" i="5"/>
  <c r="Z18" i="5" s="1"/>
  <c r="Y17" i="5"/>
  <c r="Z17" i="5" s="1"/>
  <c r="Y16" i="5"/>
  <c r="Z16" i="5" s="1"/>
  <c r="AH97" i="5" l="1"/>
  <c r="AJ97" i="5"/>
  <c r="AF100" i="1"/>
  <c r="AH100" i="1" s="1"/>
  <c r="AF243" i="7"/>
  <c r="AG243" i="7" s="1"/>
  <c r="AF242" i="7"/>
  <c r="AG242" i="7" s="1"/>
  <c r="AF241" i="7"/>
  <c r="AG241" i="7" s="1"/>
  <c r="AF240" i="7"/>
  <c r="AG240" i="7" s="1"/>
  <c r="AF239" i="7"/>
  <c r="AG239" i="7" s="1"/>
  <c r="AF238" i="7"/>
  <c r="AG238" i="7" s="1"/>
  <c r="AF237" i="7"/>
  <c r="AG237" i="7" s="1"/>
  <c r="AF236" i="7"/>
  <c r="AG236" i="7" s="1"/>
  <c r="AF235" i="7"/>
  <c r="AG235" i="7" s="1"/>
  <c r="AF234" i="7"/>
  <c r="AG234" i="7" s="1"/>
  <c r="AF233" i="7"/>
  <c r="AG233" i="7" s="1"/>
  <c r="AF232" i="7"/>
  <c r="AG232" i="7" s="1"/>
  <c r="AF231" i="7"/>
  <c r="AG231" i="7" s="1"/>
  <c r="AF230" i="7"/>
  <c r="AG230" i="7" s="1"/>
  <c r="AF229" i="7"/>
  <c r="AG229" i="7" s="1"/>
  <c r="AF228" i="7"/>
  <c r="AG228" i="7" s="1"/>
  <c r="AF227" i="7"/>
  <c r="AG227" i="7" s="1"/>
  <c r="AF226" i="7"/>
  <c r="AG226" i="7" s="1"/>
  <c r="AF225" i="7"/>
  <c r="AG225" i="7" s="1"/>
  <c r="AF224" i="7"/>
  <c r="AG224" i="7" s="1"/>
  <c r="AF223" i="7"/>
  <c r="AG223" i="7" s="1"/>
  <c r="AF222" i="7"/>
  <c r="AG222" i="7" s="1"/>
  <c r="AF221" i="7"/>
  <c r="AG221" i="7" s="1"/>
  <c r="AF220" i="7"/>
  <c r="AG220" i="7" s="1"/>
  <c r="AF219" i="7"/>
  <c r="AG219" i="7" s="1"/>
  <c r="AF218" i="7"/>
  <c r="AG218" i="7" s="1"/>
  <c r="AF217" i="7"/>
  <c r="AG217" i="7" s="1"/>
  <c r="AF216" i="7"/>
  <c r="AG216" i="7" s="1"/>
  <c r="AF215" i="7"/>
  <c r="AG215" i="7" s="1"/>
  <c r="AF214" i="7"/>
  <c r="AG214" i="7" s="1"/>
  <c r="AF213" i="7"/>
  <c r="AG213" i="7" s="1"/>
  <c r="AF212" i="7"/>
  <c r="AG212" i="7" s="1"/>
  <c r="AF211" i="7"/>
  <c r="AG211" i="7" s="1"/>
  <c r="AF210" i="7"/>
  <c r="AG210" i="7" s="1"/>
  <c r="AF209" i="7"/>
  <c r="AG209" i="7" s="1"/>
  <c r="AF208" i="7"/>
  <c r="AG208" i="7" s="1"/>
  <c r="AF207" i="7"/>
  <c r="AG207" i="7" s="1"/>
  <c r="AF206" i="7"/>
  <c r="AG206" i="7" s="1"/>
  <c r="AF205" i="7"/>
  <c r="AG205" i="7" s="1"/>
  <c r="AF204" i="7"/>
  <c r="AG204" i="7" s="1"/>
  <c r="AF203" i="7"/>
  <c r="AG203" i="7" s="1"/>
  <c r="AF202" i="7"/>
  <c r="AG202" i="7" s="1"/>
  <c r="AF201" i="7"/>
  <c r="AG201" i="7" s="1"/>
  <c r="AF200" i="7"/>
  <c r="AG200" i="7" s="1"/>
  <c r="AF199" i="7"/>
  <c r="AG199" i="7" s="1"/>
  <c r="AF198" i="7"/>
  <c r="AG198" i="7" s="1"/>
  <c r="AF197" i="7"/>
  <c r="AG197" i="7" s="1"/>
  <c r="AF196" i="7"/>
  <c r="AG196" i="7" s="1"/>
  <c r="AF195" i="7"/>
  <c r="AG195" i="7" s="1"/>
  <c r="AF194" i="7"/>
  <c r="AG194" i="7" s="1"/>
  <c r="AF193" i="7"/>
  <c r="AG193" i="7" s="1"/>
  <c r="AF192" i="7"/>
  <c r="AG192" i="7" s="1"/>
  <c r="AF191" i="7"/>
  <c r="AG191" i="7" s="1"/>
  <c r="AF190" i="7"/>
  <c r="AG190" i="7" s="1"/>
  <c r="AF189" i="7"/>
  <c r="AG189" i="7" s="1"/>
  <c r="AF176" i="7"/>
  <c r="AG176" i="7" s="1"/>
  <c r="AF175" i="7"/>
  <c r="AG175" i="7" s="1"/>
  <c r="AF174" i="7"/>
  <c r="AG174" i="7" s="1"/>
  <c r="AF173" i="7"/>
  <c r="AG173" i="7" s="1"/>
  <c r="AF172" i="7"/>
  <c r="AG172" i="7" s="1"/>
  <c r="AF161" i="7"/>
  <c r="AG161" i="7" s="1"/>
  <c r="AF160" i="7"/>
  <c r="AG160" i="7" s="1"/>
  <c r="AF159" i="7"/>
  <c r="AG159" i="7" s="1"/>
  <c r="AF158" i="7"/>
  <c r="AG158" i="7" s="1"/>
  <c r="AF157" i="7"/>
  <c r="AG157" i="7" s="1"/>
  <c r="AF145" i="7"/>
  <c r="AG145" i="7" s="1"/>
  <c r="AF144" i="7"/>
  <c r="AG144" i="7" s="1"/>
  <c r="AF143" i="7"/>
  <c r="AG143" i="7" s="1"/>
  <c r="AF142" i="7"/>
  <c r="AG142" i="7" s="1"/>
  <c r="AF141" i="7"/>
  <c r="AG141" i="7" s="1"/>
  <c r="AF127" i="7"/>
  <c r="AG127" i="7" s="1"/>
  <c r="AF126" i="7"/>
  <c r="AG126" i="7" s="1"/>
  <c r="AF125" i="7"/>
  <c r="AG125" i="7" s="1"/>
  <c r="AF112" i="7"/>
  <c r="AG112" i="7" s="1"/>
  <c r="AF111" i="7"/>
  <c r="AG111" i="7" s="1"/>
  <c r="AF110" i="7"/>
  <c r="AG110" i="7" s="1"/>
  <c r="AF109" i="7"/>
  <c r="AG109" i="7" s="1"/>
  <c r="AF96" i="7"/>
  <c r="AG96" i="7" s="1"/>
  <c r="AF95" i="7"/>
  <c r="AG95" i="7" s="1"/>
  <c r="AF94" i="7"/>
  <c r="AG94" i="7" s="1"/>
  <c r="AF83" i="7"/>
  <c r="AG83" i="7" s="1"/>
  <c r="AF82" i="7"/>
  <c r="AG82" i="7" s="1"/>
  <c r="AF81" i="7"/>
  <c r="AG81" i="7" s="1"/>
  <c r="AD71" i="7"/>
  <c r="AF71" i="7" s="1"/>
  <c r="AG71" i="7" s="1"/>
  <c r="AF70" i="7"/>
  <c r="AG70" i="7" s="1"/>
  <c r="AF69" i="7"/>
  <c r="AG69" i="7" s="1"/>
  <c r="AF68" i="7"/>
  <c r="AG68" i="7" s="1"/>
  <c r="AF67" i="7"/>
  <c r="AG67" i="7" s="1"/>
  <c r="AF66" i="7"/>
  <c r="AG66" i="7" s="1"/>
  <c r="AF65" i="7"/>
  <c r="AG65" i="7" s="1"/>
  <c r="AF64" i="7"/>
  <c r="AG64" i="7" s="1"/>
  <c r="AF63" i="7"/>
  <c r="AG63" i="7" s="1"/>
  <c r="AF62" i="7"/>
  <c r="AG62" i="7" s="1"/>
  <c r="AF61" i="7"/>
  <c r="AG61" i="7" s="1"/>
  <c r="AF60" i="7"/>
  <c r="AG60" i="7" s="1"/>
  <c r="AF59" i="7"/>
  <c r="AG59" i="7" s="1"/>
  <c r="AF58" i="7"/>
  <c r="AG58" i="7" s="1"/>
  <c r="AF57" i="7"/>
  <c r="AG57" i="7" s="1"/>
  <c r="AF56" i="7"/>
  <c r="AG56" i="7" s="1"/>
  <c r="AF55" i="7"/>
  <c r="AG55" i="7" s="1"/>
  <c r="AF54" i="7"/>
  <c r="AG54" i="7" s="1"/>
  <c r="AF53" i="7"/>
  <c r="AG53" i="7" s="1"/>
  <c r="AF52" i="7"/>
  <c r="AG52" i="7" s="1"/>
  <c r="AF51" i="7"/>
  <c r="AG51" i="7" s="1"/>
  <c r="AF50" i="7"/>
  <c r="AG50" i="7" s="1"/>
  <c r="AF49" i="7"/>
  <c r="AG49" i="7" s="1"/>
  <c r="AF48" i="7"/>
  <c r="AG48" i="7" s="1"/>
  <c r="AF47" i="7"/>
  <c r="AG47" i="7" s="1"/>
  <c r="AF46" i="7"/>
  <c r="AG46" i="7" s="1"/>
  <c r="AF45" i="7"/>
  <c r="AG45" i="7" s="1"/>
  <c r="AF44" i="7"/>
  <c r="AG44" i="7" s="1"/>
  <c r="AF43" i="7"/>
  <c r="AG43" i="7" s="1"/>
  <c r="AF42" i="7"/>
  <c r="AG42" i="7" s="1"/>
  <c r="AF41" i="7"/>
  <c r="AG41" i="7" s="1"/>
  <c r="AF40" i="7"/>
  <c r="AG40" i="7" s="1"/>
  <c r="AF39" i="7"/>
  <c r="AG39" i="7" s="1"/>
  <c r="AF38" i="7"/>
  <c r="AG38" i="7" s="1"/>
  <c r="AF37" i="7"/>
  <c r="AG37" i="7" s="1"/>
  <c r="AF36" i="7"/>
  <c r="AG36" i="7" s="1"/>
  <c r="AF35" i="7"/>
  <c r="AG35" i="7" s="1"/>
  <c r="AF34" i="7"/>
  <c r="AG34" i="7" s="1"/>
  <c r="AF33" i="7"/>
  <c r="AG33" i="7" s="1"/>
  <c r="AF32" i="7"/>
  <c r="AG32" i="7" s="1"/>
  <c r="AF31" i="7"/>
  <c r="AG31" i="7" s="1"/>
  <c r="AF30" i="7"/>
  <c r="AG30" i="7" s="1"/>
  <c r="AF29" i="7"/>
  <c r="AG29" i="7" s="1"/>
  <c r="AF28" i="7"/>
  <c r="AG28" i="7" s="1"/>
  <c r="AF27" i="7"/>
  <c r="AG27" i="7" s="1"/>
  <c r="AF26" i="7"/>
  <c r="AG26" i="7" s="1"/>
  <c r="AF25" i="7"/>
  <c r="AG25" i="7" s="1"/>
  <c r="AF24" i="7"/>
  <c r="AG24" i="7" s="1"/>
  <c r="AF23" i="7"/>
  <c r="AG23" i="7" s="1"/>
  <c r="AF22" i="7"/>
  <c r="AG22" i="7" s="1"/>
  <c r="AF21" i="7"/>
  <c r="AG21" i="7" s="1"/>
  <c r="AF20" i="7"/>
  <c r="AG20" i="7" s="1"/>
  <c r="AF19" i="7"/>
  <c r="AG19" i="7" s="1"/>
  <c r="AF18" i="7"/>
  <c r="AG18" i="7" s="1"/>
  <c r="AE18" i="7"/>
  <c r="AE19" i="7" s="1"/>
  <c r="AE20" i="7" s="1"/>
  <c r="AE21" i="7" s="1"/>
  <c r="AE22" i="7" s="1"/>
  <c r="AE23" i="7" s="1"/>
  <c r="AE24" i="7" s="1"/>
  <c r="AE25" i="7" s="1"/>
  <c r="AE26" i="7" s="1"/>
  <c r="AF17" i="7"/>
  <c r="AG17" i="7" s="1"/>
  <c r="AF16" i="7"/>
  <c r="AG16" i="7" s="1"/>
  <c r="Y243" i="7"/>
  <c r="Z243" i="7" s="1"/>
  <c r="Y242" i="7"/>
  <c r="Z242" i="7" s="1"/>
  <c r="Y241" i="7"/>
  <c r="Z241" i="7" s="1"/>
  <c r="Y240" i="7"/>
  <c r="Z240" i="7" s="1"/>
  <c r="Y239" i="7"/>
  <c r="Z239" i="7" s="1"/>
  <c r="Y238" i="7"/>
  <c r="Z238" i="7" s="1"/>
  <c r="Y237" i="7"/>
  <c r="Z237" i="7" s="1"/>
  <c r="Y236" i="7"/>
  <c r="Z236" i="7" s="1"/>
  <c r="Y235" i="7"/>
  <c r="Z235" i="7" s="1"/>
  <c r="Y234" i="7"/>
  <c r="Z234" i="7" s="1"/>
  <c r="Y233" i="7"/>
  <c r="Z233" i="7" s="1"/>
  <c r="Y232" i="7"/>
  <c r="Z232" i="7" s="1"/>
  <c r="Y231" i="7"/>
  <c r="Z231" i="7" s="1"/>
  <c r="Y230" i="7"/>
  <c r="Z230" i="7" s="1"/>
  <c r="Y229" i="7"/>
  <c r="Z229" i="7" s="1"/>
  <c r="Y228" i="7"/>
  <c r="Z228" i="7" s="1"/>
  <c r="Y227" i="7"/>
  <c r="Z227" i="7" s="1"/>
  <c r="Y226" i="7"/>
  <c r="Z226" i="7" s="1"/>
  <c r="Y225" i="7"/>
  <c r="Z225" i="7" s="1"/>
  <c r="Y224" i="7"/>
  <c r="Z224" i="7" s="1"/>
  <c r="Y223" i="7"/>
  <c r="Z223" i="7" s="1"/>
  <c r="Y222" i="7"/>
  <c r="Z222" i="7" s="1"/>
  <c r="Y221" i="7"/>
  <c r="Z221" i="7" s="1"/>
  <c r="Y220" i="7"/>
  <c r="Z220" i="7" s="1"/>
  <c r="Y219" i="7"/>
  <c r="Z219" i="7" s="1"/>
  <c r="Y218" i="7"/>
  <c r="Z218" i="7" s="1"/>
  <c r="Y217" i="7"/>
  <c r="Z217" i="7" s="1"/>
  <c r="Y216" i="7"/>
  <c r="Z216" i="7" s="1"/>
  <c r="Y215" i="7"/>
  <c r="Z215" i="7" s="1"/>
  <c r="Y214" i="7"/>
  <c r="Z214" i="7" s="1"/>
  <c r="Y213" i="7"/>
  <c r="Z213" i="7" s="1"/>
  <c r="Y212" i="7"/>
  <c r="Z212" i="7" s="1"/>
  <c r="Y211" i="7"/>
  <c r="Z211" i="7" s="1"/>
  <c r="Y210" i="7"/>
  <c r="Z210" i="7" s="1"/>
  <c r="Y209" i="7"/>
  <c r="Z209" i="7" s="1"/>
  <c r="Y208" i="7"/>
  <c r="Z208" i="7" s="1"/>
  <c r="Y207" i="7"/>
  <c r="Z207" i="7" s="1"/>
  <c r="Y206" i="7"/>
  <c r="Z206" i="7" s="1"/>
  <c r="Y205" i="7"/>
  <c r="Z205" i="7" s="1"/>
  <c r="Y204" i="7"/>
  <c r="Z204" i="7" s="1"/>
  <c r="Y203" i="7"/>
  <c r="Z203" i="7" s="1"/>
  <c r="Y202" i="7"/>
  <c r="Z202" i="7" s="1"/>
  <c r="Y201" i="7"/>
  <c r="Z201" i="7" s="1"/>
  <c r="Y200" i="7"/>
  <c r="Z200" i="7" s="1"/>
  <c r="Y199" i="7"/>
  <c r="Z199" i="7" s="1"/>
  <c r="Y198" i="7"/>
  <c r="Z198" i="7" s="1"/>
  <c r="Y197" i="7"/>
  <c r="Z197" i="7" s="1"/>
  <c r="Y196" i="7"/>
  <c r="Z196" i="7" s="1"/>
  <c r="Y195" i="7"/>
  <c r="Z195" i="7" s="1"/>
  <c r="Y194" i="7"/>
  <c r="Z194" i="7" s="1"/>
  <c r="Y193" i="7"/>
  <c r="Z193" i="7" s="1"/>
  <c r="Y192" i="7"/>
  <c r="Z192" i="7" s="1"/>
  <c r="Y191" i="7"/>
  <c r="Z191" i="7" s="1"/>
  <c r="Y190" i="7"/>
  <c r="Z190" i="7" s="1"/>
  <c r="Y189" i="7"/>
  <c r="Z189" i="7" s="1"/>
  <c r="Y176" i="7"/>
  <c r="Z176" i="7" s="1"/>
  <c r="Y175" i="7"/>
  <c r="Z175" i="7" s="1"/>
  <c r="Y174" i="7"/>
  <c r="Z174" i="7" s="1"/>
  <c r="Y173" i="7"/>
  <c r="Z173" i="7" s="1"/>
  <c r="Y172" i="7"/>
  <c r="Z172" i="7" s="1"/>
  <c r="Y161" i="7"/>
  <c r="Z161" i="7" s="1"/>
  <c r="Y160" i="7"/>
  <c r="Z160" i="7" s="1"/>
  <c r="Y159" i="7"/>
  <c r="Z159" i="7" s="1"/>
  <c r="Y158" i="7"/>
  <c r="Z158" i="7" s="1"/>
  <c r="Y157" i="7"/>
  <c r="Z157" i="7" s="1"/>
  <c r="Y145" i="7"/>
  <c r="Z145" i="7" s="1"/>
  <c r="Y142" i="7"/>
  <c r="Z142" i="7" s="1"/>
  <c r="Y141" i="7"/>
  <c r="Z141" i="7" s="1"/>
  <c r="Y129" i="7"/>
  <c r="Z129" i="7" s="1"/>
  <c r="Y128" i="7"/>
  <c r="Z128" i="7" s="1"/>
  <c r="Y127" i="7"/>
  <c r="Z127" i="7" s="1"/>
  <c r="Y126" i="7"/>
  <c r="Z126" i="7" s="1"/>
  <c r="Y125" i="7"/>
  <c r="Z125" i="7" s="1"/>
  <c r="Y112" i="7"/>
  <c r="Z112" i="7" s="1"/>
  <c r="Y111" i="7"/>
  <c r="Z111" i="7" s="1"/>
  <c r="Y110" i="7"/>
  <c r="Z110" i="7" s="1"/>
  <c r="Y109" i="7"/>
  <c r="Z109" i="7" s="1"/>
  <c r="W97" i="7"/>
  <c r="Y96" i="7"/>
  <c r="Z96" i="7" s="1"/>
  <c r="Y95" i="7"/>
  <c r="Z95" i="7" s="1"/>
  <c r="Z94" i="7"/>
  <c r="Z92" i="7"/>
  <c r="Z91" i="7"/>
  <c r="Y90" i="7"/>
  <c r="Z90" i="7" s="1"/>
  <c r="Y89" i="7"/>
  <c r="Z89" i="7" s="1"/>
  <c r="Y88" i="7"/>
  <c r="Z88" i="7" s="1"/>
  <c r="Y87" i="7"/>
  <c r="Z87" i="7" s="1"/>
  <c r="Y86" i="7"/>
  <c r="Z86" i="7" s="1"/>
  <c r="Y85" i="7"/>
  <c r="Z85" i="7" s="1"/>
  <c r="Y84" i="7"/>
  <c r="Z84" i="7" s="1"/>
  <c r="Y83" i="7"/>
  <c r="Z83" i="7" s="1"/>
  <c r="Y82" i="7"/>
  <c r="Z82" i="7" s="1"/>
  <c r="Y81" i="7"/>
  <c r="Z81" i="7" s="1"/>
  <c r="W71" i="7"/>
  <c r="Y71" i="7" s="1"/>
  <c r="Z71" i="7" s="1"/>
  <c r="Y70" i="7"/>
  <c r="Z70" i="7" s="1"/>
  <c r="Y69" i="7"/>
  <c r="Z69" i="7" s="1"/>
  <c r="Y68" i="7"/>
  <c r="Z68" i="7" s="1"/>
  <c r="Y67" i="7"/>
  <c r="Z67" i="7" s="1"/>
  <c r="Y66" i="7"/>
  <c r="Z66" i="7" s="1"/>
  <c r="Y65" i="7"/>
  <c r="Z65" i="7" s="1"/>
  <c r="Y64" i="7"/>
  <c r="Z64" i="7" s="1"/>
  <c r="Y63" i="7"/>
  <c r="Z63" i="7" s="1"/>
  <c r="Y62" i="7"/>
  <c r="Z62" i="7" s="1"/>
  <c r="Y61" i="7"/>
  <c r="Z61" i="7" s="1"/>
  <c r="Y60" i="7"/>
  <c r="Z60" i="7" s="1"/>
  <c r="Y59" i="7"/>
  <c r="Z59" i="7" s="1"/>
  <c r="Y58" i="7"/>
  <c r="Z58" i="7" s="1"/>
  <c r="Y57" i="7"/>
  <c r="Z57" i="7" s="1"/>
  <c r="Y56" i="7"/>
  <c r="Z56" i="7" s="1"/>
  <c r="Y55" i="7"/>
  <c r="Z55" i="7" s="1"/>
  <c r="Y54" i="7"/>
  <c r="Z54" i="7" s="1"/>
  <c r="Y53" i="7"/>
  <c r="Z53" i="7" s="1"/>
  <c r="Y52" i="7"/>
  <c r="Z52" i="7" s="1"/>
  <c r="Y51" i="7"/>
  <c r="Z51" i="7" s="1"/>
  <c r="Y50" i="7"/>
  <c r="Z50" i="7" s="1"/>
  <c r="Y49" i="7"/>
  <c r="Z49" i="7" s="1"/>
  <c r="Y48" i="7"/>
  <c r="Z48" i="7" s="1"/>
  <c r="Y47" i="7"/>
  <c r="Z47" i="7" s="1"/>
  <c r="Y46" i="7"/>
  <c r="Z46" i="7" s="1"/>
  <c r="Y45" i="7"/>
  <c r="Z45" i="7" s="1"/>
  <c r="Y44" i="7"/>
  <c r="Z44" i="7" s="1"/>
  <c r="Y43" i="7"/>
  <c r="Z43" i="7" s="1"/>
  <c r="Y42" i="7"/>
  <c r="Z42" i="7" s="1"/>
  <c r="Y41" i="7"/>
  <c r="Z41" i="7" s="1"/>
  <c r="Y40" i="7"/>
  <c r="Z40" i="7" s="1"/>
  <c r="Y39" i="7"/>
  <c r="Z39" i="7" s="1"/>
  <c r="Y38" i="7"/>
  <c r="Z38" i="7" s="1"/>
  <c r="Y37" i="7"/>
  <c r="Z37" i="7" s="1"/>
  <c r="Y36" i="7"/>
  <c r="Z36" i="7" s="1"/>
  <c r="Y35" i="7"/>
  <c r="Z35" i="7" s="1"/>
  <c r="Y34" i="7"/>
  <c r="Z34" i="7" s="1"/>
  <c r="Y33" i="7"/>
  <c r="Z33" i="7" s="1"/>
  <c r="Y32" i="7"/>
  <c r="Z32" i="7" s="1"/>
  <c r="Y31" i="7"/>
  <c r="Z31" i="7" s="1"/>
  <c r="Y30" i="7"/>
  <c r="Z30" i="7" s="1"/>
  <c r="Y29" i="7"/>
  <c r="Z29" i="7" s="1"/>
  <c r="Y28" i="7"/>
  <c r="Z28" i="7" s="1"/>
  <c r="Y27" i="7"/>
  <c r="Z27" i="7" s="1"/>
  <c r="Y26" i="7"/>
  <c r="Z26" i="7" s="1"/>
  <c r="Y25" i="7"/>
  <c r="Z25" i="7" s="1"/>
  <c r="Y24" i="7"/>
  <c r="Z24" i="7" s="1"/>
  <c r="Y23" i="7"/>
  <c r="Z23" i="7" s="1"/>
  <c r="Y22" i="7"/>
  <c r="Z22" i="7" s="1"/>
  <c r="Y21" i="7"/>
  <c r="Z21" i="7" s="1"/>
  <c r="Y20" i="7"/>
  <c r="Z20" i="7" s="1"/>
  <c r="Y19" i="7"/>
  <c r="Z19" i="7" s="1"/>
  <c r="Y18" i="7"/>
  <c r="Z18" i="7" s="1"/>
  <c r="X18" i="7"/>
  <c r="X19" i="7" s="1"/>
  <c r="X20" i="7" s="1"/>
  <c r="X21" i="7" s="1"/>
  <c r="X22" i="7" s="1"/>
  <c r="X23" i="7" s="1"/>
  <c r="X24" i="7" s="1"/>
  <c r="X25" i="7" s="1"/>
  <c r="X26" i="7" s="1"/>
  <c r="Y17" i="7"/>
  <c r="Z17" i="7" s="1"/>
  <c r="Y16" i="7"/>
  <c r="Z16" i="7" s="1"/>
  <c r="Y100" i="1"/>
  <c r="Z100" i="1" s="1"/>
  <c r="Y15" i="1"/>
  <c r="Z15" i="1" s="1"/>
  <c r="Y16" i="1"/>
  <c r="Z16" i="1" s="1"/>
  <c r="Y17" i="1"/>
  <c r="Z17" i="1" s="1"/>
  <c r="Y18" i="1"/>
  <c r="Z18" i="1" s="1"/>
  <c r="Y19" i="1"/>
  <c r="Z19" i="1" s="1"/>
  <c r="Y20" i="1"/>
  <c r="Z20" i="1" s="1"/>
  <c r="Y21" i="1"/>
  <c r="Z21" i="1" s="1"/>
  <c r="Y22" i="1"/>
  <c r="Z22" i="1" s="1"/>
  <c r="Y23" i="1"/>
  <c r="Z23" i="1" s="1"/>
  <c r="Y24" i="1"/>
  <c r="Z24" i="1" s="1"/>
  <c r="Y25" i="1"/>
  <c r="Z25" i="1" s="1"/>
  <c r="Y26" i="1"/>
  <c r="Z2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Y79" i="1"/>
  <c r="Z79" i="1" s="1"/>
  <c r="Y78" i="1"/>
  <c r="Z78" i="1" s="1"/>
  <c r="Y77" i="1"/>
  <c r="Z77" i="1" s="1"/>
  <c r="Y76" i="1"/>
  <c r="Z76" i="1" s="1"/>
  <c r="Y75" i="1"/>
  <c r="Z75" i="1" s="1"/>
  <c r="Y74" i="1"/>
  <c r="Z74" i="1" s="1"/>
  <c r="Y73" i="1"/>
  <c r="Z73" i="1" s="1"/>
  <c r="Y72" i="1"/>
  <c r="Z72" i="1" s="1"/>
  <c r="Y71" i="1"/>
  <c r="Z71" i="1" s="1"/>
  <c r="Y70" i="1"/>
  <c r="Z70" i="1" s="1"/>
  <c r="Y69" i="1"/>
  <c r="Z69" i="1" s="1"/>
  <c r="Y68" i="1"/>
  <c r="Z68" i="1" s="1"/>
  <c r="Y67" i="1"/>
  <c r="Z67" i="1" s="1"/>
  <c r="Y66" i="1"/>
  <c r="Z66" i="1" s="1"/>
  <c r="Y65" i="1"/>
  <c r="Z65" i="1" s="1"/>
  <c r="Y64" i="1"/>
  <c r="Z64" i="1" s="1"/>
  <c r="Y63" i="1"/>
  <c r="Z63" i="1" s="1"/>
  <c r="Y62" i="1"/>
  <c r="Z62" i="1" s="1"/>
  <c r="Y61" i="1"/>
  <c r="Z61" i="1" s="1"/>
  <c r="Y60" i="1"/>
  <c r="Z60" i="1" s="1"/>
  <c r="Y59" i="1"/>
  <c r="Z59" i="1" s="1"/>
  <c r="Y58" i="1"/>
  <c r="Z58" i="1" s="1"/>
  <c r="Y57" i="1"/>
  <c r="Z57" i="1" s="1"/>
  <c r="Y56" i="1"/>
  <c r="Z56" i="1" s="1"/>
  <c r="Y55" i="1"/>
  <c r="Z55" i="1" s="1"/>
  <c r="Y54" i="1"/>
  <c r="Z54" i="1" s="1"/>
  <c r="Y53" i="1"/>
  <c r="Z53" i="1" s="1"/>
  <c r="Y52" i="1"/>
  <c r="Z52" i="1" s="1"/>
  <c r="Y51" i="1"/>
  <c r="Z51" i="1" s="1"/>
  <c r="Y50" i="1"/>
  <c r="Z50" i="1" s="1"/>
  <c r="Y49" i="1"/>
  <c r="Z49" i="1" s="1"/>
  <c r="Y48" i="1"/>
  <c r="Z48" i="1" s="1"/>
  <c r="Y47" i="1"/>
  <c r="Z47" i="1" s="1"/>
  <c r="Y46" i="1"/>
  <c r="Z46" i="1" s="1"/>
  <c r="Y45" i="1"/>
  <c r="Z45" i="1" s="1"/>
  <c r="Y44" i="1"/>
  <c r="Z44" i="1" s="1"/>
  <c r="Y43" i="1"/>
  <c r="Z43" i="1" s="1"/>
  <c r="Y42" i="1"/>
  <c r="Z42" i="1" s="1"/>
  <c r="Y41" i="1"/>
  <c r="Z41" i="1" s="1"/>
  <c r="Y40" i="1"/>
  <c r="Z40" i="1" s="1"/>
  <c r="Y39" i="1"/>
  <c r="Z39" i="1" s="1"/>
  <c r="Y38" i="1"/>
  <c r="Z38" i="1" s="1"/>
  <c r="Y37" i="1"/>
  <c r="Z37" i="1" s="1"/>
  <c r="Y36" i="1"/>
  <c r="Z36" i="1" s="1"/>
  <c r="Y35" i="1"/>
  <c r="Z35" i="1" s="1"/>
  <c r="Y34" i="1"/>
  <c r="Z34" i="1" s="1"/>
  <c r="Y33" i="1"/>
  <c r="Z33" i="1" s="1"/>
  <c r="Y32" i="1"/>
  <c r="Z32" i="1" s="1"/>
  <c r="Y31" i="1"/>
  <c r="Z31" i="1" s="1"/>
  <c r="Y30" i="1"/>
  <c r="Z30" i="1" s="1"/>
  <c r="Y29" i="1"/>
  <c r="Z29" i="1" s="1"/>
  <c r="Y28" i="1"/>
  <c r="Z28" i="1" s="1"/>
  <c r="Y27" i="1"/>
  <c r="Z27" i="1" s="1"/>
  <c r="C68" i="14"/>
  <c r="D130" i="17"/>
  <c r="W72" i="7" l="1"/>
  <c r="W73" i="7" s="1"/>
  <c r="Y73" i="7" s="1"/>
  <c r="Z73" i="7" s="1"/>
  <c r="AJ100" i="1"/>
  <c r="AD72" i="7"/>
  <c r="AD73" i="7" s="1"/>
  <c r="AD74" i="7" s="1"/>
  <c r="AD84" i="7" s="1"/>
  <c r="AF84" i="7" s="1"/>
  <c r="AG84" i="7" s="1"/>
  <c r="AF128" i="7"/>
  <c r="AG128" i="7" s="1"/>
  <c r="W98" i="7"/>
  <c r="Y97" i="7"/>
  <c r="Z97" i="7" s="1"/>
  <c r="C157" i="16"/>
  <c r="W74" i="7" l="1"/>
  <c r="Y72" i="7"/>
  <c r="Z72" i="7" s="1"/>
  <c r="AF72" i="7"/>
  <c r="AG72" i="7" s="1"/>
  <c r="AF73" i="7"/>
  <c r="AG73" i="7" s="1"/>
  <c r="AF129" i="7"/>
  <c r="AG129" i="7" s="1"/>
  <c r="AF74" i="7"/>
  <c r="AG74" i="7" s="1"/>
  <c r="AD75" i="7"/>
  <c r="AD85" i="7" s="1"/>
  <c r="AF85" i="7" s="1"/>
  <c r="AG85" i="7" s="1"/>
  <c r="W75" i="7"/>
  <c r="Y74" i="7"/>
  <c r="Z74" i="7" s="1"/>
  <c r="W99" i="7"/>
  <c r="Y98" i="7"/>
  <c r="Z98" i="7" s="1"/>
  <c r="AD76" i="7" l="1"/>
  <c r="AD86" i="7" s="1"/>
  <c r="AF75" i="7"/>
  <c r="AG75" i="7" s="1"/>
  <c r="W100" i="7"/>
  <c r="Y99" i="7"/>
  <c r="Z99" i="7" s="1"/>
  <c r="Y75" i="7"/>
  <c r="Z75" i="7" s="1"/>
  <c r="W76" i="7"/>
  <c r="AF86" i="7" l="1"/>
  <c r="AG86" i="7" s="1"/>
  <c r="AD77" i="7"/>
  <c r="AD87" i="7" s="1"/>
  <c r="AF87" i="7" s="1"/>
  <c r="AG87" i="7" s="1"/>
  <c r="AF76" i="7"/>
  <c r="AG76" i="7" s="1"/>
  <c r="Y76" i="7"/>
  <c r="Z76" i="7" s="1"/>
  <c r="W77" i="7"/>
  <c r="Y100" i="7"/>
  <c r="Z100" i="7" s="1"/>
  <c r="W101" i="7"/>
  <c r="W113" i="7" s="1"/>
  <c r="Y113" i="7" s="1"/>
  <c r="Z113" i="7" s="1"/>
  <c r="AD78" i="7" l="1"/>
  <c r="AD88" i="7" s="1"/>
  <c r="AF77" i="7"/>
  <c r="AG77" i="7" s="1"/>
  <c r="W102" i="7"/>
  <c r="W114" i="7" s="1"/>
  <c r="Y101" i="7"/>
  <c r="Z101" i="7" s="1"/>
  <c r="W78" i="7"/>
  <c r="Y77" i="7"/>
  <c r="Z77" i="7" s="1"/>
  <c r="R19" i="14"/>
  <c r="Q19" i="14"/>
  <c r="P19" i="14"/>
  <c r="O19" i="14"/>
  <c r="N19" i="14"/>
  <c r="M19" i="14"/>
  <c r="L19" i="14"/>
  <c r="K19" i="14"/>
  <c r="J19" i="14"/>
  <c r="I19" i="14"/>
  <c r="H19" i="14"/>
  <c r="G19" i="14"/>
  <c r="F19" i="14"/>
  <c r="E19" i="14"/>
  <c r="R18" i="14"/>
  <c r="Q18" i="14"/>
  <c r="P18" i="14"/>
  <c r="O18" i="14"/>
  <c r="N18" i="14"/>
  <c r="M18" i="14"/>
  <c r="L18" i="14"/>
  <c r="K18" i="14"/>
  <c r="J18" i="14"/>
  <c r="I18" i="14"/>
  <c r="H18" i="14"/>
  <c r="G18" i="14"/>
  <c r="F18" i="14"/>
  <c r="E18" i="14"/>
  <c r="R19" i="15"/>
  <c r="Q19" i="15"/>
  <c r="P19" i="15"/>
  <c r="O19" i="15"/>
  <c r="N19" i="15"/>
  <c r="M19" i="15"/>
  <c r="L19" i="15"/>
  <c r="K19" i="15"/>
  <c r="J19" i="15"/>
  <c r="I19" i="15"/>
  <c r="H19" i="15"/>
  <c r="G19" i="15"/>
  <c r="F19" i="15"/>
  <c r="E19" i="15"/>
  <c r="D19" i="15"/>
  <c r="R18" i="15"/>
  <c r="Q18" i="15"/>
  <c r="P18" i="15"/>
  <c r="O18" i="15"/>
  <c r="N18" i="15"/>
  <c r="M18" i="15"/>
  <c r="L18" i="15"/>
  <c r="K18" i="15"/>
  <c r="J18" i="15"/>
  <c r="I18" i="15"/>
  <c r="H18" i="15"/>
  <c r="G18" i="15"/>
  <c r="F18" i="15"/>
  <c r="E18" i="15"/>
  <c r="D18" i="15"/>
  <c r="R19" i="17"/>
  <c r="Q19" i="17"/>
  <c r="P19" i="17"/>
  <c r="O19" i="17"/>
  <c r="N19" i="17"/>
  <c r="M19" i="17"/>
  <c r="L19" i="17"/>
  <c r="K19" i="17"/>
  <c r="J19" i="17"/>
  <c r="I19" i="17"/>
  <c r="H19" i="17"/>
  <c r="G19" i="17"/>
  <c r="F19" i="17"/>
  <c r="E19" i="17"/>
  <c r="D19" i="17"/>
  <c r="R18" i="17"/>
  <c r="Q18" i="17"/>
  <c r="P18" i="17"/>
  <c r="O18" i="17"/>
  <c r="N18" i="17"/>
  <c r="M18" i="17"/>
  <c r="L18" i="17"/>
  <c r="K18" i="17"/>
  <c r="J18" i="17"/>
  <c r="I18" i="17"/>
  <c r="H18" i="17"/>
  <c r="G18" i="17"/>
  <c r="F18" i="17"/>
  <c r="E18" i="17"/>
  <c r="D18" i="17"/>
  <c r="R19" i="16"/>
  <c r="Q19" i="16"/>
  <c r="P19" i="16"/>
  <c r="O19" i="16"/>
  <c r="N19" i="16"/>
  <c r="M19" i="16"/>
  <c r="L19" i="16"/>
  <c r="K19" i="16"/>
  <c r="J19" i="16"/>
  <c r="I19" i="16"/>
  <c r="H19" i="16"/>
  <c r="G19" i="16"/>
  <c r="F19" i="16"/>
  <c r="E19" i="16"/>
  <c r="D19" i="16"/>
  <c r="R18" i="16"/>
  <c r="Q18" i="16"/>
  <c r="P18" i="16"/>
  <c r="O18" i="16"/>
  <c r="N18" i="16"/>
  <c r="M18" i="16"/>
  <c r="L18" i="16"/>
  <c r="K18" i="16"/>
  <c r="J18" i="16"/>
  <c r="I18" i="16"/>
  <c r="H18" i="16"/>
  <c r="G18" i="16"/>
  <c r="F18" i="16"/>
  <c r="E18" i="16"/>
  <c r="D18" i="16"/>
  <c r="D19" i="14"/>
  <c r="D18" i="14"/>
  <c r="C24" i="16"/>
  <c r="Y114" i="7" l="1"/>
  <c r="Z114" i="7" s="1"/>
  <c r="AF88" i="7"/>
  <c r="AG88" i="7" s="1"/>
  <c r="AD79" i="7"/>
  <c r="AD89" i="7" s="1"/>
  <c r="AF78" i="7"/>
  <c r="AG78" i="7" s="1"/>
  <c r="W79" i="7"/>
  <c r="Y78" i="7"/>
  <c r="Z78" i="7" s="1"/>
  <c r="W103" i="7"/>
  <c r="W115" i="7" s="1"/>
  <c r="Y115" i="7" s="1"/>
  <c r="Z115" i="7" s="1"/>
  <c r="Y102" i="7"/>
  <c r="Z102" i="7" s="1"/>
  <c r="D126" i="13"/>
  <c r="D122" i="13"/>
  <c r="AF89" i="7" l="1"/>
  <c r="AG89" i="7" s="1"/>
  <c r="AF79" i="7"/>
  <c r="AG79" i="7" s="1"/>
  <c r="Y103" i="7"/>
  <c r="Z103" i="7" s="1"/>
  <c r="W104" i="7"/>
  <c r="W116" i="7" s="1"/>
  <c r="Y116" i="7" s="1"/>
  <c r="Z116" i="7" s="1"/>
  <c r="Y79" i="7"/>
  <c r="Z79" i="7" s="1"/>
  <c r="W80" i="7"/>
  <c r="Y80" i="7" s="1"/>
  <c r="Z80" i="7" s="1"/>
  <c r="J99" i="13"/>
  <c r="J98" i="13"/>
  <c r="J95" i="13"/>
  <c r="J94" i="13"/>
  <c r="AD80" i="7" l="1"/>
  <c r="AD97" i="7"/>
  <c r="Y104" i="7"/>
  <c r="Z104" i="7" s="1"/>
  <c r="W105" i="7"/>
  <c r="W117" i="7" s="1"/>
  <c r="Y117" i="7" s="1"/>
  <c r="Z117" i="7" s="1"/>
  <c r="D130" i="16"/>
  <c r="AF80" i="7" l="1"/>
  <c r="AG80" i="7" s="1"/>
  <c r="AD90" i="7"/>
  <c r="AD91" i="7" s="1"/>
  <c r="AD130" i="7"/>
  <c r="AF130" i="7" s="1"/>
  <c r="AG130" i="7" s="1"/>
  <c r="AF97" i="7"/>
  <c r="AG97" i="7" s="1"/>
  <c r="AD98" i="7"/>
  <c r="AD99" i="7" s="1"/>
  <c r="AF123" i="7"/>
  <c r="AG123" i="7" s="1"/>
  <c r="AF124" i="7"/>
  <c r="AG124" i="7" s="1"/>
  <c r="W106" i="7"/>
  <c r="W118" i="7" s="1"/>
  <c r="Y105" i="7"/>
  <c r="Z105" i="7" s="1"/>
  <c r="J40" i="13"/>
  <c r="I239" i="13" s="1"/>
  <c r="E24" i="13"/>
  <c r="C23" i="13"/>
  <c r="C22" i="13"/>
  <c r="C21" i="13"/>
  <c r="C190" i="13"/>
  <c r="C189" i="13"/>
  <c r="C181" i="13"/>
  <c r="C152" i="13"/>
  <c r="C142" i="13"/>
  <c r="D29" i="13" s="1"/>
  <c r="C64" i="13"/>
  <c r="R40" i="14"/>
  <c r="D40" i="14"/>
  <c r="C36" i="14"/>
  <c r="C23" i="14"/>
  <c r="C22" i="14"/>
  <c r="C21" i="14"/>
  <c r="C197" i="14"/>
  <c r="C188" i="14"/>
  <c r="C37" i="14" s="1"/>
  <c r="C161" i="14"/>
  <c r="C196" i="14" s="1"/>
  <c r="C158" i="14"/>
  <c r="C159" i="14" s="1"/>
  <c r="C148" i="14"/>
  <c r="D136" i="14"/>
  <c r="D135" i="14"/>
  <c r="D134" i="14"/>
  <c r="D133" i="14"/>
  <c r="D132" i="14"/>
  <c r="D128" i="14"/>
  <c r="E119" i="14"/>
  <c r="C64" i="14"/>
  <c r="D40" i="16"/>
  <c r="C193" i="16"/>
  <c r="C184" i="16"/>
  <c r="C192" i="16"/>
  <c r="C154" i="16"/>
  <c r="C155" i="16" s="1"/>
  <c r="C144" i="16"/>
  <c r="D129" i="16"/>
  <c r="D128" i="16"/>
  <c r="D123" i="16"/>
  <c r="E114" i="16"/>
  <c r="C64" i="16"/>
  <c r="D40" i="17"/>
  <c r="C36" i="17"/>
  <c r="C23" i="17"/>
  <c r="C22" i="17"/>
  <c r="C21" i="17"/>
  <c r="C193" i="17"/>
  <c r="C157" i="17"/>
  <c r="C192" i="17" s="1"/>
  <c r="C154" i="17"/>
  <c r="C155" i="17" s="1"/>
  <c r="D132" i="17"/>
  <c r="D131" i="17"/>
  <c r="D129" i="17"/>
  <c r="D128" i="17"/>
  <c r="D123" i="17"/>
  <c r="E114" i="17"/>
  <c r="C64" i="17"/>
  <c r="E40" i="15"/>
  <c r="D40" i="15"/>
  <c r="C23" i="15"/>
  <c r="C22" i="15"/>
  <c r="C21" i="15"/>
  <c r="C197" i="15"/>
  <c r="C188" i="15"/>
  <c r="C161" i="15"/>
  <c r="C196" i="15" s="1"/>
  <c r="D134" i="15"/>
  <c r="C158" i="15"/>
  <c r="D133" i="15"/>
  <c r="D132" i="15"/>
  <c r="E118" i="15"/>
  <c r="C64" i="15"/>
  <c r="J18" i="13"/>
  <c r="I229" i="13" s="1"/>
  <c r="J19" i="13"/>
  <c r="I230" i="13" s="1"/>
  <c r="J20" i="13"/>
  <c r="J24" i="13"/>
  <c r="J91" i="13"/>
  <c r="J90" i="13"/>
  <c r="J59" i="13"/>
  <c r="I231" i="13" l="1"/>
  <c r="Y118" i="7"/>
  <c r="Z118" i="7" s="1"/>
  <c r="W130" i="7"/>
  <c r="AD100" i="7"/>
  <c r="AF99" i="7"/>
  <c r="AG99" i="7" s="1"/>
  <c r="AD92" i="7"/>
  <c r="AF91" i="7"/>
  <c r="AG91" i="7" s="1"/>
  <c r="AF90" i="7"/>
  <c r="AG90" i="7" s="1"/>
  <c r="AF98" i="7"/>
  <c r="AG98" i="7" s="1"/>
  <c r="Y106" i="7"/>
  <c r="Z106" i="7" s="1"/>
  <c r="C49" i="14"/>
  <c r="C188" i="13"/>
  <c r="C187" i="13" s="1"/>
  <c r="C191" i="16"/>
  <c r="C190" i="16"/>
  <c r="E192" i="16" s="1"/>
  <c r="C190" i="17"/>
  <c r="E192" i="17" s="1"/>
  <c r="C191" i="17"/>
  <c r="C195" i="14"/>
  <c r="C194" i="14"/>
  <c r="E196" i="14" s="1"/>
  <c r="D137" i="14"/>
  <c r="D139" i="14" s="1"/>
  <c r="C28" i="14" s="1"/>
  <c r="D136" i="15"/>
  <c r="D135" i="15"/>
  <c r="D129" i="15"/>
  <c r="D128" i="15"/>
  <c r="D127" i="15"/>
  <c r="D125" i="17"/>
  <c r="D124" i="17"/>
  <c r="D133" i="17" s="1"/>
  <c r="D135" i="17" s="1"/>
  <c r="C28" i="17" s="1"/>
  <c r="D125" i="16"/>
  <c r="D132" i="16"/>
  <c r="D131" i="16"/>
  <c r="D124" i="16"/>
  <c r="D133" i="16" s="1"/>
  <c r="D135" i="16" s="1"/>
  <c r="D129" i="14"/>
  <c r="D131" i="13"/>
  <c r="D133" i="13" s="1"/>
  <c r="C28" i="13" s="1"/>
  <c r="D123" i="13"/>
  <c r="W143" i="7" l="1"/>
  <c r="Y130" i="7"/>
  <c r="Z130" i="7" s="1"/>
  <c r="AD93" i="7"/>
  <c r="AF93" i="7" s="1"/>
  <c r="AG93" i="7" s="1"/>
  <c r="AF92" i="7"/>
  <c r="AG92" i="7" s="1"/>
  <c r="AF100" i="7"/>
  <c r="AG100" i="7" s="1"/>
  <c r="AD101" i="7"/>
  <c r="AD113" i="7"/>
  <c r="E193" i="16"/>
  <c r="E191" i="16"/>
  <c r="E197" i="14"/>
  <c r="E193" i="17"/>
  <c r="E191" i="17"/>
  <c r="C32" i="17" s="1"/>
  <c r="E195" i="14"/>
  <c r="C32" i="14" s="1"/>
  <c r="E189" i="13"/>
  <c r="E190" i="13"/>
  <c r="E188" i="13"/>
  <c r="C32" i="13" s="1"/>
  <c r="G98" i="13"/>
  <c r="F98" i="13"/>
  <c r="G94" i="13"/>
  <c r="Y143" i="7" l="1"/>
  <c r="Z143" i="7" s="1"/>
  <c r="W107" i="7"/>
  <c r="AF113" i="7"/>
  <c r="AG113" i="7" s="1"/>
  <c r="AD114" i="7"/>
  <c r="AF101" i="7"/>
  <c r="AG101" i="7" s="1"/>
  <c r="AD102" i="7"/>
  <c r="AD131" i="7"/>
  <c r="D95" i="13"/>
  <c r="E94" i="13"/>
  <c r="D98" i="13"/>
  <c r="D94" i="13"/>
  <c r="F94" i="13"/>
  <c r="D99" i="13"/>
  <c r="H94" i="13"/>
  <c r="I99" i="13"/>
  <c r="G95" i="13"/>
  <c r="H95" i="13"/>
  <c r="I95" i="13"/>
  <c r="H98" i="13"/>
  <c r="I98" i="13"/>
  <c r="I94" i="13"/>
  <c r="E99" i="13"/>
  <c r="F99" i="13"/>
  <c r="E95" i="13"/>
  <c r="G99" i="13"/>
  <c r="F95" i="13"/>
  <c r="E98" i="13"/>
  <c r="H99" i="13"/>
  <c r="J22" i="13"/>
  <c r="W119" i="7" l="1"/>
  <c r="Y107" i="7"/>
  <c r="Z107" i="7" s="1"/>
  <c r="AF102" i="7"/>
  <c r="AG102" i="7" s="1"/>
  <c r="AD103" i="7"/>
  <c r="AD115" i="7"/>
  <c r="AF114" i="7"/>
  <c r="AG114" i="7" s="1"/>
  <c r="AD132" i="7"/>
  <c r="AF131" i="7"/>
  <c r="AG131" i="7" s="1"/>
  <c r="C36" i="15"/>
  <c r="C37" i="15"/>
  <c r="C159" i="15"/>
  <c r="C148" i="15"/>
  <c r="C184" i="17"/>
  <c r="C37" i="17" s="1"/>
  <c r="C144" i="17"/>
  <c r="H40" i="16"/>
  <c r="C36" i="16"/>
  <c r="C23" i="16"/>
  <c r="C22" i="16"/>
  <c r="C21" i="16"/>
  <c r="C37" i="16"/>
  <c r="H40" i="14"/>
  <c r="C36" i="13"/>
  <c r="D24" i="13"/>
  <c r="J23" i="13"/>
  <c r="C99" i="15"/>
  <c r="C95" i="15"/>
  <c r="C95" i="17"/>
  <c r="C91" i="17"/>
  <c r="C95" i="16"/>
  <c r="C91" i="16"/>
  <c r="B85" i="17"/>
  <c r="B84" i="17"/>
  <c r="B85" i="16"/>
  <c r="B84" i="16"/>
  <c r="B89" i="15"/>
  <c r="B88" i="15"/>
  <c r="C99" i="14"/>
  <c r="C95" i="14"/>
  <c r="B89" i="14"/>
  <c r="B88" i="14"/>
  <c r="C101" i="13"/>
  <c r="C97" i="13"/>
  <c r="I24" i="13"/>
  <c r="H24" i="13"/>
  <c r="G24" i="13"/>
  <c r="F24" i="13"/>
  <c r="I91" i="13"/>
  <c r="H91" i="13"/>
  <c r="G91" i="13"/>
  <c r="F91" i="13"/>
  <c r="E91" i="13"/>
  <c r="I90" i="13"/>
  <c r="H90" i="13"/>
  <c r="G90" i="13"/>
  <c r="F90" i="13"/>
  <c r="E90" i="13"/>
  <c r="D91" i="13"/>
  <c r="D90" i="13"/>
  <c r="B91" i="13"/>
  <c r="B90" i="13"/>
  <c r="Y119" i="7" l="1"/>
  <c r="Z119" i="7" s="1"/>
  <c r="W108" i="7"/>
  <c r="AF115" i="7"/>
  <c r="AG115" i="7" s="1"/>
  <c r="AD116" i="7"/>
  <c r="AF116" i="7" s="1"/>
  <c r="AG116" i="7" s="1"/>
  <c r="AD104" i="7"/>
  <c r="AF103" i="7"/>
  <c r="AG103" i="7" s="1"/>
  <c r="AD133" i="7"/>
  <c r="AF132" i="7"/>
  <c r="AG132" i="7" s="1"/>
  <c r="C49" i="16"/>
  <c r="C103" i="17"/>
  <c r="C195" i="15"/>
  <c r="C194" i="15"/>
  <c r="C49" i="15"/>
  <c r="C107" i="15"/>
  <c r="C49" i="17"/>
  <c r="J29" i="13"/>
  <c r="C103" i="16"/>
  <c r="W120" i="7" l="1"/>
  <c r="W121" i="7" s="1"/>
  <c r="Y108" i="7"/>
  <c r="Z108" i="7" s="1"/>
  <c r="AF104" i="7"/>
  <c r="AG104" i="7" s="1"/>
  <c r="AD105" i="7"/>
  <c r="AF133" i="7"/>
  <c r="AG133" i="7" s="1"/>
  <c r="E197" i="15"/>
  <c r="E196" i="15"/>
  <c r="E195" i="15"/>
  <c r="C32" i="15" s="1"/>
  <c r="I235" i="13"/>
  <c r="W122" i="7" l="1"/>
  <c r="Y121" i="7"/>
  <c r="Z121" i="7" s="1"/>
  <c r="W131" i="7"/>
  <c r="Y120" i="7"/>
  <c r="Z120" i="7" s="1"/>
  <c r="AF105" i="7"/>
  <c r="AG105" i="7" s="1"/>
  <c r="AD106" i="7"/>
  <c r="AD146" i="7"/>
  <c r="D137" i="15"/>
  <c r="D139" i="15" s="1"/>
  <c r="C28" i="15" s="1"/>
  <c r="D231" i="16"/>
  <c r="E231" i="16"/>
  <c r="F231" i="16"/>
  <c r="H231" i="16"/>
  <c r="I231" i="16"/>
  <c r="J231" i="16"/>
  <c r="K231" i="16"/>
  <c r="L231" i="16"/>
  <c r="M231" i="16"/>
  <c r="N231" i="16"/>
  <c r="O231" i="16"/>
  <c r="P231" i="16"/>
  <c r="Q231" i="16"/>
  <c r="D232" i="16"/>
  <c r="E232" i="16"/>
  <c r="F232" i="16"/>
  <c r="G232" i="16"/>
  <c r="H232" i="16"/>
  <c r="I232" i="16"/>
  <c r="J232" i="16"/>
  <c r="K232" i="16"/>
  <c r="L232" i="16"/>
  <c r="M232" i="16"/>
  <c r="N232" i="16"/>
  <c r="O232" i="16"/>
  <c r="P232" i="16"/>
  <c r="Q232" i="16"/>
  <c r="E40" i="16"/>
  <c r="D241" i="16" s="1"/>
  <c r="F40" i="16"/>
  <c r="E241" i="16" s="1"/>
  <c r="G40" i="16"/>
  <c r="F241" i="16" s="1"/>
  <c r="I40" i="16"/>
  <c r="H241" i="16" s="1"/>
  <c r="J40" i="16"/>
  <c r="I241" i="16" s="1"/>
  <c r="K40" i="16"/>
  <c r="J241" i="16" s="1"/>
  <c r="L40" i="16"/>
  <c r="K241" i="16" s="1"/>
  <c r="M40" i="16"/>
  <c r="L241" i="16" s="1"/>
  <c r="N40" i="16"/>
  <c r="M241" i="16" s="1"/>
  <c r="O40" i="16"/>
  <c r="N241" i="16" s="1"/>
  <c r="P40" i="16"/>
  <c r="O241" i="16" s="1"/>
  <c r="Q40" i="16"/>
  <c r="P241" i="16" s="1"/>
  <c r="R40" i="16"/>
  <c r="Q241" i="16" s="1"/>
  <c r="D59" i="16"/>
  <c r="E59" i="16"/>
  <c r="F59" i="16"/>
  <c r="G59" i="16"/>
  <c r="H59" i="16"/>
  <c r="I59" i="16"/>
  <c r="J59" i="16"/>
  <c r="K59" i="16"/>
  <c r="L59" i="16"/>
  <c r="M59" i="16"/>
  <c r="N59" i="16"/>
  <c r="O59" i="16"/>
  <c r="P59" i="16"/>
  <c r="Q59" i="16"/>
  <c r="R59" i="16"/>
  <c r="G231" i="16"/>
  <c r="G241" i="16"/>
  <c r="R243" i="7"/>
  <c r="S243" i="7" s="1"/>
  <c r="R242" i="7"/>
  <c r="S242" i="7" s="1"/>
  <c r="R241" i="7"/>
  <c r="S241" i="7" s="1"/>
  <c r="R240" i="7"/>
  <c r="S240" i="7" s="1"/>
  <c r="R239" i="7"/>
  <c r="S239" i="7" s="1"/>
  <c r="R238" i="7"/>
  <c r="S238" i="7" s="1"/>
  <c r="R237" i="7"/>
  <c r="S237" i="7" s="1"/>
  <c r="R236" i="7"/>
  <c r="S236" i="7" s="1"/>
  <c r="R235" i="7"/>
  <c r="S235" i="7" s="1"/>
  <c r="R234" i="7"/>
  <c r="S234" i="7" s="1"/>
  <c r="R233" i="7"/>
  <c r="S233" i="7" s="1"/>
  <c r="R232" i="7"/>
  <c r="S232" i="7" s="1"/>
  <c r="R231" i="7"/>
  <c r="S231" i="7" s="1"/>
  <c r="R230" i="7"/>
  <c r="S230" i="7" s="1"/>
  <c r="R229" i="7"/>
  <c r="S229" i="7" s="1"/>
  <c r="R228" i="7"/>
  <c r="S228" i="7" s="1"/>
  <c r="R227" i="7"/>
  <c r="S227" i="7" s="1"/>
  <c r="R226" i="7"/>
  <c r="S226" i="7" s="1"/>
  <c r="R225" i="7"/>
  <c r="S225" i="7" s="1"/>
  <c r="R224" i="7"/>
  <c r="S224" i="7" s="1"/>
  <c r="R223" i="7"/>
  <c r="S223" i="7" s="1"/>
  <c r="R222" i="7"/>
  <c r="S222" i="7" s="1"/>
  <c r="R221" i="7"/>
  <c r="S221" i="7" s="1"/>
  <c r="R220" i="7"/>
  <c r="S220" i="7" s="1"/>
  <c r="R219" i="7"/>
  <c r="S219" i="7" s="1"/>
  <c r="R218" i="7"/>
  <c r="S218" i="7" s="1"/>
  <c r="R217" i="7"/>
  <c r="S217" i="7" s="1"/>
  <c r="R216" i="7"/>
  <c r="S216" i="7" s="1"/>
  <c r="R215" i="7"/>
  <c r="S215" i="7" s="1"/>
  <c r="R214" i="7"/>
  <c r="S214" i="7" s="1"/>
  <c r="R213" i="7"/>
  <c r="S213" i="7" s="1"/>
  <c r="R212" i="7"/>
  <c r="S212" i="7" s="1"/>
  <c r="R211" i="7"/>
  <c r="S211" i="7" s="1"/>
  <c r="R210" i="7"/>
  <c r="S210" i="7" s="1"/>
  <c r="R209" i="7"/>
  <c r="S209" i="7" s="1"/>
  <c r="R208" i="7"/>
  <c r="S208" i="7" s="1"/>
  <c r="R207" i="7"/>
  <c r="S207" i="7" s="1"/>
  <c r="R206" i="7"/>
  <c r="S206" i="7" s="1"/>
  <c r="R205" i="7"/>
  <c r="S205" i="7" s="1"/>
  <c r="R204" i="7"/>
  <c r="S204" i="7" s="1"/>
  <c r="R203" i="7"/>
  <c r="S203" i="7" s="1"/>
  <c r="R202" i="7"/>
  <c r="S202" i="7" s="1"/>
  <c r="R201" i="7"/>
  <c r="S201" i="7" s="1"/>
  <c r="R200" i="7"/>
  <c r="S200" i="7" s="1"/>
  <c r="R199" i="7"/>
  <c r="S199" i="7" s="1"/>
  <c r="R198" i="7"/>
  <c r="S198" i="7" s="1"/>
  <c r="R197" i="7"/>
  <c r="S197" i="7" s="1"/>
  <c r="R196" i="7"/>
  <c r="S196" i="7" s="1"/>
  <c r="R195" i="7"/>
  <c r="S195" i="7" s="1"/>
  <c r="R194" i="7"/>
  <c r="S194" i="7" s="1"/>
  <c r="R193" i="7"/>
  <c r="S193" i="7" s="1"/>
  <c r="R192" i="7"/>
  <c r="S192" i="7" s="1"/>
  <c r="R191" i="7"/>
  <c r="S191" i="7" s="1"/>
  <c r="R190" i="7"/>
  <c r="S190" i="7" s="1"/>
  <c r="R189" i="7"/>
  <c r="S189" i="7" s="1"/>
  <c r="R188" i="7"/>
  <c r="S188" i="7" s="1"/>
  <c r="R187" i="7"/>
  <c r="S187" i="7" s="1"/>
  <c r="R186" i="7"/>
  <c r="S186" i="7" s="1"/>
  <c r="R185" i="7"/>
  <c r="S185" i="7" s="1"/>
  <c r="R184" i="7"/>
  <c r="S184" i="7" s="1"/>
  <c r="R183" i="7"/>
  <c r="S183" i="7" s="1"/>
  <c r="R182" i="7"/>
  <c r="S182" i="7" s="1"/>
  <c r="R181" i="7"/>
  <c r="S181" i="7" s="1"/>
  <c r="R180" i="7"/>
  <c r="S180" i="7" s="1"/>
  <c r="R179" i="7"/>
  <c r="S179" i="7" s="1"/>
  <c r="R178" i="7"/>
  <c r="S178" i="7" s="1"/>
  <c r="R177" i="7"/>
  <c r="S177" i="7" s="1"/>
  <c r="R176" i="7"/>
  <c r="S176" i="7" s="1"/>
  <c r="R175" i="7"/>
  <c r="S175" i="7" s="1"/>
  <c r="R174" i="7"/>
  <c r="S174" i="7" s="1"/>
  <c r="R173" i="7"/>
  <c r="S173" i="7" s="1"/>
  <c r="R172" i="7"/>
  <c r="S172" i="7" s="1"/>
  <c r="R171" i="7"/>
  <c r="S171" i="7" s="1"/>
  <c r="R170" i="7"/>
  <c r="S170" i="7" s="1"/>
  <c r="R169" i="7"/>
  <c r="S169" i="7" s="1"/>
  <c r="R168" i="7"/>
  <c r="S168" i="7" s="1"/>
  <c r="R167" i="7"/>
  <c r="S167" i="7" s="1"/>
  <c r="R166" i="7"/>
  <c r="S166" i="7" s="1"/>
  <c r="R165" i="7"/>
  <c r="S165" i="7" s="1"/>
  <c r="R164" i="7"/>
  <c r="S164" i="7" s="1"/>
  <c r="R163" i="7"/>
  <c r="S163" i="7" s="1"/>
  <c r="R162" i="7"/>
  <c r="S162" i="7" s="1"/>
  <c r="R161" i="7"/>
  <c r="S161" i="7" s="1"/>
  <c r="R160" i="7"/>
  <c r="S160" i="7" s="1"/>
  <c r="R159" i="7"/>
  <c r="S159" i="7" s="1"/>
  <c r="R158" i="7"/>
  <c r="S158" i="7" s="1"/>
  <c r="R157" i="7"/>
  <c r="S157" i="7" s="1"/>
  <c r="R156" i="7"/>
  <c r="S156" i="7" s="1"/>
  <c r="R155" i="7"/>
  <c r="S155" i="7" s="1"/>
  <c r="R154" i="7"/>
  <c r="S154" i="7" s="1"/>
  <c r="R153" i="7"/>
  <c r="S153" i="7" s="1"/>
  <c r="R152" i="7"/>
  <c r="S152" i="7" s="1"/>
  <c r="R151" i="7"/>
  <c r="S151" i="7" s="1"/>
  <c r="R150" i="7"/>
  <c r="S150" i="7" s="1"/>
  <c r="R149" i="7"/>
  <c r="S149" i="7" s="1"/>
  <c r="R148" i="7"/>
  <c r="S148" i="7" s="1"/>
  <c r="R147" i="7"/>
  <c r="S147" i="7" s="1"/>
  <c r="R146" i="7"/>
  <c r="S146" i="7" s="1"/>
  <c r="R145" i="7"/>
  <c r="S145" i="7" s="1"/>
  <c r="R144" i="7"/>
  <c r="S144" i="7" s="1"/>
  <c r="R143" i="7"/>
  <c r="S143" i="7" s="1"/>
  <c r="R142" i="7"/>
  <c r="S142" i="7" s="1"/>
  <c r="R141" i="7"/>
  <c r="S141" i="7" s="1"/>
  <c r="R140" i="7"/>
  <c r="S140" i="7" s="1"/>
  <c r="R139" i="7"/>
  <c r="S139" i="7" s="1"/>
  <c r="R138" i="7"/>
  <c r="S138" i="7" s="1"/>
  <c r="R137" i="7"/>
  <c r="S137" i="7" s="1"/>
  <c r="R136" i="7"/>
  <c r="S136" i="7" s="1"/>
  <c r="R135" i="7"/>
  <c r="S135" i="7" s="1"/>
  <c r="R134" i="7"/>
  <c r="S134" i="7" s="1"/>
  <c r="R133" i="7"/>
  <c r="S133" i="7" s="1"/>
  <c r="R132" i="7"/>
  <c r="S132" i="7" s="1"/>
  <c r="R131" i="7"/>
  <c r="S131" i="7" s="1"/>
  <c r="R130" i="7"/>
  <c r="S130" i="7" s="1"/>
  <c r="R129" i="7"/>
  <c r="S129" i="7" s="1"/>
  <c r="R128" i="7"/>
  <c r="S128" i="7" s="1"/>
  <c r="R127" i="7"/>
  <c r="S127" i="7" s="1"/>
  <c r="R126" i="7"/>
  <c r="S126" i="7" s="1"/>
  <c r="R125" i="7"/>
  <c r="S125" i="7" s="1"/>
  <c r="P113" i="7"/>
  <c r="R113" i="7" s="1"/>
  <c r="S113" i="7" s="1"/>
  <c r="R112" i="7"/>
  <c r="S112" i="7" s="1"/>
  <c r="R111" i="7"/>
  <c r="S111" i="7" s="1"/>
  <c r="R110" i="7"/>
  <c r="S110" i="7" s="1"/>
  <c r="R109" i="7"/>
  <c r="S109" i="7" s="1"/>
  <c r="P97" i="7"/>
  <c r="P98" i="7" s="1"/>
  <c r="R96" i="7"/>
  <c r="S96" i="7" s="1"/>
  <c r="R95" i="7"/>
  <c r="S95" i="7" s="1"/>
  <c r="R94" i="7"/>
  <c r="S94" i="7" s="1"/>
  <c r="R93" i="7"/>
  <c r="S93" i="7" s="1"/>
  <c r="R92" i="7"/>
  <c r="S92" i="7" s="1"/>
  <c r="R91" i="7"/>
  <c r="S91" i="7" s="1"/>
  <c r="R90" i="7"/>
  <c r="S90" i="7" s="1"/>
  <c r="R89" i="7"/>
  <c r="S89" i="7" s="1"/>
  <c r="R88" i="7"/>
  <c r="S88" i="7" s="1"/>
  <c r="R87" i="7"/>
  <c r="S87" i="7" s="1"/>
  <c r="R86" i="7"/>
  <c r="S86" i="7" s="1"/>
  <c r="R85" i="7"/>
  <c r="S85" i="7" s="1"/>
  <c r="R84" i="7"/>
  <c r="S84" i="7" s="1"/>
  <c r="R83" i="7"/>
  <c r="S83" i="7" s="1"/>
  <c r="R82" i="7"/>
  <c r="S82" i="7" s="1"/>
  <c r="R81" i="7"/>
  <c r="S81" i="7" s="1"/>
  <c r="P71" i="7"/>
  <c r="P72" i="7" s="1"/>
  <c r="R70" i="7"/>
  <c r="S70" i="7" s="1"/>
  <c r="R69" i="7"/>
  <c r="S69" i="7" s="1"/>
  <c r="R68" i="7"/>
  <c r="S68" i="7" s="1"/>
  <c r="R67" i="7"/>
  <c r="S67" i="7" s="1"/>
  <c r="R66" i="7"/>
  <c r="S66" i="7" s="1"/>
  <c r="R65" i="7"/>
  <c r="S65" i="7" s="1"/>
  <c r="R64" i="7"/>
  <c r="S64" i="7" s="1"/>
  <c r="R63" i="7"/>
  <c r="S63" i="7" s="1"/>
  <c r="R62" i="7"/>
  <c r="S62" i="7" s="1"/>
  <c r="R61" i="7"/>
  <c r="S61" i="7" s="1"/>
  <c r="R60" i="7"/>
  <c r="S60" i="7" s="1"/>
  <c r="R59" i="7"/>
  <c r="S59" i="7" s="1"/>
  <c r="R58" i="7"/>
  <c r="S58" i="7" s="1"/>
  <c r="R57" i="7"/>
  <c r="S57" i="7" s="1"/>
  <c r="R56" i="7"/>
  <c r="S56" i="7" s="1"/>
  <c r="R55" i="7"/>
  <c r="S55" i="7" s="1"/>
  <c r="R54" i="7"/>
  <c r="S54" i="7" s="1"/>
  <c r="R53" i="7"/>
  <c r="S53" i="7" s="1"/>
  <c r="R52" i="7"/>
  <c r="S52" i="7" s="1"/>
  <c r="R51" i="7"/>
  <c r="S51" i="7" s="1"/>
  <c r="R50" i="7"/>
  <c r="S50" i="7" s="1"/>
  <c r="R49" i="7"/>
  <c r="S49" i="7" s="1"/>
  <c r="R48" i="7"/>
  <c r="S48" i="7" s="1"/>
  <c r="R47" i="7"/>
  <c r="S47" i="7" s="1"/>
  <c r="R46" i="7"/>
  <c r="S46" i="7" s="1"/>
  <c r="R45" i="7"/>
  <c r="S45" i="7" s="1"/>
  <c r="R44" i="7"/>
  <c r="S44" i="7" s="1"/>
  <c r="R43" i="7"/>
  <c r="S43" i="7" s="1"/>
  <c r="R42" i="7"/>
  <c r="S42" i="7" s="1"/>
  <c r="R41" i="7"/>
  <c r="S41" i="7" s="1"/>
  <c r="R40" i="7"/>
  <c r="S40" i="7" s="1"/>
  <c r="R39" i="7"/>
  <c r="S39" i="7" s="1"/>
  <c r="R38" i="7"/>
  <c r="S38" i="7" s="1"/>
  <c r="R37" i="7"/>
  <c r="S37" i="7" s="1"/>
  <c r="R36" i="7"/>
  <c r="S36" i="7" s="1"/>
  <c r="R35" i="7"/>
  <c r="S35" i="7" s="1"/>
  <c r="R34" i="7"/>
  <c r="S34" i="7" s="1"/>
  <c r="R33" i="7"/>
  <c r="S33" i="7" s="1"/>
  <c r="R32" i="7"/>
  <c r="S32" i="7" s="1"/>
  <c r="R31" i="7"/>
  <c r="S31" i="7" s="1"/>
  <c r="R30" i="7"/>
  <c r="S30" i="7" s="1"/>
  <c r="R29" i="7"/>
  <c r="S29" i="7" s="1"/>
  <c r="R28" i="7"/>
  <c r="S28" i="7" s="1"/>
  <c r="R27" i="7"/>
  <c r="S27" i="7" s="1"/>
  <c r="R26" i="7"/>
  <c r="S26" i="7" s="1"/>
  <c r="R25" i="7"/>
  <c r="S25" i="7" s="1"/>
  <c r="R24" i="7"/>
  <c r="S24" i="7" s="1"/>
  <c r="R23" i="7"/>
  <c r="S23" i="7" s="1"/>
  <c r="R22" i="7"/>
  <c r="S22" i="7" s="1"/>
  <c r="R21" i="7"/>
  <c r="S21" i="7" s="1"/>
  <c r="R20" i="7"/>
  <c r="S20" i="7" s="1"/>
  <c r="R19" i="7"/>
  <c r="S19" i="7" s="1"/>
  <c r="R18" i="7"/>
  <c r="S18" i="7" s="1"/>
  <c r="Q18" i="7"/>
  <c r="Q19" i="7" s="1"/>
  <c r="Q20" i="7" s="1"/>
  <c r="Q21" i="7" s="1"/>
  <c r="Q22" i="7" s="1"/>
  <c r="Q23" i="7" s="1"/>
  <c r="Q24" i="7" s="1"/>
  <c r="Q25" i="7" s="1"/>
  <c r="Q26" i="7" s="1"/>
  <c r="R17" i="7"/>
  <c r="S17" i="7" s="1"/>
  <c r="R16" i="7"/>
  <c r="S16" i="7" s="1"/>
  <c r="R225" i="5"/>
  <c r="S225" i="5" s="1"/>
  <c r="R224" i="5"/>
  <c r="S224" i="5" s="1"/>
  <c r="R223" i="5"/>
  <c r="S223" i="5" s="1"/>
  <c r="R222" i="5"/>
  <c r="S222" i="5" s="1"/>
  <c r="R221" i="5"/>
  <c r="S221" i="5" s="1"/>
  <c r="R220" i="5"/>
  <c r="S220" i="5" s="1"/>
  <c r="R219" i="5"/>
  <c r="S219" i="5" s="1"/>
  <c r="R218" i="5"/>
  <c r="S218" i="5" s="1"/>
  <c r="R217" i="5"/>
  <c r="S217" i="5" s="1"/>
  <c r="R216" i="5"/>
  <c r="S216" i="5" s="1"/>
  <c r="R215" i="5"/>
  <c r="S215" i="5" s="1"/>
  <c r="R214" i="5"/>
  <c r="S214" i="5" s="1"/>
  <c r="R213" i="5"/>
  <c r="S213" i="5" s="1"/>
  <c r="R212" i="5"/>
  <c r="S212" i="5" s="1"/>
  <c r="R211" i="5"/>
  <c r="S211" i="5" s="1"/>
  <c r="R210" i="5"/>
  <c r="S210" i="5" s="1"/>
  <c r="R209" i="5"/>
  <c r="S209" i="5" s="1"/>
  <c r="R208" i="5"/>
  <c r="S208" i="5" s="1"/>
  <c r="R207" i="5"/>
  <c r="S207" i="5" s="1"/>
  <c r="R206" i="5"/>
  <c r="S206" i="5" s="1"/>
  <c r="R205" i="5"/>
  <c r="S205" i="5" s="1"/>
  <c r="R204" i="5"/>
  <c r="S204" i="5" s="1"/>
  <c r="R203" i="5"/>
  <c r="S203" i="5" s="1"/>
  <c r="R202" i="5"/>
  <c r="S202" i="5" s="1"/>
  <c r="R201" i="5"/>
  <c r="S201" i="5" s="1"/>
  <c r="R200" i="5"/>
  <c r="S200" i="5" s="1"/>
  <c r="R199" i="5"/>
  <c r="S199" i="5" s="1"/>
  <c r="R198" i="5"/>
  <c r="S198" i="5" s="1"/>
  <c r="R197" i="5"/>
  <c r="S197" i="5" s="1"/>
  <c r="R196" i="5"/>
  <c r="S196" i="5" s="1"/>
  <c r="R195" i="5"/>
  <c r="S195" i="5" s="1"/>
  <c r="R194" i="5"/>
  <c r="S194" i="5" s="1"/>
  <c r="R193" i="5"/>
  <c r="S193" i="5" s="1"/>
  <c r="R192" i="5"/>
  <c r="S192" i="5" s="1"/>
  <c r="R191" i="5"/>
  <c r="S191" i="5" s="1"/>
  <c r="R190" i="5"/>
  <c r="S190" i="5" s="1"/>
  <c r="R189" i="5"/>
  <c r="S189" i="5" s="1"/>
  <c r="R188" i="5"/>
  <c r="S188" i="5" s="1"/>
  <c r="R187" i="5"/>
  <c r="S187" i="5" s="1"/>
  <c r="R186" i="5"/>
  <c r="S186" i="5" s="1"/>
  <c r="R185" i="5"/>
  <c r="S185" i="5" s="1"/>
  <c r="R184" i="5"/>
  <c r="S184" i="5" s="1"/>
  <c r="R183" i="5"/>
  <c r="S183" i="5" s="1"/>
  <c r="R182" i="5"/>
  <c r="S182" i="5" s="1"/>
  <c r="R181" i="5"/>
  <c r="S181" i="5" s="1"/>
  <c r="R180" i="5"/>
  <c r="S180" i="5" s="1"/>
  <c r="R179" i="5"/>
  <c r="S179" i="5" s="1"/>
  <c r="R178" i="5"/>
  <c r="S178" i="5" s="1"/>
  <c r="R177" i="5"/>
  <c r="S177" i="5" s="1"/>
  <c r="R176" i="5"/>
  <c r="S176" i="5" s="1"/>
  <c r="R175" i="5"/>
  <c r="S175" i="5" s="1"/>
  <c r="R174" i="5"/>
  <c r="S174" i="5" s="1"/>
  <c r="R173" i="5"/>
  <c r="S173" i="5" s="1"/>
  <c r="R172" i="5"/>
  <c r="S172" i="5" s="1"/>
  <c r="R171" i="5"/>
  <c r="S171" i="5" s="1"/>
  <c r="R170" i="5"/>
  <c r="S170" i="5" s="1"/>
  <c r="R169" i="5"/>
  <c r="S169" i="5" s="1"/>
  <c r="R168" i="5"/>
  <c r="S168" i="5" s="1"/>
  <c r="R167" i="5"/>
  <c r="S167" i="5" s="1"/>
  <c r="R166" i="5"/>
  <c r="S166" i="5" s="1"/>
  <c r="R165" i="5"/>
  <c r="S165" i="5" s="1"/>
  <c r="R164" i="5"/>
  <c r="S164" i="5" s="1"/>
  <c r="R163" i="5"/>
  <c r="S163" i="5" s="1"/>
  <c r="R162" i="5"/>
  <c r="S162" i="5" s="1"/>
  <c r="R161" i="5"/>
  <c r="S161" i="5" s="1"/>
  <c r="R160" i="5"/>
  <c r="S160" i="5" s="1"/>
  <c r="R159" i="5"/>
  <c r="S159" i="5" s="1"/>
  <c r="R158" i="5"/>
  <c r="S158" i="5" s="1"/>
  <c r="R157" i="5"/>
  <c r="S157" i="5" s="1"/>
  <c r="R156" i="5"/>
  <c r="S156" i="5" s="1"/>
  <c r="R155" i="5"/>
  <c r="S155" i="5" s="1"/>
  <c r="R154" i="5"/>
  <c r="S154" i="5" s="1"/>
  <c r="R153" i="5"/>
  <c r="S153" i="5" s="1"/>
  <c r="R152" i="5"/>
  <c r="S152" i="5" s="1"/>
  <c r="R151" i="5"/>
  <c r="S151" i="5" s="1"/>
  <c r="R150" i="5"/>
  <c r="S150" i="5" s="1"/>
  <c r="R149" i="5"/>
  <c r="S149" i="5" s="1"/>
  <c r="R148" i="5"/>
  <c r="S148" i="5" s="1"/>
  <c r="R147" i="5"/>
  <c r="S147" i="5" s="1"/>
  <c r="R146" i="5"/>
  <c r="S146" i="5" s="1"/>
  <c r="R145" i="5"/>
  <c r="S145" i="5" s="1"/>
  <c r="R144" i="5"/>
  <c r="S144" i="5" s="1"/>
  <c r="R143" i="5"/>
  <c r="S143" i="5" s="1"/>
  <c r="R142" i="5"/>
  <c r="S142" i="5" s="1"/>
  <c r="R141" i="5"/>
  <c r="S141" i="5" s="1"/>
  <c r="R140" i="5"/>
  <c r="S140" i="5" s="1"/>
  <c r="R139" i="5"/>
  <c r="S139" i="5" s="1"/>
  <c r="R138" i="5"/>
  <c r="S138" i="5" s="1"/>
  <c r="R137" i="5"/>
  <c r="S137" i="5" s="1"/>
  <c r="R136" i="5"/>
  <c r="S136" i="5" s="1"/>
  <c r="R135" i="5"/>
  <c r="S135" i="5" s="1"/>
  <c r="R134" i="5"/>
  <c r="S1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R34" i="5"/>
  <c r="S34" i="5" s="1"/>
  <c r="R33" i="5"/>
  <c r="S33" i="5" s="1"/>
  <c r="R32" i="5"/>
  <c r="S32" i="5" s="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8" i="5"/>
  <c r="S18" i="5" s="1"/>
  <c r="R17" i="5"/>
  <c r="S17" i="5" s="1"/>
  <c r="R16" i="5"/>
  <c r="S16" i="5" s="1"/>
  <c r="AI97" i="5" l="1"/>
  <c r="AK97" i="5" s="1"/>
  <c r="AL97" i="5" s="1"/>
  <c r="Y122" i="7"/>
  <c r="Z122" i="7" s="1"/>
  <c r="W123" i="7"/>
  <c r="Y123" i="7" s="1"/>
  <c r="Z123" i="7" s="1"/>
  <c r="W132" i="7"/>
  <c r="Y131" i="7"/>
  <c r="Z131" i="7" s="1"/>
  <c r="W144" i="7"/>
  <c r="Y144" i="7" s="1"/>
  <c r="Z144" i="7" s="1"/>
  <c r="AD107" i="7"/>
  <c r="AF106" i="7"/>
  <c r="AG106" i="7" s="1"/>
  <c r="AF146" i="7"/>
  <c r="AG146" i="7" s="1"/>
  <c r="C28" i="16"/>
  <c r="P114" i="7"/>
  <c r="P115" i="7" s="1"/>
  <c r="P116" i="7" s="1"/>
  <c r="P99" i="7"/>
  <c r="R98" i="7"/>
  <c r="S98" i="7" s="1"/>
  <c r="P73" i="7"/>
  <c r="R72" i="7"/>
  <c r="S72" i="7" s="1"/>
  <c r="R97" i="7"/>
  <c r="S97" i="7" s="1"/>
  <c r="R71" i="7"/>
  <c r="S71" i="7" s="1"/>
  <c r="R235" i="1"/>
  <c r="S235" i="1" s="1"/>
  <c r="R234" i="1"/>
  <c r="S234" i="1" s="1"/>
  <c r="R233" i="1"/>
  <c r="S233" i="1" s="1"/>
  <c r="R232" i="1"/>
  <c r="S232" i="1" s="1"/>
  <c r="R231" i="1"/>
  <c r="S231" i="1" s="1"/>
  <c r="R230" i="1"/>
  <c r="S230" i="1" s="1"/>
  <c r="R229" i="1"/>
  <c r="S229" i="1" s="1"/>
  <c r="R228" i="1"/>
  <c r="S228" i="1" s="1"/>
  <c r="R227" i="1"/>
  <c r="S227" i="1" s="1"/>
  <c r="R226" i="1"/>
  <c r="S226" i="1" s="1"/>
  <c r="R225" i="1"/>
  <c r="S225" i="1" s="1"/>
  <c r="R224" i="1"/>
  <c r="S224" i="1" s="1"/>
  <c r="R223" i="1"/>
  <c r="S223" i="1" s="1"/>
  <c r="R222" i="1"/>
  <c r="S222" i="1" s="1"/>
  <c r="R221" i="1"/>
  <c r="S221" i="1" s="1"/>
  <c r="R220" i="1"/>
  <c r="S220" i="1" s="1"/>
  <c r="R219" i="1"/>
  <c r="S219" i="1" s="1"/>
  <c r="R218" i="1"/>
  <c r="S218" i="1" s="1"/>
  <c r="R217" i="1"/>
  <c r="S217" i="1" s="1"/>
  <c r="R216" i="1"/>
  <c r="S216" i="1" s="1"/>
  <c r="R215" i="1"/>
  <c r="S215" i="1" s="1"/>
  <c r="R214" i="1"/>
  <c r="S214" i="1" s="1"/>
  <c r="R213" i="1"/>
  <c r="S213" i="1" s="1"/>
  <c r="R212" i="1"/>
  <c r="S212" i="1" s="1"/>
  <c r="R211" i="1"/>
  <c r="S211" i="1" s="1"/>
  <c r="R210" i="1"/>
  <c r="S210" i="1" s="1"/>
  <c r="R209" i="1"/>
  <c r="S209" i="1" s="1"/>
  <c r="R208" i="1"/>
  <c r="S208" i="1" s="1"/>
  <c r="R207" i="1"/>
  <c r="S207" i="1" s="1"/>
  <c r="R206" i="1"/>
  <c r="S206" i="1" s="1"/>
  <c r="R205" i="1"/>
  <c r="S205" i="1" s="1"/>
  <c r="R204" i="1"/>
  <c r="S204" i="1" s="1"/>
  <c r="R203" i="1"/>
  <c r="S203" i="1" s="1"/>
  <c r="R202" i="1"/>
  <c r="S202" i="1" s="1"/>
  <c r="R201" i="1"/>
  <c r="S201" i="1" s="1"/>
  <c r="R200" i="1"/>
  <c r="S200" i="1" s="1"/>
  <c r="R199" i="1"/>
  <c r="S199" i="1" s="1"/>
  <c r="R198" i="1"/>
  <c r="S198" i="1" s="1"/>
  <c r="R197" i="1"/>
  <c r="S197" i="1" s="1"/>
  <c r="R196" i="1"/>
  <c r="S196" i="1" s="1"/>
  <c r="R195" i="1"/>
  <c r="S195" i="1" s="1"/>
  <c r="R194" i="1"/>
  <c r="S194" i="1" s="1"/>
  <c r="R193" i="1"/>
  <c r="S193" i="1" s="1"/>
  <c r="R192" i="1"/>
  <c r="S192" i="1" s="1"/>
  <c r="R191" i="1"/>
  <c r="S191" i="1" s="1"/>
  <c r="R190" i="1"/>
  <c r="S190" i="1" s="1"/>
  <c r="R189" i="1"/>
  <c r="S189" i="1" s="1"/>
  <c r="R188" i="1"/>
  <c r="S188" i="1" s="1"/>
  <c r="R187" i="1"/>
  <c r="S187" i="1" s="1"/>
  <c r="R186" i="1"/>
  <c r="S186" i="1" s="1"/>
  <c r="R185" i="1"/>
  <c r="S185" i="1" s="1"/>
  <c r="R184" i="1"/>
  <c r="S184" i="1" s="1"/>
  <c r="R183" i="1"/>
  <c r="S183" i="1" s="1"/>
  <c r="R182" i="1"/>
  <c r="S182" i="1" s="1"/>
  <c r="R181" i="1"/>
  <c r="S181" i="1" s="1"/>
  <c r="R180" i="1"/>
  <c r="S180" i="1" s="1"/>
  <c r="R179" i="1"/>
  <c r="S179" i="1" s="1"/>
  <c r="R178" i="1"/>
  <c r="S178" i="1" s="1"/>
  <c r="R177" i="1"/>
  <c r="S177" i="1" s="1"/>
  <c r="R176" i="1"/>
  <c r="S176" i="1" s="1"/>
  <c r="R175" i="1"/>
  <c r="S175" i="1" s="1"/>
  <c r="R174" i="1"/>
  <c r="S174" i="1" s="1"/>
  <c r="R173" i="1"/>
  <c r="S173" i="1" s="1"/>
  <c r="R172" i="1"/>
  <c r="S172" i="1" s="1"/>
  <c r="R171" i="1"/>
  <c r="S171" i="1" s="1"/>
  <c r="R170" i="1"/>
  <c r="S170" i="1" s="1"/>
  <c r="R169" i="1"/>
  <c r="S169" i="1" s="1"/>
  <c r="R168" i="1"/>
  <c r="S168" i="1" s="1"/>
  <c r="R167" i="1"/>
  <c r="S167" i="1" s="1"/>
  <c r="R166" i="1"/>
  <c r="S166" i="1" s="1"/>
  <c r="R165" i="1"/>
  <c r="S165" i="1" s="1"/>
  <c r="R164" i="1"/>
  <c r="S164" i="1" s="1"/>
  <c r="R163" i="1"/>
  <c r="S163" i="1" s="1"/>
  <c r="R162" i="1"/>
  <c r="S162" i="1" s="1"/>
  <c r="R161" i="1"/>
  <c r="S161" i="1" s="1"/>
  <c r="R160" i="1"/>
  <c r="S160" i="1" s="1"/>
  <c r="R159" i="1"/>
  <c r="S159" i="1" s="1"/>
  <c r="R158" i="1"/>
  <c r="S158" i="1" s="1"/>
  <c r="R157" i="1"/>
  <c r="S157" i="1" s="1"/>
  <c r="R156" i="1"/>
  <c r="S156" i="1" s="1"/>
  <c r="R155" i="1"/>
  <c r="S155" i="1" s="1"/>
  <c r="R154" i="1"/>
  <c r="S154" i="1" s="1"/>
  <c r="R153" i="1"/>
  <c r="S153" i="1" s="1"/>
  <c r="R152" i="1"/>
  <c r="S152" i="1" s="1"/>
  <c r="R151" i="1"/>
  <c r="S151" i="1" s="1"/>
  <c r="R150" i="1"/>
  <c r="S150" i="1" s="1"/>
  <c r="R149" i="1"/>
  <c r="S149" i="1" s="1"/>
  <c r="R148" i="1"/>
  <c r="S148" i="1" s="1"/>
  <c r="R147" i="1"/>
  <c r="S147" i="1" s="1"/>
  <c r="R146" i="1"/>
  <c r="S146" i="1" s="1"/>
  <c r="R145" i="1"/>
  <c r="S145" i="1" s="1"/>
  <c r="R144" i="1"/>
  <c r="S144" i="1" s="1"/>
  <c r="R143" i="1"/>
  <c r="S143" i="1" s="1"/>
  <c r="R142" i="1"/>
  <c r="S142" i="1" s="1"/>
  <c r="R141" i="1"/>
  <c r="S141" i="1" s="1"/>
  <c r="R140" i="1"/>
  <c r="S140" i="1" s="1"/>
  <c r="R139" i="1"/>
  <c r="S139" i="1" s="1"/>
  <c r="R138" i="1"/>
  <c r="S138" i="1" s="1"/>
  <c r="R137" i="1"/>
  <c r="S137" i="1" s="1"/>
  <c r="R136" i="1"/>
  <c r="S136" i="1" s="1"/>
  <c r="R135" i="1"/>
  <c r="S135" i="1" s="1"/>
  <c r="R134" i="1"/>
  <c r="S134" i="1" s="1"/>
  <c r="R133" i="1"/>
  <c r="S133" i="1" s="1"/>
  <c r="R132" i="1"/>
  <c r="S132" i="1" s="1"/>
  <c r="R131" i="1"/>
  <c r="S131" i="1" s="1"/>
  <c r="R130" i="1"/>
  <c r="S130" i="1" s="1"/>
  <c r="R129" i="1"/>
  <c r="S129" i="1" s="1"/>
  <c r="R128" i="1"/>
  <c r="S128" i="1" s="1"/>
  <c r="R127" i="1"/>
  <c r="S127" i="1" s="1"/>
  <c r="R126" i="1"/>
  <c r="S126" i="1" s="1"/>
  <c r="R125" i="1"/>
  <c r="S125" i="1" s="1"/>
  <c r="R124" i="1"/>
  <c r="S124" i="1" s="1"/>
  <c r="R123" i="1"/>
  <c r="S123" i="1" s="1"/>
  <c r="R122" i="1"/>
  <c r="S122" i="1" s="1"/>
  <c r="R121" i="1"/>
  <c r="S121" i="1" s="1"/>
  <c r="R120" i="1"/>
  <c r="S120" i="1" s="1"/>
  <c r="R119" i="1"/>
  <c r="S119" i="1" s="1"/>
  <c r="R118" i="1"/>
  <c r="S118" i="1" s="1"/>
  <c r="R117" i="1"/>
  <c r="S117" i="1" s="1"/>
  <c r="R116" i="1"/>
  <c r="S116" i="1" s="1"/>
  <c r="R115" i="1"/>
  <c r="S115" i="1" s="1"/>
  <c r="R114" i="1"/>
  <c r="S114" i="1" s="1"/>
  <c r="R113" i="1"/>
  <c r="S113" i="1" s="1"/>
  <c r="R112" i="1"/>
  <c r="S112" i="1" s="1"/>
  <c r="R111" i="1"/>
  <c r="S111" i="1" s="1"/>
  <c r="R110" i="1"/>
  <c r="S110" i="1" s="1"/>
  <c r="R109" i="1"/>
  <c r="S109" i="1" s="1"/>
  <c r="R108" i="1"/>
  <c r="S108" i="1" s="1"/>
  <c r="R107" i="1"/>
  <c r="S107" i="1" s="1"/>
  <c r="R106" i="1"/>
  <c r="S106" i="1" s="1"/>
  <c r="R105" i="1"/>
  <c r="S105" i="1" s="1"/>
  <c r="R104" i="1"/>
  <c r="S104" i="1" s="1"/>
  <c r="R103" i="1"/>
  <c r="S103" i="1" s="1"/>
  <c r="R102" i="1"/>
  <c r="S102" i="1" s="1"/>
  <c r="R101" i="1"/>
  <c r="S101" i="1" s="1"/>
  <c r="R99" i="1"/>
  <c r="S99" i="1" s="1"/>
  <c r="R98" i="1"/>
  <c r="S98" i="1" s="1"/>
  <c r="R97" i="1"/>
  <c r="S97" i="1" s="1"/>
  <c r="R96" i="1"/>
  <c r="S96" i="1" s="1"/>
  <c r="R95" i="1"/>
  <c r="S95" i="1" s="1"/>
  <c r="R94" i="1"/>
  <c r="S94" i="1" s="1"/>
  <c r="R93" i="1"/>
  <c r="S93" i="1" s="1"/>
  <c r="R92" i="1"/>
  <c r="S92" i="1" s="1"/>
  <c r="R91" i="1"/>
  <c r="S91" i="1" s="1"/>
  <c r="R90" i="1"/>
  <c r="S90" i="1" s="1"/>
  <c r="R89" i="1"/>
  <c r="S89" i="1" s="1"/>
  <c r="R88" i="1"/>
  <c r="S88" i="1" s="1"/>
  <c r="R87" i="1"/>
  <c r="S87" i="1" s="1"/>
  <c r="R86" i="1"/>
  <c r="S86" i="1" s="1"/>
  <c r="R85" i="1"/>
  <c r="S85" i="1" s="1"/>
  <c r="R84" i="1"/>
  <c r="S84" i="1" s="1"/>
  <c r="R83" i="1"/>
  <c r="S83" i="1" s="1"/>
  <c r="R82" i="1"/>
  <c r="S82" i="1" s="1"/>
  <c r="R81" i="1"/>
  <c r="S81" i="1" s="1"/>
  <c r="R80" i="1"/>
  <c r="S80" i="1" s="1"/>
  <c r="R79" i="1"/>
  <c r="S79" i="1" s="1"/>
  <c r="R78" i="1"/>
  <c r="S78" i="1" s="1"/>
  <c r="R77" i="1"/>
  <c r="S77" i="1" s="1"/>
  <c r="R76" i="1"/>
  <c r="S76" i="1" s="1"/>
  <c r="R75" i="1"/>
  <c r="S75" i="1" s="1"/>
  <c r="R74" i="1"/>
  <c r="S74" i="1" s="1"/>
  <c r="R73" i="1"/>
  <c r="S73" i="1" s="1"/>
  <c r="R72" i="1"/>
  <c r="S72" i="1" s="1"/>
  <c r="R71" i="1"/>
  <c r="S71" i="1" s="1"/>
  <c r="R70" i="1"/>
  <c r="S70" i="1" s="1"/>
  <c r="R69" i="1"/>
  <c r="S69" i="1" s="1"/>
  <c r="R68" i="1"/>
  <c r="S68" i="1" s="1"/>
  <c r="R67" i="1"/>
  <c r="S67" i="1" s="1"/>
  <c r="R66" i="1"/>
  <c r="S66" i="1" s="1"/>
  <c r="R65" i="1"/>
  <c r="S65" i="1" s="1"/>
  <c r="R64" i="1"/>
  <c r="S64" i="1" s="1"/>
  <c r="R63" i="1"/>
  <c r="S63" i="1" s="1"/>
  <c r="R62" i="1"/>
  <c r="S62" i="1" s="1"/>
  <c r="R61" i="1"/>
  <c r="S61" i="1" s="1"/>
  <c r="R60" i="1"/>
  <c r="S60" i="1" s="1"/>
  <c r="R59" i="1"/>
  <c r="S59" i="1" s="1"/>
  <c r="R58" i="1"/>
  <c r="S58" i="1" s="1"/>
  <c r="R57" i="1"/>
  <c r="S57" i="1" s="1"/>
  <c r="R56" i="1"/>
  <c r="S56" i="1" s="1"/>
  <c r="R55" i="1"/>
  <c r="S55" i="1" s="1"/>
  <c r="R54" i="1"/>
  <c r="S54" i="1" s="1"/>
  <c r="R53" i="1"/>
  <c r="S53" i="1" s="1"/>
  <c r="R52" i="1"/>
  <c r="S52" i="1" s="1"/>
  <c r="R51" i="1"/>
  <c r="S51" i="1" s="1"/>
  <c r="R50" i="1"/>
  <c r="S50" i="1" s="1"/>
  <c r="R49" i="1"/>
  <c r="S49" i="1" s="1"/>
  <c r="R48" i="1"/>
  <c r="S48" i="1" s="1"/>
  <c r="R47" i="1"/>
  <c r="S47" i="1" s="1"/>
  <c r="R46" i="1"/>
  <c r="S46" i="1" s="1"/>
  <c r="R45" i="1"/>
  <c r="S45" i="1" s="1"/>
  <c r="R44" i="1"/>
  <c r="S44" i="1" s="1"/>
  <c r="R43" i="1"/>
  <c r="S43" i="1" s="1"/>
  <c r="R42" i="1"/>
  <c r="S42" i="1" s="1"/>
  <c r="R41" i="1"/>
  <c r="S41" i="1" s="1"/>
  <c r="R40" i="1"/>
  <c r="S40" i="1" s="1"/>
  <c r="R39" i="1"/>
  <c r="S39" i="1" s="1"/>
  <c r="R38" i="1"/>
  <c r="S38" i="1" s="1"/>
  <c r="R37" i="1"/>
  <c r="S37" i="1" s="1"/>
  <c r="R36" i="1"/>
  <c r="S36" i="1" s="1"/>
  <c r="R35" i="1"/>
  <c r="S35" i="1" s="1"/>
  <c r="R34" i="1"/>
  <c r="S34" i="1" s="1"/>
  <c r="R33" i="1"/>
  <c r="S33" i="1" s="1"/>
  <c r="R32" i="1"/>
  <c r="S32" i="1" s="1"/>
  <c r="R31" i="1"/>
  <c r="S31" i="1" s="1"/>
  <c r="R30" i="1"/>
  <c r="S30" i="1" s="1"/>
  <c r="R29" i="1"/>
  <c r="S29" i="1" s="1"/>
  <c r="R28" i="1"/>
  <c r="S28" i="1" s="1"/>
  <c r="R27" i="1"/>
  <c r="S27" i="1" s="1"/>
  <c r="R26" i="1"/>
  <c r="S26" i="1" s="1"/>
  <c r="R25" i="1"/>
  <c r="S25" i="1" s="1"/>
  <c r="R24" i="1"/>
  <c r="S24" i="1" s="1"/>
  <c r="R23" i="1"/>
  <c r="S23" i="1" s="1"/>
  <c r="R22" i="1"/>
  <c r="S22" i="1" s="1"/>
  <c r="R21" i="1"/>
  <c r="S21" i="1" s="1"/>
  <c r="R20" i="1"/>
  <c r="S20" i="1" s="1"/>
  <c r="R19" i="1"/>
  <c r="S19" i="1" s="1"/>
  <c r="R18" i="1"/>
  <c r="S18" i="1" s="1"/>
  <c r="R17" i="1"/>
  <c r="S17" i="1" s="1"/>
  <c r="R16" i="1"/>
  <c r="S16" i="1" s="1"/>
  <c r="R15" i="1"/>
  <c r="S15" i="1" s="1"/>
  <c r="AI15" i="1" s="1"/>
  <c r="W133" i="7" l="1"/>
  <c r="Y132" i="7"/>
  <c r="Z132" i="7" s="1"/>
  <c r="AI21" i="1"/>
  <c r="AI29" i="1"/>
  <c r="AI37" i="1"/>
  <c r="AI45" i="1"/>
  <c r="AI53" i="1"/>
  <c r="AI61" i="1"/>
  <c r="AI69" i="1"/>
  <c r="AI77" i="1"/>
  <c r="AI107" i="1"/>
  <c r="AI115" i="1"/>
  <c r="AI123" i="1"/>
  <c r="AI131" i="1"/>
  <c r="AI139" i="1"/>
  <c r="AI147" i="1"/>
  <c r="AI155" i="1"/>
  <c r="AI163" i="1"/>
  <c r="AI171" i="1"/>
  <c r="AI179" i="1"/>
  <c r="AI187" i="1"/>
  <c r="AI195" i="1"/>
  <c r="AI203" i="1"/>
  <c r="AI211" i="1"/>
  <c r="AI219" i="1"/>
  <c r="AI227" i="1"/>
  <c r="AI43" i="1"/>
  <c r="AI113" i="1"/>
  <c r="AI145" i="1"/>
  <c r="AI193" i="1"/>
  <c r="AI233" i="1"/>
  <c r="AI20" i="1"/>
  <c r="AI68" i="1"/>
  <c r="AI138" i="1"/>
  <c r="AI186" i="1"/>
  <c r="AI22" i="1"/>
  <c r="AI30" i="1"/>
  <c r="AI38" i="1"/>
  <c r="AI46" i="1"/>
  <c r="AI54" i="1"/>
  <c r="AI62" i="1"/>
  <c r="AI70" i="1"/>
  <c r="AI78" i="1"/>
  <c r="AI108" i="1"/>
  <c r="AI116" i="1"/>
  <c r="AI124" i="1"/>
  <c r="AI132" i="1"/>
  <c r="AI140" i="1"/>
  <c r="AI148" i="1"/>
  <c r="AI156" i="1"/>
  <c r="AI164" i="1"/>
  <c r="AI172" i="1"/>
  <c r="AI180" i="1"/>
  <c r="AI188" i="1"/>
  <c r="AI196" i="1"/>
  <c r="AI204" i="1"/>
  <c r="AI212" i="1"/>
  <c r="AI220" i="1"/>
  <c r="AI228" i="1"/>
  <c r="AI51" i="1"/>
  <c r="AI67" i="1"/>
  <c r="AI129" i="1"/>
  <c r="AI177" i="1"/>
  <c r="AI209" i="1"/>
  <c r="AI52" i="1"/>
  <c r="AI106" i="1"/>
  <c r="AI146" i="1"/>
  <c r="AI202" i="1"/>
  <c r="AI23" i="1"/>
  <c r="AI31" i="1"/>
  <c r="AI39" i="1"/>
  <c r="AI47" i="1"/>
  <c r="AI55" i="1"/>
  <c r="AI63" i="1"/>
  <c r="AI71" i="1"/>
  <c r="AI101" i="1"/>
  <c r="AI109" i="1"/>
  <c r="AI117" i="1"/>
  <c r="AI125" i="1"/>
  <c r="AI133" i="1"/>
  <c r="AI141" i="1"/>
  <c r="AI149" i="1"/>
  <c r="AI157" i="1"/>
  <c r="AI165" i="1"/>
  <c r="AI173" i="1"/>
  <c r="AI181" i="1"/>
  <c r="AI189" i="1"/>
  <c r="AI197" i="1"/>
  <c r="AI205" i="1"/>
  <c r="AI213" i="1"/>
  <c r="AI221" i="1"/>
  <c r="AI229" i="1"/>
  <c r="AI27" i="1"/>
  <c r="AI121" i="1"/>
  <c r="AI161" i="1"/>
  <c r="AI201" i="1"/>
  <c r="AI60" i="1"/>
  <c r="AI162" i="1"/>
  <c r="AI210" i="1"/>
  <c r="AI16" i="1"/>
  <c r="AI24" i="1"/>
  <c r="AI32" i="1"/>
  <c r="AI40" i="1"/>
  <c r="AI48" i="1"/>
  <c r="AI56" i="1"/>
  <c r="AI64" i="1"/>
  <c r="AI72" i="1"/>
  <c r="AI102" i="1"/>
  <c r="AI110" i="1"/>
  <c r="AI118" i="1"/>
  <c r="AI126" i="1"/>
  <c r="AI134" i="1"/>
  <c r="AI142" i="1"/>
  <c r="AI150" i="1"/>
  <c r="AI158" i="1"/>
  <c r="AI166" i="1"/>
  <c r="AI174" i="1"/>
  <c r="AI182" i="1"/>
  <c r="AI190" i="1"/>
  <c r="AI198" i="1"/>
  <c r="AI206" i="1"/>
  <c r="AI214" i="1"/>
  <c r="AI222" i="1"/>
  <c r="AI230" i="1"/>
  <c r="AI19" i="1"/>
  <c r="AI105" i="1"/>
  <c r="AI153" i="1"/>
  <c r="AI185" i="1"/>
  <c r="AI28" i="1"/>
  <c r="AI76" i="1"/>
  <c r="AI130" i="1"/>
  <c r="AI178" i="1"/>
  <c r="AI218" i="1"/>
  <c r="AI17" i="1"/>
  <c r="AI25" i="1"/>
  <c r="AI33" i="1"/>
  <c r="AI41" i="1"/>
  <c r="AI49" i="1"/>
  <c r="AI57" i="1"/>
  <c r="AI65" i="1"/>
  <c r="AI73" i="1"/>
  <c r="AI103" i="1"/>
  <c r="AI111" i="1"/>
  <c r="AI119" i="1"/>
  <c r="AI127" i="1"/>
  <c r="AI135" i="1"/>
  <c r="AI143" i="1"/>
  <c r="AI151" i="1"/>
  <c r="AI159" i="1"/>
  <c r="AI167" i="1"/>
  <c r="AI175" i="1"/>
  <c r="AI183" i="1"/>
  <c r="AI191" i="1"/>
  <c r="AI199" i="1"/>
  <c r="AI207" i="1"/>
  <c r="AI215" i="1"/>
  <c r="AI223" i="1"/>
  <c r="AI231" i="1"/>
  <c r="AI59" i="1"/>
  <c r="AI225" i="1"/>
  <c r="AI44" i="1"/>
  <c r="AI122" i="1"/>
  <c r="AI170" i="1"/>
  <c r="AI226" i="1"/>
  <c r="AI18" i="1"/>
  <c r="AI26" i="1"/>
  <c r="AI34" i="1"/>
  <c r="AI42" i="1"/>
  <c r="AI50" i="1"/>
  <c r="AI58" i="1"/>
  <c r="AI66" i="1"/>
  <c r="AI74" i="1"/>
  <c r="AI104" i="1"/>
  <c r="AI112" i="1"/>
  <c r="AI120" i="1"/>
  <c r="AI128" i="1"/>
  <c r="AI136" i="1"/>
  <c r="AI144" i="1"/>
  <c r="AI152" i="1"/>
  <c r="AI160" i="1"/>
  <c r="AI168" i="1"/>
  <c r="AI176" i="1"/>
  <c r="AI184" i="1"/>
  <c r="AI192" i="1"/>
  <c r="AI200" i="1"/>
  <c r="AI208" i="1"/>
  <c r="AI216" i="1"/>
  <c r="AI224" i="1"/>
  <c r="AI232" i="1"/>
  <c r="AI35" i="1"/>
  <c r="AI75" i="1"/>
  <c r="AI137" i="1"/>
  <c r="AI169" i="1"/>
  <c r="AI217" i="1"/>
  <c r="AI36" i="1"/>
  <c r="AI114" i="1"/>
  <c r="AI154" i="1"/>
  <c r="AI194" i="1"/>
  <c r="AI86" i="1"/>
  <c r="AI94" i="1"/>
  <c r="AI79" i="1"/>
  <c r="AI87" i="1"/>
  <c r="AI95" i="1"/>
  <c r="AI80" i="1"/>
  <c r="AI88" i="1"/>
  <c r="AI96" i="1"/>
  <c r="AI81" i="1"/>
  <c r="AI89" i="1"/>
  <c r="AI97" i="1"/>
  <c r="AI85" i="1"/>
  <c r="AI82" i="1"/>
  <c r="AI90" i="1"/>
  <c r="AI98" i="1"/>
  <c r="AI93" i="1"/>
  <c r="AI83" i="1"/>
  <c r="AI91" i="1"/>
  <c r="AI99" i="1"/>
  <c r="AI84" i="1"/>
  <c r="AI92" i="1"/>
  <c r="AI100" i="1"/>
  <c r="AK100" i="1" s="1"/>
  <c r="AD117" i="7"/>
  <c r="AD134" i="7" s="1"/>
  <c r="AF134" i="7" s="1"/>
  <c r="AG134" i="7" s="1"/>
  <c r="AF107" i="7"/>
  <c r="AG107" i="7" s="1"/>
  <c r="AD108" i="7"/>
  <c r="AF108" i="7" s="1"/>
  <c r="AG108" i="7" s="1"/>
  <c r="AD147" i="7"/>
  <c r="AF147" i="7" s="1"/>
  <c r="AG147" i="7" s="1"/>
  <c r="R114" i="7"/>
  <c r="S114" i="7" s="1"/>
  <c r="R115" i="7"/>
  <c r="S115" i="7" s="1"/>
  <c r="P117" i="7"/>
  <c r="R116" i="7"/>
  <c r="S116" i="7" s="1"/>
  <c r="P74" i="7"/>
  <c r="R73" i="7"/>
  <c r="S73" i="7" s="1"/>
  <c r="P100" i="7"/>
  <c r="R99" i="7"/>
  <c r="S99" i="7" s="1"/>
  <c r="W134" i="7" l="1"/>
  <c r="Y133" i="7"/>
  <c r="Z133" i="7" s="1"/>
  <c r="AD118" i="7"/>
  <c r="AD135" i="7" s="1"/>
  <c r="AF135" i="7" s="1"/>
  <c r="AG135" i="7" s="1"/>
  <c r="AF117" i="7"/>
  <c r="AG117" i="7" s="1"/>
  <c r="P118" i="7"/>
  <c r="R117" i="7"/>
  <c r="S117" i="7" s="1"/>
  <c r="P101" i="7"/>
  <c r="R100" i="7"/>
  <c r="S100" i="7" s="1"/>
  <c r="P75" i="7"/>
  <c r="R74" i="7"/>
  <c r="S74" i="7" s="1"/>
  <c r="C37" i="13"/>
  <c r="C49" i="13" s="1"/>
  <c r="C68" i="13"/>
  <c r="J21" i="13" s="1"/>
  <c r="W146" i="7" l="1"/>
  <c r="Y134" i="7"/>
  <c r="Z134" i="7" s="1"/>
  <c r="AD119" i="7"/>
  <c r="AD136" i="7" s="1"/>
  <c r="AF136" i="7" s="1"/>
  <c r="AG136" i="7" s="1"/>
  <c r="AF118" i="7"/>
  <c r="AG118" i="7" s="1"/>
  <c r="AD148" i="7"/>
  <c r="I232" i="13"/>
  <c r="J25" i="13"/>
  <c r="J93" i="13" s="1"/>
  <c r="R101" i="7"/>
  <c r="S101" i="7" s="1"/>
  <c r="P102" i="7"/>
  <c r="P119" i="7"/>
  <c r="R118" i="7"/>
  <c r="S118" i="7" s="1"/>
  <c r="P76" i="7"/>
  <c r="R75" i="7"/>
  <c r="S75" i="7" s="1"/>
  <c r="E84" i="15"/>
  <c r="Y146" i="7" l="1"/>
  <c r="Z146" i="7" s="1"/>
  <c r="W124" i="7"/>
  <c r="AF119" i="7"/>
  <c r="AG119" i="7" s="1"/>
  <c r="AD120" i="7"/>
  <c r="AD137" i="7" s="1"/>
  <c r="AF137" i="7" s="1"/>
  <c r="AG137" i="7" s="1"/>
  <c r="AD149" i="7"/>
  <c r="AF149" i="7" s="1"/>
  <c r="AG149" i="7" s="1"/>
  <c r="AF148" i="7"/>
  <c r="AG148" i="7" s="1"/>
  <c r="J100" i="13"/>
  <c r="J101" i="13" s="1"/>
  <c r="J96" i="13"/>
  <c r="J97" i="13" s="1"/>
  <c r="P103" i="7"/>
  <c r="R102" i="7"/>
  <c r="S102" i="7" s="1"/>
  <c r="P77" i="7"/>
  <c r="R76" i="7"/>
  <c r="S76" i="7" s="1"/>
  <c r="P120" i="7"/>
  <c r="R119" i="7"/>
  <c r="S119" i="7" s="1"/>
  <c r="B36" i="15"/>
  <c r="B36" i="17"/>
  <c r="B36" i="16"/>
  <c r="B36" i="14"/>
  <c r="B36" i="13"/>
  <c r="B195" i="15"/>
  <c r="B191" i="17"/>
  <c r="B191" i="16"/>
  <c r="B195" i="14"/>
  <c r="B188" i="13"/>
  <c r="Y124" i="7" l="1"/>
  <c r="Z124" i="7" s="1"/>
  <c r="W135" i="7"/>
  <c r="AD121" i="7"/>
  <c r="AD138" i="7" s="1"/>
  <c r="AF138" i="7" s="1"/>
  <c r="AG138" i="7" s="1"/>
  <c r="AF120" i="7"/>
  <c r="AG120" i="7" s="1"/>
  <c r="J102" i="13"/>
  <c r="P104" i="7"/>
  <c r="R103" i="7"/>
  <c r="S103" i="7" s="1"/>
  <c r="P121" i="7"/>
  <c r="R120" i="7"/>
  <c r="S120" i="7" s="1"/>
  <c r="R77" i="7"/>
  <c r="S77" i="7" s="1"/>
  <c r="P78" i="7"/>
  <c r="C241" i="15"/>
  <c r="H40" i="15"/>
  <c r="G241" i="15" s="1"/>
  <c r="R40" i="15"/>
  <c r="Q241" i="15" s="1"/>
  <c r="E40" i="17"/>
  <c r="R40" i="17"/>
  <c r="Q239" i="17" s="1"/>
  <c r="C241" i="16"/>
  <c r="L40" i="14"/>
  <c r="K246" i="14" s="1"/>
  <c r="W136" i="7" l="1"/>
  <c r="Y135" i="7"/>
  <c r="Z135" i="7" s="1"/>
  <c r="AD122" i="7"/>
  <c r="AF121" i="7"/>
  <c r="AG121" i="7" s="1"/>
  <c r="AD150" i="7"/>
  <c r="AD151" i="7" s="1"/>
  <c r="J112" i="13"/>
  <c r="J114" i="13" s="1"/>
  <c r="D239" i="17"/>
  <c r="P105" i="7"/>
  <c r="R104" i="7"/>
  <c r="S104" i="7" s="1"/>
  <c r="P79" i="7"/>
  <c r="R78" i="7"/>
  <c r="S78" i="7" s="1"/>
  <c r="R121" i="7"/>
  <c r="S121" i="7" s="1"/>
  <c r="P122" i="7"/>
  <c r="W147" i="7" l="1"/>
  <c r="Y136" i="7"/>
  <c r="Z136" i="7" s="1"/>
  <c r="AF122" i="7"/>
  <c r="AG122" i="7" s="1"/>
  <c r="AD139" i="7"/>
  <c r="AF151" i="7"/>
  <c r="AG151" i="7" s="1"/>
  <c r="AD152" i="7"/>
  <c r="AD162" i="7"/>
  <c r="AF162" i="7" s="1"/>
  <c r="AG162" i="7" s="1"/>
  <c r="AF150" i="7"/>
  <c r="AG150" i="7" s="1"/>
  <c r="J26" i="13"/>
  <c r="J27" i="13" s="1"/>
  <c r="J28" i="13" s="1"/>
  <c r="J30" i="13" s="1"/>
  <c r="J32" i="13" s="1"/>
  <c r="P106" i="7"/>
  <c r="R105" i="7"/>
  <c r="S105" i="7" s="1"/>
  <c r="P123" i="7"/>
  <c r="R122" i="7"/>
  <c r="S122" i="7" s="1"/>
  <c r="P80" i="7"/>
  <c r="R80" i="7" s="1"/>
  <c r="S80" i="7" s="1"/>
  <c r="R79" i="7"/>
  <c r="S79" i="7" s="1"/>
  <c r="C235" i="13"/>
  <c r="I40" i="13"/>
  <c r="H239" i="13" s="1"/>
  <c r="I18" i="13"/>
  <c r="H229" i="13" s="1"/>
  <c r="I19" i="13"/>
  <c r="H230" i="13" s="1"/>
  <c r="I59" i="13"/>
  <c r="D40" i="13"/>
  <c r="E40" i="13"/>
  <c r="D239" i="13" s="1"/>
  <c r="F40" i="13"/>
  <c r="E239" i="13" s="1"/>
  <c r="G40" i="13"/>
  <c r="F239" i="13" s="1"/>
  <c r="H40" i="13"/>
  <c r="G239" i="13" s="1"/>
  <c r="Y147" i="7" l="1"/>
  <c r="Z147" i="7" s="1"/>
  <c r="W137" i="7"/>
  <c r="AF139" i="7"/>
  <c r="AG139" i="7" s="1"/>
  <c r="AD140" i="7"/>
  <c r="AF140" i="7" s="1"/>
  <c r="AG140" i="7" s="1"/>
  <c r="AD163" i="7"/>
  <c r="AF163" i="7" s="1"/>
  <c r="AG163" i="7" s="1"/>
  <c r="AF152" i="7"/>
  <c r="AG152" i="7" s="1"/>
  <c r="AD153" i="7"/>
  <c r="I233" i="13"/>
  <c r="C239" i="13"/>
  <c r="P124" i="7"/>
  <c r="R124" i="7" s="1"/>
  <c r="S124" i="7" s="1"/>
  <c r="R123" i="7"/>
  <c r="S123" i="7" s="1"/>
  <c r="R106" i="7"/>
  <c r="S106" i="7" s="1"/>
  <c r="P107" i="7"/>
  <c r="G29" i="13"/>
  <c r="F235" i="13" s="1"/>
  <c r="I29" i="13"/>
  <c r="H235" i="13" s="1"/>
  <c r="F29" i="13"/>
  <c r="E29" i="13"/>
  <c r="D235" i="13" s="1"/>
  <c r="H29" i="13"/>
  <c r="G235" i="13" s="1"/>
  <c r="W138" i="7" l="1"/>
  <c r="Y137" i="7"/>
  <c r="Z137" i="7" s="1"/>
  <c r="AD154" i="7"/>
  <c r="AF153" i="7"/>
  <c r="AG153" i="7" s="1"/>
  <c r="E235" i="13"/>
  <c r="C248" i="13" s="1"/>
  <c r="I234" i="13"/>
  <c r="P108" i="7"/>
  <c r="R108" i="7" s="1"/>
  <c r="S108" i="7" s="1"/>
  <c r="R107" i="7"/>
  <c r="S107" i="7" s="1"/>
  <c r="W139" i="7" l="1"/>
  <c r="Y138" i="7"/>
  <c r="Z138" i="7" s="1"/>
  <c r="W148" i="7"/>
  <c r="AD164" i="7"/>
  <c r="AD155" i="7"/>
  <c r="AF154" i="7"/>
  <c r="AG154" i="7" s="1"/>
  <c r="B193" i="17"/>
  <c r="B192" i="17"/>
  <c r="D59" i="17"/>
  <c r="E59" i="17"/>
  <c r="Q40" i="17"/>
  <c r="P239" i="17" s="1"/>
  <c r="P40" i="17"/>
  <c r="O239" i="17" s="1"/>
  <c r="O40" i="17"/>
  <c r="N239" i="17" s="1"/>
  <c r="N40" i="17"/>
  <c r="M239" i="17" s="1"/>
  <c r="M40" i="17"/>
  <c r="L239" i="17" s="1"/>
  <c r="L40" i="17"/>
  <c r="K239" i="17" s="1"/>
  <c r="K40" i="17"/>
  <c r="J239" i="17" s="1"/>
  <c r="J40" i="17"/>
  <c r="I239" i="17" s="1"/>
  <c r="I40" i="17"/>
  <c r="H239" i="17" s="1"/>
  <c r="H40" i="17"/>
  <c r="G239" i="17" s="1"/>
  <c r="G40" i="17"/>
  <c r="F239" i="17" s="1"/>
  <c r="F40" i="17"/>
  <c r="C239" i="17"/>
  <c r="Q230" i="17"/>
  <c r="P230" i="17"/>
  <c r="O230" i="17"/>
  <c r="N230" i="17"/>
  <c r="M230" i="17"/>
  <c r="L230" i="17"/>
  <c r="K230" i="17"/>
  <c r="J230" i="17"/>
  <c r="I230" i="17"/>
  <c r="H230" i="17"/>
  <c r="G230" i="17"/>
  <c r="F230" i="17"/>
  <c r="E230" i="17"/>
  <c r="D230" i="17"/>
  <c r="C230" i="17"/>
  <c r="C229" i="17"/>
  <c r="B193" i="16"/>
  <c r="B192" i="16"/>
  <c r="C232" i="16"/>
  <c r="C231" i="16"/>
  <c r="B197" i="15"/>
  <c r="B196" i="15"/>
  <c r="D59" i="15"/>
  <c r="Q40" i="15"/>
  <c r="P241" i="15" s="1"/>
  <c r="P40" i="15"/>
  <c r="O241" i="15" s="1"/>
  <c r="O40" i="15"/>
  <c r="N241" i="15" s="1"/>
  <c r="N40" i="15"/>
  <c r="M241" i="15" s="1"/>
  <c r="M40" i="15"/>
  <c r="L241" i="15" s="1"/>
  <c r="L40" i="15"/>
  <c r="K241" i="15" s="1"/>
  <c r="K40" i="15"/>
  <c r="J241" i="15" s="1"/>
  <c r="J40" i="15"/>
  <c r="I241" i="15" s="1"/>
  <c r="I40" i="15"/>
  <c r="H241" i="15" s="1"/>
  <c r="G40" i="15"/>
  <c r="F241" i="15" s="1"/>
  <c r="F40" i="15"/>
  <c r="D241" i="15"/>
  <c r="Q232" i="15"/>
  <c r="P232" i="15"/>
  <c r="O232" i="15"/>
  <c r="N232" i="15"/>
  <c r="M232" i="15"/>
  <c r="L232" i="15"/>
  <c r="K232" i="15"/>
  <c r="J232" i="15"/>
  <c r="I232" i="15"/>
  <c r="H232" i="15"/>
  <c r="G232" i="15"/>
  <c r="F232" i="15"/>
  <c r="E232" i="15"/>
  <c r="D232" i="15"/>
  <c r="C232" i="15"/>
  <c r="C231" i="15"/>
  <c r="P40" i="14"/>
  <c r="O246" i="14" s="1"/>
  <c r="Q40" i="14"/>
  <c r="P246" i="14" s="1"/>
  <c r="I40" i="14"/>
  <c r="H246" i="14" s="1"/>
  <c r="G246" i="14"/>
  <c r="G40" i="14"/>
  <c r="F246" i="14" s="1"/>
  <c r="F40" i="14"/>
  <c r="E246" i="14" s="1"/>
  <c r="E40" i="14"/>
  <c r="D246" i="14" s="1"/>
  <c r="C246" i="14"/>
  <c r="Q246" i="14"/>
  <c r="O40" i="14"/>
  <c r="N246" i="14" s="1"/>
  <c r="N40" i="14"/>
  <c r="M246" i="14" s="1"/>
  <c r="M40" i="14"/>
  <c r="L246" i="14" s="1"/>
  <c r="K40" i="14"/>
  <c r="J246" i="14" s="1"/>
  <c r="J40" i="14"/>
  <c r="I246" i="14" s="1"/>
  <c r="Q237" i="14"/>
  <c r="P237" i="14"/>
  <c r="O237" i="14"/>
  <c r="N237" i="14"/>
  <c r="M237" i="14"/>
  <c r="L237" i="14"/>
  <c r="K237" i="14"/>
  <c r="J237" i="14"/>
  <c r="I237" i="14"/>
  <c r="H237" i="14"/>
  <c r="D59" i="14"/>
  <c r="H59" i="13"/>
  <c r="G59" i="13"/>
  <c r="F59" i="13"/>
  <c r="E59" i="13"/>
  <c r="D59" i="13"/>
  <c r="D8" i="8"/>
  <c r="D8" i="5"/>
  <c r="D8" i="1"/>
  <c r="V346" i="8"/>
  <c r="U346" i="8"/>
  <c r="V345" i="8"/>
  <c r="U345" i="8"/>
  <c r="V344" i="8"/>
  <c r="U344" i="8"/>
  <c r="V343" i="8"/>
  <c r="U343" i="8"/>
  <c r="V342" i="8"/>
  <c r="U342" i="8"/>
  <c r="V341" i="8"/>
  <c r="U341" i="8"/>
  <c r="V340" i="8"/>
  <c r="U340" i="8"/>
  <c r="V339" i="8"/>
  <c r="U339" i="8"/>
  <c r="V338" i="8"/>
  <c r="U338" i="8"/>
  <c r="V337" i="8"/>
  <c r="U337" i="8"/>
  <c r="V336" i="8"/>
  <c r="U336" i="8"/>
  <c r="V335" i="8"/>
  <c r="U335" i="8"/>
  <c r="V334" i="8"/>
  <c r="U334" i="8"/>
  <c r="V333" i="8"/>
  <c r="U333" i="8"/>
  <c r="V332" i="8"/>
  <c r="U332" i="8"/>
  <c r="V331" i="8"/>
  <c r="U331" i="8"/>
  <c r="V330" i="8"/>
  <c r="U330" i="8"/>
  <c r="V329" i="8"/>
  <c r="U329" i="8"/>
  <c r="V328" i="8"/>
  <c r="U328" i="8"/>
  <c r="V327" i="8"/>
  <c r="U327" i="8"/>
  <c r="V326" i="8"/>
  <c r="U326" i="8"/>
  <c r="V325" i="8"/>
  <c r="U325" i="8"/>
  <c r="V324" i="8"/>
  <c r="U324" i="8"/>
  <c r="V323" i="8"/>
  <c r="U323" i="8"/>
  <c r="V322" i="8"/>
  <c r="U322" i="8"/>
  <c r="V321" i="8"/>
  <c r="U321" i="8"/>
  <c r="V320" i="8"/>
  <c r="U320" i="8"/>
  <c r="V319" i="8"/>
  <c r="U319" i="8"/>
  <c r="V318" i="8"/>
  <c r="U318" i="8"/>
  <c r="V317" i="8"/>
  <c r="U317" i="8"/>
  <c r="V316" i="8"/>
  <c r="U316" i="8"/>
  <c r="V315" i="8"/>
  <c r="U315" i="8"/>
  <c r="V314" i="8"/>
  <c r="U314" i="8"/>
  <c r="V313" i="8"/>
  <c r="U313" i="8"/>
  <c r="V312" i="8"/>
  <c r="U312" i="8"/>
  <c r="V311" i="8"/>
  <c r="U311" i="8"/>
  <c r="V310" i="8"/>
  <c r="U310" i="8"/>
  <c r="V309" i="8"/>
  <c r="U309" i="8"/>
  <c r="V308" i="8"/>
  <c r="U308" i="8"/>
  <c r="V307" i="8"/>
  <c r="U307" i="8"/>
  <c r="V306" i="8"/>
  <c r="U306" i="8"/>
  <c r="V305" i="8"/>
  <c r="U305" i="8"/>
  <c r="V304" i="8"/>
  <c r="U304" i="8"/>
  <c r="V303" i="8"/>
  <c r="U303" i="8"/>
  <c r="V302" i="8"/>
  <c r="U302" i="8"/>
  <c r="V301" i="8"/>
  <c r="U301" i="8"/>
  <c r="V300" i="8"/>
  <c r="U300" i="8"/>
  <c r="V299" i="8"/>
  <c r="U299" i="8"/>
  <c r="V298" i="8"/>
  <c r="U298" i="8"/>
  <c r="V297" i="8"/>
  <c r="U297" i="8"/>
  <c r="V296" i="8"/>
  <c r="U296" i="8"/>
  <c r="V295" i="8"/>
  <c r="U295" i="8"/>
  <c r="V294" i="8"/>
  <c r="U294" i="8"/>
  <c r="V293" i="8"/>
  <c r="U293" i="8"/>
  <c r="V292" i="8"/>
  <c r="U292" i="8"/>
  <c r="V291" i="8"/>
  <c r="U291" i="8"/>
  <c r="V290" i="8"/>
  <c r="U290" i="8"/>
  <c r="V289" i="8"/>
  <c r="U289" i="8"/>
  <c r="V288" i="8"/>
  <c r="U288" i="8"/>
  <c r="V287" i="8"/>
  <c r="U287" i="8"/>
  <c r="V286" i="8"/>
  <c r="U286" i="8"/>
  <c r="V285" i="8"/>
  <c r="U285" i="8"/>
  <c r="V284" i="8"/>
  <c r="U284" i="8"/>
  <c r="V283" i="8"/>
  <c r="U283" i="8"/>
  <c r="V282" i="8"/>
  <c r="U282" i="8"/>
  <c r="V281" i="8"/>
  <c r="U281" i="8"/>
  <c r="V280" i="8"/>
  <c r="U280" i="8"/>
  <c r="V279" i="8"/>
  <c r="U279" i="8"/>
  <c r="V278" i="8"/>
  <c r="U278" i="8"/>
  <c r="V277" i="8"/>
  <c r="U277" i="8"/>
  <c r="V276" i="8"/>
  <c r="U276" i="8"/>
  <c r="V275" i="8"/>
  <c r="U275" i="8"/>
  <c r="V274" i="8"/>
  <c r="U274" i="8"/>
  <c r="V273" i="8"/>
  <c r="U273" i="8"/>
  <c r="V272" i="8"/>
  <c r="U272" i="8"/>
  <c r="V271" i="8"/>
  <c r="U271" i="8"/>
  <c r="V270" i="8"/>
  <c r="U270" i="8"/>
  <c r="V269" i="8"/>
  <c r="U269" i="8"/>
  <c r="V268" i="8"/>
  <c r="U268" i="8"/>
  <c r="V267" i="8"/>
  <c r="U267" i="8"/>
  <c r="V266" i="8"/>
  <c r="U266" i="8"/>
  <c r="V265" i="8"/>
  <c r="U265" i="8"/>
  <c r="V264" i="8"/>
  <c r="U264" i="8"/>
  <c r="V263" i="8"/>
  <c r="U263" i="8"/>
  <c r="V262" i="8"/>
  <c r="U262" i="8"/>
  <c r="V261" i="8"/>
  <c r="U261" i="8"/>
  <c r="V260" i="8"/>
  <c r="U260" i="8"/>
  <c r="V259" i="8"/>
  <c r="U259" i="8"/>
  <c r="V258" i="8"/>
  <c r="U258" i="8"/>
  <c r="V257" i="8"/>
  <c r="U257" i="8"/>
  <c r="V256" i="8"/>
  <c r="U256" i="8"/>
  <c r="V255" i="8"/>
  <c r="U255" i="8"/>
  <c r="V254" i="8"/>
  <c r="U254" i="8"/>
  <c r="V253" i="8"/>
  <c r="U253" i="8"/>
  <c r="V252" i="8"/>
  <c r="U252" i="8"/>
  <c r="V251" i="8"/>
  <c r="U251" i="8"/>
  <c r="V250" i="8"/>
  <c r="U250" i="8"/>
  <c r="V249" i="8"/>
  <c r="U249" i="8"/>
  <c r="V248" i="8"/>
  <c r="U248" i="8"/>
  <c r="V247" i="8"/>
  <c r="U247" i="8"/>
  <c r="V246" i="8"/>
  <c r="U246" i="8"/>
  <c r="V245" i="8"/>
  <c r="U245" i="8"/>
  <c r="V244" i="8"/>
  <c r="U244" i="8"/>
  <c r="V243" i="8"/>
  <c r="U243" i="8"/>
  <c r="V242" i="8"/>
  <c r="U242" i="8"/>
  <c r="V241" i="8"/>
  <c r="U241" i="8"/>
  <c r="V240" i="8"/>
  <c r="U240" i="8"/>
  <c r="V239" i="8"/>
  <c r="U239" i="8"/>
  <c r="V238" i="8"/>
  <c r="U238" i="8"/>
  <c r="V237" i="8"/>
  <c r="U237" i="8"/>
  <c r="V236" i="8"/>
  <c r="U236" i="8"/>
  <c r="V235" i="8"/>
  <c r="U235" i="8"/>
  <c r="V234" i="8"/>
  <c r="U234" i="8"/>
  <c r="V233" i="8"/>
  <c r="U233" i="8"/>
  <c r="V232" i="8"/>
  <c r="U232" i="8"/>
  <c r="V231" i="8"/>
  <c r="U231" i="8"/>
  <c r="V230" i="8"/>
  <c r="U230" i="8"/>
  <c r="V229" i="8"/>
  <c r="U229" i="8"/>
  <c r="V228" i="8"/>
  <c r="U228" i="8"/>
  <c r="V227" i="8"/>
  <c r="U227" i="8"/>
  <c r="V226" i="8"/>
  <c r="U226" i="8"/>
  <c r="V225" i="8"/>
  <c r="U225" i="8"/>
  <c r="V224" i="8"/>
  <c r="U224" i="8"/>
  <c r="V223" i="8"/>
  <c r="U223" i="8"/>
  <c r="V222" i="8"/>
  <c r="U222" i="8"/>
  <c r="V221" i="8"/>
  <c r="U221" i="8"/>
  <c r="V220" i="8"/>
  <c r="U220" i="8"/>
  <c r="V219" i="8"/>
  <c r="U219" i="8"/>
  <c r="V218" i="8"/>
  <c r="U218" i="8"/>
  <c r="V217" i="8"/>
  <c r="U217" i="8"/>
  <c r="V216" i="8"/>
  <c r="U216" i="8"/>
  <c r="V215" i="8"/>
  <c r="U215" i="8"/>
  <c r="V214" i="8"/>
  <c r="U214" i="8"/>
  <c r="V213" i="8"/>
  <c r="U213" i="8"/>
  <c r="V212" i="8"/>
  <c r="U212" i="8"/>
  <c r="V211" i="8"/>
  <c r="U211" i="8"/>
  <c r="V210" i="8"/>
  <c r="U210" i="8"/>
  <c r="V209" i="8"/>
  <c r="U209" i="8"/>
  <c r="V208" i="8"/>
  <c r="U208" i="8"/>
  <c r="V207" i="8"/>
  <c r="U207" i="8"/>
  <c r="V206" i="8"/>
  <c r="U206" i="8"/>
  <c r="V205" i="8"/>
  <c r="U205" i="8"/>
  <c r="V204" i="8"/>
  <c r="U204" i="8"/>
  <c r="V203" i="8"/>
  <c r="U203" i="8"/>
  <c r="V202" i="8"/>
  <c r="U202" i="8"/>
  <c r="V201" i="8"/>
  <c r="U201" i="8"/>
  <c r="V200" i="8"/>
  <c r="U200" i="8"/>
  <c r="V199" i="8"/>
  <c r="U199" i="8"/>
  <c r="V198" i="8"/>
  <c r="U198" i="8"/>
  <c r="V197" i="8"/>
  <c r="U197" i="8"/>
  <c r="V196" i="8"/>
  <c r="U196" i="8"/>
  <c r="V195" i="8"/>
  <c r="U195" i="8"/>
  <c r="V194" i="8"/>
  <c r="U194" i="8"/>
  <c r="V193" i="8"/>
  <c r="U193" i="8"/>
  <c r="V192" i="8"/>
  <c r="U192" i="8"/>
  <c r="V191" i="8"/>
  <c r="U191" i="8"/>
  <c r="V190" i="8"/>
  <c r="U190" i="8"/>
  <c r="V189" i="8"/>
  <c r="U189" i="8"/>
  <c r="V188" i="8"/>
  <c r="U188" i="8"/>
  <c r="V187" i="8"/>
  <c r="U187" i="8"/>
  <c r="V186" i="8"/>
  <c r="U186" i="8"/>
  <c r="V185" i="8"/>
  <c r="U185" i="8"/>
  <c r="V184" i="8"/>
  <c r="U184" i="8"/>
  <c r="V183" i="8"/>
  <c r="U183" i="8"/>
  <c r="V182" i="8"/>
  <c r="U182" i="8"/>
  <c r="V181" i="8"/>
  <c r="U181" i="8"/>
  <c r="V180" i="8"/>
  <c r="U180" i="8"/>
  <c r="V179" i="8"/>
  <c r="U179" i="8"/>
  <c r="V178" i="8"/>
  <c r="U178" i="8"/>
  <c r="V177" i="8"/>
  <c r="U177" i="8"/>
  <c r="V176" i="8"/>
  <c r="U176" i="8"/>
  <c r="V175" i="8"/>
  <c r="U175" i="8"/>
  <c r="V174" i="8"/>
  <c r="U174" i="8"/>
  <c r="V173" i="8"/>
  <c r="U173" i="8"/>
  <c r="V172" i="8"/>
  <c r="U172" i="8"/>
  <c r="V171" i="8"/>
  <c r="U171" i="8"/>
  <c r="V170" i="8"/>
  <c r="U170" i="8"/>
  <c r="V169" i="8"/>
  <c r="U169" i="8"/>
  <c r="V168" i="8"/>
  <c r="U168" i="8"/>
  <c r="V167" i="8"/>
  <c r="U167" i="8"/>
  <c r="V166" i="8"/>
  <c r="U166" i="8"/>
  <c r="V165" i="8"/>
  <c r="U165" i="8"/>
  <c r="V164" i="8"/>
  <c r="U164" i="8"/>
  <c r="V163" i="8"/>
  <c r="U163" i="8"/>
  <c r="V162" i="8"/>
  <c r="U162" i="8"/>
  <c r="V161" i="8"/>
  <c r="U161" i="8"/>
  <c r="V160" i="8"/>
  <c r="U160" i="8"/>
  <c r="V159" i="8"/>
  <c r="U159" i="8"/>
  <c r="V158" i="8"/>
  <c r="U158" i="8"/>
  <c r="V157" i="8"/>
  <c r="U157" i="8"/>
  <c r="V156" i="8"/>
  <c r="U156" i="8"/>
  <c r="V155" i="8"/>
  <c r="U155" i="8"/>
  <c r="V154" i="8"/>
  <c r="U154" i="8"/>
  <c r="V153" i="8"/>
  <c r="U153" i="8"/>
  <c r="V152" i="8"/>
  <c r="U152" i="8"/>
  <c r="V151" i="8"/>
  <c r="U151" i="8"/>
  <c r="V150" i="8"/>
  <c r="U150" i="8"/>
  <c r="V149" i="8"/>
  <c r="U149" i="8"/>
  <c r="V148" i="8"/>
  <c r="U148" i="8"/>
  <c r="V147" i="8"/>
  <c r="U147" i="8"/>
  <c r="V146" i="8"/>
  <c r="U146" i="8"/>
  <c r="V145" i="8"/>
  <c r="U145" i="8"/>
  <c r="V144" i="8"/>
  <c r="U144" i="8"/>
  <c r="V143" i="8"/>
  <c r="U143" i="8"/>
  <c r="V142" i="8"/>
  <c r="U142" i="8"/>
  <c r="V141" i="8"/>
  <c r="U141" i="8"/>
  <c r="V140" i="8"/>
  <c r="U140" i="8"/>
  <c r="V139" i="8"/>
  <c r="U139" i="8"/>
  <c r="V138" i="8"/>
  <c r="U138" i="8"/>
  <c r="V137" i="8"/>
  <c r="U137" i="8"/>
  <c r="V136" i="8"/>
  <c r="U136" i="8"/>
  <c r="V135" i="8"/>
  <c r="U135" i="8"/>
  <c r="V134" i="8"/>
  <c r="U134" i="8"/>
  <c r="V133" i="8"/>
  <c r="U133" i="8"/>
  <c r="V132" i="8"/>
  <c r="U132" i="8"/>
  <c r="V131" i="8"/>
  <c r="U131" i="8"/>
  <c r="V130" i="8"/>
  <c r="U130" i="8"/>
  <c r="V129" i="8"/>
  <c r="U129" i="8"/>
  <c r="V128" i="8"/>
  <c r="U128" i="8"/>
  <c r="V127" i="8"/>
  <c r="U127" i="8"/>
  <c r="V126" i="8"/>
  <c r="U126" i="8"/>
  <c r="V125" i="8"/>
  <c r="U125" i="8"/>
  <c r="V124" i="8"/>
  <c r="U124" i="8"/>
  <c r="V123" i="8"/>
  <c r="U123" i="8"/>
  <c r="V122" i="8"/>
  <c r="U122" i="8"/>
  <c r="V121" i="8"/>
  <c r="U121" i="8"/>
  <c r="V120" i="8"/>
  <c r="U120" i="8"/>
  <c r="V119" i="8"/>
  <c r="U119" i="8"/>
  <c r="V118" i="8"/>
  <c r="U118" i="8"/>
  <c r="V117" i="8"/>
  <c r="U117" i="8"/>
  <c r="V116" i="8"/>
  <c r="U116" i="8"/>
  <c r="V115" i="8"/>
  <c r="U115" i="8"/>
  <c r="V114" i="8"/>
  <c r="U114" i="8"/>
  <c r="V113" i="8"/>
  <c r="U113" i="8"/>
  <c r="V112" i="8"/>
  <c r="U112" i="8"/>
  <c r="V111" i="8"/>
  <c r="U111" i="8"/>
  <c r="V110" i="8"/>
  <c r="U110" i="8"/>
  <c r="V109" i="8"/>
  <c r="U109" i="8"/>
  <c r="V108" i="8"/>
  <c r="U108" i="8"/>
  <c r="V107" i="8"/>
  <c r="U107" i="8"/>
  <c r="V106" i="8"/>
  <c r="U106" i="8"/>
  <c r="V105" i="8"/>
  <c r="U105" i="8"/>
  <c r="V104" i="8"/>
  <c r="U104" i="8"/>
  <c r="V103" i="8"/>
  <c r="U103" i="8"/>
  <c r="V102" i="8"/>
  <c r="U102" i="8"/>
  <c r="V101" i="8"/>
  <c r="U101" i="8"/>
  <c r="V100" i="8"/>
  <c r="U100" i="8"/>
  <c r="V99" i="8"/>
  <c r="U99" i="8"/>
  <c r="V98" i="8"/>
  <c r="U98" i="8"/>
  <c r="V97" i="8"/>
  <c r="U97" i="8"/>
  <c r="V96" i="8"/>
  <c r="U96" i="8"/>
  <c r="V95" i="8"/>
  <c r="U95" i="8"/>
  <c r="V94" i="8"/>
  <c r="U94" i="8"/>
  <c r="V93" i="8"/>
  <c r="U93" i="8"/>
  <c r="V92" i="8"/>
  <c r="U92" i="8"/>
  <c r="V91" i="8"/>
  <c r="U91" i="8"/>
  <c r="V90" i="8"/>
  <c r="U90" i="8"/>
  <c r="V89" i="8"/>
  <c r="U89" i="8"/>
  <c r="V88" i="8"/>
  <c r="U88" i="8"/>
  <c r="V87" i="8"/>
  <c r="U87" i="8"/>
  <c r="V86" i="8"/>
  <c r="U86" i="8"/>
  <c r="V85" i="8"/>
  <c r="U85" i="8"/>
  <c r="V84" i="8"/>
  <c r="U84" i="8"/>
  <c r="V83" i="8"/>
  <c r="U83" i="8"/>
  <c r="V82" i="8"/>
  <c r="U82" i="8"/>
  <c r="V81" i="8"/>
  <c r="U81" i="8"/>
  <c r="V80" i="8"/>
  <c r="U80" i="8"/>
  <c r="V79" i="8"/>
  <c r="U79" i="8"/>
  <c r="V78" i="8"/>
  <c r="U78" i="8"/>
  <c r="V77" i="8"/>
  <c r="U77" i="8"/>
  <c r="V76" i="8"/>
  <c r="U76" i="8"/>
  <c r="V75" i="8"/>
  <c r="U75" i="8"/>
  <c r="V74" i="8"/>
  <c r="U74" i="8"/>
  <c r="V73" i="8"/>
  <c r="U73" i="8"/>
  <c r="V72" i="8"/>
  <c r="U72" i="8"/>
  <c r="V71" i="8"/>
  <c r="U71" i="8"/>
  <c r="V70" i="8"/>
  <c r="U70" i="8"/>
  <c r="V69" i="8"/>
  <c r="U69" i="8"/>
  <c r="V68" i="8"/>
  <c r="U68" i="8"/>
  <c r="V67" i="8"/>
  <c r="U67" i="8"/>
  <c r="V66" i="8"/>
  <c r="U66" i="8"/>
  <c r="V65" i="8"/>
  <c r="U65" i="8"/>
  <c r="V64" i="8"/>
  <c r="U64" i="8"/>
  <c r="V63" i="8"/>
  <c r="U63" i="8"/>
  <c r="V62" i="8"/>
  <c r="U62" i="8"/>
  <c r="V61" i="8"/>
  <c r="U61" i="8"/>
  <c r="V60" i="8"/>
  <c r="U60" i="8"/>
  <c r="V59" i="8"/>
  <c r="U59" i="8"/>
  <c r="V58" i="8"/>
  <c r="U58" i="8"/>
  <c r="V57" i="8"/>
  <c r="U57" i="8"/>
  <c r="V56" i="8"/>
  <c r="U56" i="8"/>
  <c r="V55" i="8"/>
  <c r="U55" i="8"/>
  <c r="V54" i="8"/>
  <c r="U54" i="8"/>
  <c r="V53" i="8"/>
  <c r="U53" i="8"/>
  <c r="V52" i="8"/>
  <c r="U52" i="8"/>
  <c r="V51" i="8"/>
  <c r="U51" i="8"/>
  <c r="V50" i="8"/>
  <c r="U50" i="8"/>
  <c r="V49" i="8"/>
  <c r="U49" i="8"/>
  <c r="V48" i="8"/>
  <c r="U48" i="8"/>
  <c r="V47" i="8"/>
  <c r="U47" i="8"/>
  <c r="V46" i="8"/>
  <c r="U46" i="8"/>
  <c r="V45" i="8"/>
  <c r="U45" i="8"/>
  <c r="V44" i="8"/>
  <c r="U44" i="8"/>
  <c r="V43" i="8"/>
  <c r="U43" i="8"/>
  <c r="V42" i="8"/>
  <c r="U42" i="8"/>
  <c r="V41" i="8"/>
  <c r="U41" i="8"/>
  <c r="V40" i="8"/>
  <c r="U40" i="8"/>
  <c r="V39" i="8"/>
  <c r="U39" i="8"/>
  <c r="V38" i="8"/>
  <c r="U38" i="8"/>
  <c r="V37" i="8"/>
  <c r="U37" i="8"/>
  <c r="V36" i="8"/>
  <c r="U36" i="8"/>
  <c r="V35" i="8"/>
  <c r="U35" i="8"/>
  <c r="V34" i="8"/>
  <c r="U34" i="8"/>
  <c r="V33" i="8"/>
  <c r="U33" i="8"/>
  <c r="V32" i="8"/>
  <c r="U32" i="8"/>
  <c r="V31" i="8"/>
  <c r="U31" i="8"/>
  <c r="V30" i="8"/>
  <c r="U30" i="8"/>
  <c r="V29" i="8"/>
  <c r="U29" i="8"/>
  <c r="V28" i="8"/>
  <c r="U28" i="8"/>
  <c r="V27" i="8"/>
  <c r="U27" i="8"/>
  <c r="V26" i="8"/>
  <c r="U26" i="8"/>
  <c r="V25" i="8"/>
  <c r="U25" i="8"/>
  <c r="V24" i="8"/>
  <c r="U24" i="8"/>
  <c r="V23" i="8"/>
  <c r="U23" i="8"/>
  <c r="V22" i="8"/>
  <c r="U22" i="8"/>
  <c r="V21" i="8"/>
  <c r="U21" i="8"/>
  <c r="V20" i="8"/>
  <c r="U20" i="8"/>
  <c r="V19" i="8"/>
  <c r="U19" i="8"/>
  <c r="V18" i="8"/>
  <c r="U18" i="8"/>
  <c r="V17" i="8"/>
  <c r="U17" i="8"/>
  <c r="D8" i="7"/>
  <c r="AM243" i="7"/>
  <c r="AN243" i="7" s="1"/>
  <c r="AM242" i="7"/>
  <c r="AN242" i="7" s="1"/>
  <c r="AM241" i="7"/>
  <c r="AN241" i="7" s="1"/>
  <c r="AM240" i="7"/>
  <c r="AN240" i="7" s="1"/>
  <c r="AM239" i="7"/>
  <c r="AN239" i="7" s="1"/>
  <c r="AM238" i="7"/>
  <c r="AN238" i="7" s="1"/>
  <c r="AM237" i="7"/>
  <c r="AN237" i="7" s="1"/>
  <c r="AM236" i="7"/>
  <c r="AN236" i="7" s="1"/>
  <c r="AM235" i="7"/>
  <c r="AN235" i="7" s="1"/>
  <c r="AM234" i="7"/>
  <c r="AN234" i="7" s="1"/>
  <c r="AM233" i="7"/>
  <c r="AN233" i="7" s="1"/>
  <c r="AM232" i="7"/>
  <c r="AN232" i="7" s="1"/>
  <c r="AM231" i="7"/>
  <c r="AN231" i="7" s="1"/>
  <c r="AM230" i="7"/>
  <c r="AN230" i="7" s="1"/>
  <c r="AM229" i="7"/>
  <c r="AN229" i="7" s="1"/>
  <c r="AM228" i="7"/>
  <c r="AN228" i="7" s="1"/>
  <c r="AM227" i="7"/>
  <c r="AN227" i="7" s="1"/>
  <c r="AM226" i="7"/>
  <c r="AN226" i="7" s="1"/>
  <c r="AM225" i="7"/>
  <c r="AN225" i="7" s="1"/>
  <c r="AM224" i="7"/>
  <c r="AN224" i="7" s="1"/>
  <c r="AM223" i="7"/>
  <c r="AN223" i="7" s="1"/>
  <c r="AM222" i="7"/>
  <c r="AN222" i="7" s="1"/>
  <c r="AM221" i="7"/>
  <c r="AN221" i="7" s="1"/>
  <c r="AM220" i="7"/>
  <c r="AN220" i="7" s="1"/>
  <c r="AM219" i="7"/>
  <c r="AN219" i="7" s="1"/>
  <c r="AM218" i="7"/>
  <c r="AN218" i="7" s="1"/>
  <c r="AM217" i="7"/>
  <c r="AN217" i="7" s="1"/>
  <c r="AM216" i="7"/>
  <c r="AN216" i="7" s="1"/>
  <c r="AM215" i="7"/>
  <c r="AN215" i="7" s="1"/>
  <c r="AM214" i="7"/>
  <c r="AN214" i="7" s="1"/>
  <c r="AM213" i="7"/>
  <c r="AN213" i="7" s="1"/>
  <c r="AM212" i="7"/>
  <c r="AN212" i="7" s="1"/>
  <c r="AM211" i="7"/>
  <c r="AN211" i="7" s="1"/>
  <c r="AM210" i="7"/>
  <c r="AN210" i="7" s="1"/>
  <c r="AM209" i="7"/>
  <c r="AN209" i="7" s="1"/>
  <c r="AM208" i="7"/>
  <c r="AN208" i="7" s="1"/>
  <c r="AM207" i="7"/>
  <c r="AN207" i="7" s="1"/>
  <c r="AM206" i="7"/>
  <c r="AN206" i="7" s="1"/>
  <c r="AM205" i="7"/>
  <c r="AN205" i="7" s="1"/>
  <c r="AM204" i="7"/>
  <c r="AN204" i="7" s="1"/>
  <c r="AM203" i="7"/>
  <c r="AN203" i="7" s="1"/>
  <c r="AM202" i="7"/>
  <c r="AN202" i="7" s="1"/>
  <c r="AM201" i="7"/>
  <c r="AN201" i="7" s="1"/>
  <c r="AM200" i="7"/>
  <c r="AN200" i="7" s="1"/>
  <c r="AM199" i="7"/>
  <c r="AN199" i="7" s="1"/>
  <c r="AM198" i="7"/>
  <c r="AN198" i="7" s="1"/>
  <c r="AM197" i="7"/>
  <c r="AN197" i="7" s="1"/>
  <c r="AM196" i="7"/>
  <c r="AN196" i="7" s="1"/>
  <c r="AM195" i="7"/>
  <c r="AN195" i="7" s="1"/>
  <c r="AM194" i="7"/>
  <c r="AN194" i="7" s="1"/>
  <c r="AM193" i="7"/>
  <c r="AN193" i="7" s="1"/>
  <c r="AM192" i="7"/>
  <c r="AN192" i="7" s="1"/>
  <c r="AM191" i="7"/>
  <c r="AN191" i="7" s="1"/>
  <c r="AM190" i="7"/>
  <c r="AN190" i="7" s="1"/>
  <c r="AM189" i="7"/>
  <c r="AN189" i="7" s="1"/>
  <c r="AM188" i="7"/>
  <c r="AN188" i="7" s="1"/>
  <c r="AM187" i="7"/>
  <c r="AN187" i="7" s="1"/>
  <c r="AM186" i="7"/>
  <c r="AN186" i="7" s="1"/>
  <c r="AM185" i="7"/>
  <c r="AN185" i="7" s="1"/>
  <c r="AM184" i="7"/>
  <c r="AN184" i="7" s="1"/>
  <c r="AM183" i="7"/>
  <c r="AN183" i="7" s="1"/>
  <c r="AM182" i="7"/>
  <c r="AN182" i="7" s="1"/>
  <c r="AM181" i="7"/>
  <c r="AN181" i="7" s="1"/>
  <c r="AM180" i="7"/>
  <c r="AN180" i="7" s="1"/>
  <c r="AM179" i="7"/>
  <c r="AN179" i="7" s="1"/>
  <c r="AM178" i="7"/>
  <c r="AN178" i="7" s="1"/>
  <c r="AM177" i="7"/>
  <c r="AN177" i="7" s="1"/>
  <c r="AM176" i="7"/>
  <c r="AN176" i="7" s="1"/>
  <c r="AM175" i="7"/>
  <c r="AN175" i="7" s="1"/>
  <c r="AM174" i="7"/>
  <c r="AN174" i="7" s="1"/>
  <c r="AM173" i="7"/>
  <c r="AN173" i="7" s="1"/>
  <c r="AM172" i="7"/>
  <c r="AN172" i="7" s="1"/>
  <c r="AM171" i="7"/>
  <c r="AN171" i="7" s="1"/>
  <c r="AM170" i="7"/>
  <c r="AN170" i="7" s="1"/>
  <c r="AM169" i="7"/>
  <c r="AN169" i="7" s="1"/>
  <c r="AM168" i="7"/>
  <c r="AN168" i="7" s="1"/>
  <c r="AM167" i="7"/>
  <c r="AN167" i="7" s="1"/>
  <c r="AM166" i="7"/>
  <c r="AN166" i="7" s="1"/>
  <c r="AM165" i="7"/>
  <c r="AN165" i="7" s="1"/>
  <c r="AM164" i="7"/>
  <c r="AN164" i="7" s="1"/>
  <c r="AM163" i="7"/>
  <c r="AN163" i="7" s="1"/>
  <c r="AM162" i="7"/>
  <c r="AN162" i="7" s="1"/>
  <c r="AM161" i="7"/>
  <c r="AN161" i="7" s="1"/>
  <c r="AM160" i="7"/>
  <c r="AN160" i="7" s="1"/>
  <c r="AM159" i="7"/>
  <c r="AN159" i="7" s="1"/>
  <c r="AM158" i="7"/>
  <c r="AN158" i="7" s="1"/>
  <c r="AM157" i="7"/>
  <c r="AN157" i="7" s="1"/>
  <c r="AM156" i="7"/>
  <c r="AN156" i="7" s="1"/>
  <c r="AM155" i="7"/>
  <c r="AN155" i="7" s="1"/>
  <c r="AM154" i="7"/>
  <c r="AN154" i="7" s="1"/>
  <c r="AP154" i="7" s="1"/>
  <c r="AM153" i="7"/>
  <c r="AN153" i="7" s="1"/>
  <c r="AP153" i="7" s="1"/>
  <c r="AM152" i="7"/>
  <c r="AN152" i="7" s="1"/>
  <c r="AP152" i="7" s="1"/>
  <c r="AM151" i="7"/>
  <c r="AN151" i="7" s="1"/>
  <c r="AP151" i="7" s="1"/>
  <c r="AM150" i="7"/>
  <c r="AN150" i="7" s="1"/>
  <c r="AP150" i="7" s="1"/>
  <c r="AM149" i="7"/>
  <c r="AN149" i="7" s="1"/>
  <c r="AP149" i="7" s="1"/>
  <c r="AM148" i="7"/>
  <c r="AN148" i="7" s="1"/>
  <c r="AP148" i="7" s="1"/>
  <c r="AM147" i="7"/>
  <c r="AN147" i="7" s="1"/>
  <c r="AP147" i="7" s="1"/>
  <c r="AM146" i="7"/>
  <c r="AN146" i="7" s="1"/>
  <c r="AP146" i="7" s="1"/>
  <c r="AM145" i="7"/>
  <c r="AN145" i="7" s="1"/>
  <c r="AP145" i="7" s="1"/>
  <c r="AM144" i="7"/>
  <c r="AN144" i="7" s="1"/>
  <c r="AP144" i="7" s="1"/>
  <c r="AM143" i="7"/>
  <c r="AN143" i="7" s="1"/>
  <c r="AP143" i="7" s="1"/>
  <c r="AM142" i="7"/>
  <c r="AN142" i="7" s="1"/>
  <c r="AP142" i="7" s="1"/>
  <c r="AM141" i="7"/>
  <c r="AN141" i="7" s="1"/>
  <c r="AP141" i="7" s="1"/>
  <c r="AM140" i="7"/>
  <c r="AN140" i="7" s="1"/>
  <c r="AP140" i="7" s="1"/>
  <c r="AM139" i="7"/>
  <c r="AN139" i="7" s="1"/>
  <c r="AP139" i="7" s="1"/>
  <c r="AM138" i="7"/>
  <c r="AN138" i="7" s="1"/>
  <c r="AP138" i="7" s="1"/>
  <c r="AM137" i="7"/>
  <c r="AN137" i="7" s="1"/>
  <c r="AP137" i="7" s="1"/>
  <c r="AM136" i="7"/>
  <c r="AN136" i="7" s="1"/>
  <c r="AP136" i="7" s="1"/>
  <c r="AM135" i="7"/>
  <c r="AN135" i="7" s="1"/>
  <c r="AP135" i="7" s="1"/>
  <c r="AM134" i="7"/>
  <c r="AN134" i="7" s="1"/>
  <c r="AP134" i="7" s="1"/>
  <c r="AM133" i="7"/>
  <c r="AN133" i="7" s="1"/>
  <c r="AP133" i="7" s="1"/>
  <c r="AM132" i="7"/>
  <c r="AN132" i="7" s="1"/>
  <c r="AP132" i="7" s="1"/>
  <c r="AM131" i="7"/>
  <c r="AN131" i="7" s="1"/>
  <c r="AP131" i="7" s="1"/>
  <c r="AM130" i="7"/>
  <c r="AN130" i="7" s="1"/>
  <c r="AP130" i="7" s="1"/>
  <c r="AM129" i="7"/>
  <c r="AN129" i="7" s="1"/>
  <c r="AP129" i="7" s="1"/>
  <c r="AM128" i="7"/>
  <c r="AN128" i="7" s="1"/>
  <c r="AP128" i="7" s="1"/>
  <c r="AM127" i="7"/>
  <c r="AN127" i="7" s="1"/>
  <c r="AP127" i="7" s="1"/>
  <c r="AM126" i="7"/>
  <c r="AN126" i="7" s="1"/>
  <c r="AP126" i="7" s="1"/>
  <c r="AM125" i="7"/>
  <c r="AN125" i="7" s="1"/>
  <c r="AP125" i="7" s="1"/>
  <c r="AM112" i="7"/>
  <c r="AN112" i="7" s="1"/>
  <c r="AP112" i="7" s="1"/>
  <c r="AM111" i="7"/>
  <c r="AN111" i="7" s="1"/>
  <c r="AP111" i="7" s="1"/>
  <c r="AM110" i="7"/>
  <c r="AN110" i="7" s="1"/>
  <c r="AP110" i="7" s="1"/>
  <c r="AM109" i="7"/>
  <c r="AN109" i="7" s="1"/>
  <c r="AP109" i="7" s="1"/>
  <c r="AM98" i="7"/>
  <c r="AN98" i="7" s="1"/>
  <c r="AP98" i="7" s="1"/>
  <c r="AM96" i="7"/>
  <c r="AN96" i="7" s="1"/>
  <c r="AM95" i="7"/>
  <c r="AN95" i="7" s="1"/>
  <c r="AM94" i="7"/>
  <c r="AN94" i="7" s="1"/>
  <c r="AM93" i="7"/>
  <c r="AN93" i="7" s="1"/>
  <c r="AP93" i="7" s="1"/>
  <c r="AM92" i="7"/>
  <c r="AN92" i="7" s="1"/>
  <c r="AM91" i="7"/>
  <c r="AN91" i="7" s="1"/>
  <c r="AP91" i="7" s="1"/>
  <c r="AM90" i="7"/>
  <c r="AN90" i="7" s="1"/>
  <c r="AP90" i="7" s="1"/>
  <c r="AM89" i="7"/>
  <c r="AN89" i="7" s="1"/>
  <c r="AP89" i="7" s="1"/>
  <c r="AM88" i="7"/>
  <c r="AN88" i="7" s="1"/>
  <c r="AM87" i="7"/>
  <c r="AN87" i="7" s="1"/>
  <c r="AM86" i="7"/>
  <c r="AN86" i="7" s="1"/>
  <c r="AM85" i="7"/>
  <c r="AN85" i="7" s="1"/>
  <c r="AM84" i="7"/>
  <c r="AN84" i="7" s="1"/>
  <c r="AM83" i="7"/>
  <c r="AN83" i="7" s="1"/>
  <c r="AM82" i="7"/>
  <c r="AN82" i="7" s="1"/>
  <c r="AP82" i="7" s="1"/>
  <c r="AM81" i="7"/>
  <c r="AN81" i="7" s="1"/>
  <c r="AP81" i="7" s="1"/>
  <c r="AM71" i="7"/>
  <c r="AN71" i="7" s="1"/>
  <c r="AP71" i="7" s="1"/>
  <c r="AM70" i="7"/>
  <c r="AN70" i="7" s="1"/>
  <c r="AM69" i="7"/>
  <c r="AN69" i="7" s="1"/>
  <c r="AM68" i="7"/>
  <c r="AN68" i="7" s="1"/>
  <c r="AM67" i="7"/>
  <c r="AN67" i="7" s="1"/>
  <c r="AM66" i="7"/>
  <c r="AN66" i="7" s="1"/>
  <c r="AM65" i="7"/>
  <c r="AN65" i="7" s="1"/>
  <c r="AM64" i="7"/>
  <c r="AN64" i="7" s="1"/>
  <c r="AM63" i="7"/>
  <c r="AN63" i="7" s="1"/>
  <c r="AM62" i="7"/>
  <c r="AN62" i="7" s="1"/>
  <c r="AM61" i="7"/>
  <c r="AN61" i="7" s="1"/>
  <c r="AM60" i="7"/>
  <c r="AN60" i="7" s="1"/>
  <c r="AM59" i="7"/>
  <c r="AN59" i="7" s="1"/>
  <c r="AM58" i="7"/>
  <c r="AN58" i="7" s="1"/>
  <c r="AM57" i="7"/>
  <c r="AN57" i="7" s="1"/>
  <c r="AM56" i="7"/>
  <c r="AN56" i="7" s="1"/>
  <c r="AM55" i="7"/>
  <c r="AN55" i="7" s="1"/>
  <c r="AM54" i="7"/>
  <c r="AN54" i="7" s="1"/>
  <c r="AM53" i="7"/>
  <c r="AN53" i="7" s="1"/>
  <c r="AM52" i="7"/>
  <c r="AN52" i="7" s="1"/>
  <c r="AM51" i="7"/>
  <c r="AN51" i="7" s="1"/>
  <c r="AM50" i="7"/>
  <c r="AN50" i="7" s="1"/>
  <c r="AM49" i="7"/>
  <c r="AN49" i="7" s="1"/>
  <c r="AM48" i="7"/>
  <c r="AN48" i="7" s="1"/>
  <c r="AM47" i="7"/>
  <c r="AN47" i="7" s="1"/>
  <c r="AM46" i="7"/>
  <c r="AN46" i="7" s="1"/>
  <c r="AM45" i="7"/>
  <c r="AN45" i="7" s="1"/>
  <c r="AM44" i="7"/>
  <c r="AN44" i="7" s="1"/>
  <c r="AM43" i="7"/>
  <c r="AN43" i="7" s="1"/>
  <c r="AM42" i="7"/>
  <c r="AN42" i="7" s="1"/>
  <c r="AM41" i="7"/>
  <c r="AN41" i="7" s="1"/>
  <c r="AM40" i="7"/>
  <c r="AN40" i="7" s="1"/>
  <c r="AM39" i="7"/>
  <c r="AN39" i="7" s="1"/>
  <c r="AM38" i="7"/>
  <c r="AN38" i="7" s="1"/>
  <c r="AM37" i="7"/>
  <c r="AN37" i="7" s="1"/>
  <c r="AM36" i="7"/>
  <c r="AN36" i="7" s="1"/>
  <c r="AM35" i="7"/>
  <c r="AN35" i="7" s="1"/>
  <c r="AM34" i="7"/>
  <c r="AN34" i="7" s="1"/>
  <c r="AM33" i="7"/>
  <c r="AN33" i="7" s="1"/>
  <c r="AM32" i="7"/>
  <c r="AN32" i="7" s="1"/>
  <c r="AM31" i="7"/>
  <c r="AN31" i="7" s="1"/>
  <c r="AM30" i="7"/>
  <c r="AN30" i="7" s="1"/>
  <c r="AM29" i="7"/>
  <c r="AN29" i="7" s="1"/>
  <c r="AM28" i="7"/>
  <c r="AN28" i="7" s="1"/>
  <c r="AM27" i="7"/>
  <c r="AN27" i="7" s="1"/>
  <c r="AM26" i="7"/>
  <c r="AN26" i="7" s="1"/>
  <c r="AM25" i="7"/>
  <c r="AN25" i="7" s="1"/>
  <c r="AM24" i="7"/>
  <c r="AN24" i="7" s="1"/>
  <c r="AM23" i="7"/>
  <c r="AN23" i="7" s="1"/>
  <c r="AM22" i="7"/>
  <c r="AN22" i="7" s="1"/>
  <c r="AM21" i="7"/>
  <c r="AN21" i="7" s="1"/>
  <c r="AM20" i="7"/>
  <c r="AN20" i="7" s="1"/>
  <c r="AM19" i="7"/>
  <c r="AN19" i="7" s="1"/>
  <c r="AM18" i="7"/>
  <c r="AN18" i="7" s="1"/>
  <c r="AM17" i="7"/>
  <c r="AN17" i="7" s="1"/>
  <c r="AM16" i="7"/>
  <c r="AN16" i="7" s="1"/>
  <c r="AP16" i="7" s="1"/>
  <c r="AF225" i="5"/>
  <c r="AF224" i="5"/>
  <c r="AF223" i="5"/>
  <c r="AF222" i="5"/>
  <c r="AF221" i="5"/>
  <c r="AF220" i="5"/>
  <c r="AF219" i="5"/>
  <c r="AF218" i="5"/>
  <c r="AF217" i="5"/>
  <c r="AF216" i="5"/>
  <c r="AF215" i="5"/>
  <c r="AF214" i="5"/>
  <c r="AF213" i="5"/>
  <c r="AF212" i="5"/>
  <c r="AF211" i="5"/>
  <c r="AF210" i="5"/>
  <c r="AF209" i="5"/>
  <c r="AF208" i="5"/>
  <c r="AF207" i="5"/>
  <c r="AF206" i="5"/>
  <c r="AF205" i="5"/>
  <c r="AF204" i="5"/>
  <c r="AF203" i="5"/>
  <c r="AF202" i="5"/>
  <c r="AF201" i="5"/>
  <c r="AF200" i="5"/>
  <c r="AF199" i="5"/>
  <c r="AF198" i="5"/>
  <c r="AF197" i="5"/>
  <c r="AF196" i="5"/>
  <c r="AF195" i="5"/>
  <c r="AF194" i="5"/>
  <c r="AF193" i="5"/>
  <c r="AF192" i="5"/>
  <c r="AF191" i="5"/>
  <c r="AF190" i="5"/>
  <c r="AF189" i="5"/>
  <c r="AF188" i="5"/>
  <c r="AF187" i="5"/>
  <c r="AF186" i="5"/>
  <c r="AF185" i="5"/>
  <c r="AF184" i="5"/>
  <c r="AF183" i="5"/>
  <c r="AF182" i="5"/>
  <c r="AF181" i="5"/>
  <c r="AF180" i="5"/>
  <c r="AF179" i="5"/>
  <c r="AF178" i="5"/>
  <c r="AF177" i="5"/>
  <c r="AF176" i="5"/>
  <c r="AF175" i="5"/>
  <c r="AF174" i="5"/>
  <c r="AF173" i="5"/>
  <c r="AF172" i="5"/>
  <c r="AF171" i="5"/>
  <c r="AF170" i="5"/>
  <c r="AF169" i="5"/>
  <c r="AF168" i="5"/>
  <c r="AF167" i="5"/>
  <c r="AF166" i="5"/>
  <c r="AF165" i="5"/>
  <c r="AF164" i="5"/>
  <c r="AF163" i="5"/>
  <c r="AF162" i="5"/>
  <c r="AF161" i="5"/>
  <c r="AF160" i="5"/>
  <c r="AF159" i="5"/>
  <c r="AF158" i="5"/>
  <c r="AF157" i="5"/>
  <c r="AF156" i="5"/>
  <c r="AF155" i="5"/>
  <c r="AF154" i="5"/>
  <c r="AF153" i="5"/>
  <c r="AF152" i="5"/>
  <c r="AF151" i="5"/>
  <c r="AF150" i="5"/>
  <c r="AF149" i="5"/>
  <c r="AF148" i="5"/>
  <c r="AF147" i="5"/>
  <c r="AF146" i="5"/>
  <c r="AF145" i="5"/>
  <c r="AF144" i="5"/>
  <c r="AF143" i="5"/>
  <c r="AF142" i="5"/>
  <c r="AF141" i="5"/>
  <c r="AF140" i="5"/>
  <c r="AF139" i="5"/>
  <c r="AF138" i="5"/>
  <c r="AF137" i="5"/>
  <c r="AF136" i="5"/>
  <c r="AF135" i="5"/>
  <c r="AF134" i="5"/>
  <c r="AF133" i="5"/>
  <c r="AF132" i="5"/>
  <c r="AF131" i="5"/>
  <c r="AF130" i="5"/>
  <c r="AF129" i="5"/>
  <c r="AF128" i="5"/>
  <c r="AF127" i="5"/>
  <c r="AF126" i="5"/>
  <c r="AF125" i="5"/>
  <c r="AF124" i="5"/>
  <c r="AF123" i="5"/>
  <c r="AF122" i="5"/>
  <c r="AF121" i="5"/>
  <c r="AF120" i="5"/>
  <c r="AF119" i="5"/>
  <c r="AF118" i="5"/>
  <c r="AF117" i="5"/>
  <c r="AF116" i="5"/>
  <c r="AF115" i="5"/>
  <c r="AF114" i="5"/>
  <c r="AF113" i="5"/>
  <c r="AF112" i="5"/>
  <c r="AF111" i="5"/>
  <c r="AF110" i="5"/>
  <c r="AG110" i="5" s="1"/>
  <c r="AF109" i="5"/>
  <c r="AF108" i="5"/>
  <c r="AF107" i="5"/>
  <c r="AF106" i="5"/>
  <c r="AF105" i="5"/>
  <c r="AF104" i="5"/>
  <c r="AF103" i="5"/>
  <c r="AF102" i="5"/>
  <c r="AF101" i="5"/>
  <c r="AF100" i="5"/>
  <c r="AF99" i="5"/>
  <c r="AF98" i="5"/>
  <c r="AF96" i="5"/>
  <c r="AF95" i="5"/>
  <c r="AF94" i="5"/>
  <c r="AF93" i="5"/>
  <c r="AF92" i="5"/>
  <c r="AF91" i="5"/>
  <c r="AF90" i="5"/>
  <c r="AF89" i="5"/>
  <c r="AF88" i="5"/>
  <c r="AF87" i="5"/>
  <c r="AF86" i="5"/>
  <c r="AF85" i="5"/>
  <c r="AF84" i="5"/>
  <c r="AF83" i="5"/>
  <c r="AF82" i="5"/>
  <c r="AF81" i="5"/>
  <c r="AF80" i="5"/>
  <c r="AF79" i="5"/>
  <c r="AF78" i="5"/>
  <c r="AF77" i="5"/>
  <c r="AF76" i="5"/>
  <c r="AF75" i="5"/>
  <c r="AF74" i="5"/>
  <c r="AF73" i="5"/>
  <c r="AF72" i="5"/>
  <c r="AF71" i="5"/>
  <c r="AF70" i="5"/>
  <c r="AF69" i="5"/>
  <c r="AF68" i="5"/>
  <c r="AF67" i="5"/>
  <c r="AF66" i="5"/>
  <c r="AF65" i="5"/>
  <c r="AF64" i="5"/>
  <c r="AF63" i="5"/>
  <c r="AF62" i="5"/>
  <c r="AF61" i="5"/>
  <c r="AF60" i="5"/>
  <c r="AG60" i="5" s="1"/>
  <c r="AF59" i="5"/>
  <c r="AF58" i="5"/>
  <c r="AF57" i="5"/>
  <c r="AF56" i="5"/>
  <c r="AF55" i="5"/>
  <c r="AF54" i="5"/>
  <c r="AF53" i="5"/>
  <c r="AG53" i="5" s="1"/>
  <c r="AF52" i="5"/>
  <c r="AF51" i="5"/>
  <c r="AF50" i="5"/>
  <c r="AF49" i="5"/>
  <c r="AF48" i="5"/>
  <c r="AF47" i="5"/>
  <c r="AF46" i="5"/>
  <c r="AG46" i="5" s="1"/>
  <c r="AF45" i="5"/>
  <c r="AF44" i="5"/>
  <c r="AF43" i="5"/>
  <c r="AF42" i="5"/>
  <c r="AF41" i="5"/>
  <c r="AF40" i="5"/>
  <c r="AF39" i="5"/>
  <c r="AF38" i="5"/>
  <c r="AF37" i="5"/>
  <c r="AF36" i="5"/>
  <c r="AF35" i="5"/>
  <c r="AF34" i="5"/>
  <c r="AF33" i="5"/>
  <c r="AF32" i="5"/>
  <c r="AF31" i="5"/>
  <c r="AF30" i="5"/>
  <c r="AG30" i="5" s="1"/>
  <c r="AF29" i="5"/>
  <c r="AF28" i="5"/>
  <c r="AF27" i="5"/>
  <c r="AF26" i="5"/>
  <c r="AF25" i="5"/>
  <c r="AF24" i="5"/>
  <c r="AF23" i="5"/>
  <c r="AF22" i="5"/>
  <c r="AF21" i="5"/>
  <c r="AF20" i="5"/>
  <c r="AF19" i="5"/>
  <c r="AF18" i="5"/>
  <c r="AF17" i="5"/>
  <c r="AF16" i="5"/>
  <c r="AF235" i="1"/>
  <c r="AG235" i="1" s="1"/>
  <c r="AF234" i="1"/>
  <c r="AF233" i="1"/>
  <c r="AH233" i="1" s="1"/>
  <c r="AF232" i="1"/>
  <c r="AH232" i="1" s="1"/>
  <c r="AF231" i="1"/>
  <c r="AH231" i="1" s="1"/>
  <c r="AF230" i="1"/>
  <c r="AH230" i="1" s="1"/>
  <c r="AF229" i="1"/>
  <c r="AH229" i="1" s="1"/>
  <c r="AF228" i="1"/>
  <c r="AH228" i="1" s="1"/>
  <c r="AF227" i="1"/>
  <c r="AH227" i="1" s="1"/>
  <c r="AF226" i="1"/>
  <c r="AH226" i="1" s="1"/>
  <c r="AF225" i="1"/>
  <c r="AH225" i="1" s="1"/>
  <c r="AF224" i="1"/>
  <c r="AH224" i="1" s="1"/>
  <c r="AF223" i="1"/>
  <c r="AH223" i="1" s="1"/>
  <c r="AF222" i="1"/>
  <c r="AH222" i="1" s="1"/>
  <c r="AF221" i="1"/>
  <c r="AH221" i="1" s="1"/>
  <c r="AF220" i="1"/>
  <c r="AH220" i="1" s="1"/>
  <c r="AF219" i="1"/>
  <c r="AH219" i="1" s="1"/>
  <c r="AF218" i="1"/>
  <c r="AH218" i="1" s="1"/>
  <c r="AF217" i="1"/>
  <c r="AH217" i="1" s="1"/>
  <c r="AF216" i="1"/>
  <c r="AH216" i="1" s="1"/>
  <c r="AF215" i="1"/>
  <c r="AH215" i="1" s="1"/>
  <c r="AF214" i="1"/>
  <c r="AH214" i="1" s="1"/>
  <c r="AF213" i="1"/>
  <c r="AH213" i="1" s="1"/>
  <c r="AF212" i="1"/>
  <c r="AH212" i="1" s="1"/>
  <c r="AF211" i="1"/>
  <c r="AH211" i="1" s="1"/>
  <c r="AF210" i="1"/>
  <c r="AH210" i="1" s="1"/>
  <c r="AF209" i="1"/>
  <c r="AH209" i="1" s="1"/>
  <c r="AF208" i="1"/>
  <c r="AH208" i="1" s="1"/>
  <c r="AF207" i="1"/>
  <c r="AH207" i="1" s="1"/>
  <c r="AF206" i="1"/>
  <c r="AH206" i="1" s="1"/>
  <c r="AF205" i="1"/>
  <c r="AH205" i="1" s="1"/>
  <c r="AF204" i="1"/>
  <c r="AH204" i="1" s="1"/>
  <c r="AF203" i="1"/>
  <c r="AH203" i="1" s="1"/>
  <c r="AF202" i="1"/>
  <c r="AH202" i="1" s="1"/>
  <c r="AF201" i="1"/>
  <c r="AH201" i="1" s="1"/>
  <c r="AF200" i="1"/>
  <c r="AH200" i="1" s="1"/>
  <c r="AF199" i="1"/>
  <c r="AH199" i="1" s="1"/>
  <c r="AF198" i="1"/>
  <c r="AH198" i="1" s="1"/>
  <c r="AF197" i="1"/>
  <c r="AH197" i="1" s="1"/>
  <c r="AF196" i="1"/>
  <c r="AH196" i="1" s="1"/>
  <c r="AF195" i="1"/>
  <c r="AH195" i="1" s="1"/>
  <c r="AF194" i="1"/>
  <c r="AH194" i="1" s="1"/>
  <c r="AF193" i="1"/>
  <c r="AH193" i="1" s="1"/>
  <c r="AF192" i="1"/>
  <c r="AH192" i="1" s="1"/>
  <c r="AF191" i="1"/>
  <c r="AH191" i="1" s="1"/>
  <c r="AF190" i="1"/>
  <c r="AH190" i="1" s="1"/>
  <c r="AF189" i="1"/>
  <c r="AH189" i="1" s="1"/>
  <c r="AF188" i="1"/>
  <c r="AH188" i="1" s="1"/>
  <c r="AF187" i="1"/>
  <c r="AH187" i="1" s="1"/>
  <c r="AF186" i="1"/>
  <c r="AH186" i="1" s="1"/>
  <c r="AF185" i="1"/>
  <c r="AH185" i="1" s="1"/>
  <c r="AF184" i="1"/>
  <c r="AH184" i="1" s="1"/>
  <c r="AF183" i="1"/>
  <c r="AH183" i="1" s="1"/>
  <c r="AF182" i="1"/>
  <c r="AH182" i="1" s="1"/>
  <c r="AF181" i="1"/>
  <c r="AH181" i="1" s="1"/>
  <c r="AF180" i="1"/>
  <c r="AH180" i="1" s="1"/>
  <c r="AF179" i="1"/>
  <c r="AH179" i="1" s="1"/>
  <c r="AF178" i="1"/>
  <c r="AH178" i="1" s="1"/>
  <c r="AF177" i="1"/>
  <c r="AH177" i="1" s="1"/>
  <c r="AF176" i="1"/>
  <c r="AH176" i="1" s="1"/>
  <c r="AF175" i="1"/>
  <c r="AH175" i="1" s="1"/>
  <c r="AF174" i="1"/>
  <c r="AH174" i="1" s="1"/>
  <c r="AF173" i="1"/>
  <c r="AH173" i="1" s="1"/>
  <c r="AF172" i="1"/>
  <c r="AH172" i="1" s="1"/>
  <c r="AF171" i="1"/>
  <c r="AH171" i="1" s="1"/>
  <c r="AF170" i="1"/>
  <c r="AH170" i="1" s="1"/>
  <c r="AF169" i="1"/>
  <c r="AH169" i="1" s="1"/>
  <c r="AF168" i="1"/>
  <c r="AH168" i="1" s="1"/>
  <c r="AF167" i="1"/>
  <c r="AH167" i="1" s="1"/>
  <c r="AF166" i="1"/>
  <c r="AH166" i="1" s="1"/>
  <c r="AF165" i="1"/>
  <c r="AH165" i="1" s="1"/>
  <c r="AF164" i="1"/>
  <c r="AH164" i="1" s="1"/>
  <c r="AF163" i="1"/>
  <c r="AH163" i="1" s="1"/>
  <c r="AF162" i="1"/>
  <c r="AH162" i="1" s="1"/>
  <c r="AF161" i="1"/>
  <c r="AH161" i="1" s="1"/>
  <c r="AF160" i="1"/>
  <c r="AH160" i="1" s="1"/>
  <c r="AF159" i="1"/>
  <c r="AH159" i="1" s="1"/>
  <c r="AF158" i="1"/>
  <c r="AH158" i="1" s="1"/>
  <c r="AF157" i="1"/>
  <c r="AH157" i="1" s="1"/>
  <c r="AF156" i="1"/>
  <c r="AH156" i="1" s="1"/>
  <c r="AF155" i="1"/>
  <c r="AH155" i="1" s="1"/>
  <c r="AF154" i="1"/>
  <c r="AH154" i="1" s="1"/>
  <c r="AF153" i="1"/>
  <c r="AH153" i="1" s="1"/>
  <c r="AF152" i="1"/>
  <c r="AH152" i="1" s="1"/>
  <c r="AF151" i="1"/>
  <c r="AH151" i="1" s="1"/>
  <c r="AF150" i="1"/>
  <c r="AH150" i="1" s="1"/>
  <c r="AF149" i="1"/>
  <c r="AH149" i="1" s="1"/>
  <c r="AF148" i="1"/>
  <c r="AH148" i="1" s="1"/>
  <c r="AF147" i="1"/>
  <c r="AH147" i="1" s="1"/>
  <c r="AF146" i="1"/>
  <c r="AH146" i="1" s="1"/>
  <c r="AF145" i="1"/>
  <c r="AH145" i="1" s="1"/>
  <c r="AF144" i="1"/>
  <c r="AH144" i="1" s="1"/>
  <c r="AF143" i="1"/>
  <c r="AH143" i="1" s="1"/>
  <c r="AF142" i="1"/>
  <c r="AH142" i="1" s="1"/>
  <c r="AF141" i="1"/>
  <c r="AH141" i="1" s="1"/>
  <c r="AF140" i="1"/>
  <c r="AH140" i="1" s="1"/>
  <c r="AF139" i="1"/>
  <c r="AH139" i="1" s="1"/>
  <c r="AF138" i="1"/>
  <c r="AH138" i="1" s="1"/>
  <c r="AF137" i="1"/>
  <c r="AH137" i="1" s="1"/>
  <c r="AF136" i="1"/>
  <c r="AH136" i="1" s="1"/>
  <c r="AF135" i="1"/>
  <c r="AH135" i="1" s="1"/>
  <c r="AF134" i="1"/>
  <c r="AH134" i="1" s="1"/>
  <c r="AF133" i="1"/>
  <c r="AH133" i="1" s="1"/>
  <c r="AF132" i="1"/>
  <c r="AH132" i="1" s="1"/>
  <c r="AF131" i="1"/>
  <c r="AH131" i="1" s="1"/>
  <c r="AF130" i="1"/>
  <c r="AH130" i="1" s="1"/>
  <c r="AF129" i="1"/>
  <c r="AH129" i="1" s="1"/>
  <c r="AF128" i="1"/>
  <c r="AH128" i="1" s="1"/>
  <c r="AF127" i="1"/>
  <c r="AH127" i="1" s="1"/>
  <c r="AF126" i="1"/>
  <c r="AH126" i="1" s="1"/>
  <c r="AF125" i="1"/>
  <c r="AH125" i="1" s="1"/>
  <c r="AF124" i="1"/>
  <c r="AH124" i="1" s="1"/>
  <c r="AF123" i="1"/>
  <c r="AH123" i="1" s="1"/>
  <c r="AF122" i="1"/>
  <c r="AH122" i="1" s="1"/>
  <c r="AF121" i="1"/>
  <c r="AH121" i="1" s="1"/>
  <c r="AF120" i="1"/>
  <c r="AH120" i="1" s="1"/>
  <c r="AF119" i="1"/>
  <c r="AH119" i="1" s="1"/>
  <c r="AF118" i="1"/>
  <c r="AH118" i="1" s="1"/>
  <c r="AF117" i="1"/>
  <c r="AH117" i="1" s="1"/>
  <c r="AF116" i="1"/>
  <c r="AH116" i="1" s="1"/>
  <c r="AF115" i="1"/>
  <c r="AH115" i="1" s="1"/>
  <c r="AF114" i="1"/>
  <c r="AH114" i="1" s="1"/>
  <c r="AF113" i="1"/>
  <c r="AH113" i="1" s="1"/>
  <c r="AF112" i="1"/>
  <c r="AH112" i="1" s="1"/>
  <c r="AF111" i="1"/>
  <c r="AH111" i="1" s="1"/>
  <c r="AF110" i="1"/>
  <c r="AH110" i="1" s="1"/>
  <c r="AF109" i="1"/>
  <c r="AH109" i="1" s="1"/>
  <c r="AF108" i="1"/>
  <c r="AH108" i="1" s="1"/>
  <c r="AF107" i="1"/>
  <c r="AH107" i="1" s="1"/>
  <c r="AF106" i="1"/>
  <c r="AH106" i="1" s="1"/>
  <c r="AF105" i="1"/>
  <c r="AH105" i="1" s="1"/>
  <c r="AF104" i="1"/>
  <c r="AH104" i="1" s="1"/>
  <c r="AF103" i="1"/>
  <c r="AH103" i="1" s="1"/>
  <c r="AF102" i="1"/>
  <c r="AH102" i="1" s="1"/>
  <c r="AF101" i="1"/>
  <c r="AH101" i="1" s="1"/>
  <c r="AF99" i="1"/>
  <c r="AH99" i="1" s="1"/>
  <c r="AF98" i="1"/>
  <c r="AH98" i="1" s="1"/>
  <c r="AF97" i="1"/>
  <c r="AH97" i="1" s="1"/>
  <c r="AF96" i="1"/>
  <c r="AH96" i="1" s="1"/>
  <c r="AF95" i="1"/>
  <c r="AH95" i="1" s="1"/>
  <c r="AF94" i="1"/>
  <c r="AH94" i="1" s="1"/>
  <c r="AF93" i="1"/>
  <c r="AH93" i="1" s="1"/>
  <c r="AF92" i="1"/>
  <c r="AH92" i="1" s="1"/>
  <c r="AF91" i="1"/>
  <c r="AH91" i="1" s="1"/>
  <c r="AF90" i="1"/>
  <c r="AH90" i="1" s="1"/>
  <c r="AF89" i="1"/>
  <c r="AH89" i="1" s="1"/>
  <c r="AF88" i="1"/>
  <c r="AH88" i="1" s="1"/>
  <c r="AF87" i="1"/>
  <c r="AH87" i="1" s="1"/>
  <c r="AF86" i="1"/>
  <c r="AH86" i="1" s="1"/>
  <c r="AF85" i="1"/>
  <c r="AH85" i="1" s="1"/>
  <c r="AF84" i="1"/>
  <c r="AH84" i="1" s="1"/>
  <c r="AF83" i="1"/>
  <c r="AH83" i="1" s="1"/>
  <c r="AF82" i="1"/>
  <c r="AH82" i="1" s="1"/>
  <c r="AF81" i="1"/>
  <c r="AH81" i="1" s="1"/>
  <c r="AF80" i="1"/>
  <c r="AH80" i="1" s="1"/>
  <c r="AF79" i="1"/>
  <c r="AH79" i="1" s="1"/>
  <c r="AF78" i="1"/>
  <c r="AH78" i="1" s="1"/>
  <c r="AF77" i="1"/>
  <c r="AH77" i="1" s="1"/>
  <c r="AF76" i="1"/>
  <c r="AH76" i="1" s="1"/>
  <c r="AF75" i="1"/>
  <c r="AH75" i="1" s="1"/>
  <c r="AF74" i="1"/>
  <c r="AH74" i="1" s="1"/>
  <c r="AF73" i="1"/>
  <c r="AH73" i="1" s="1"/>
  <c r="AF72" i="1"/>
  <c r="AH72" i="1" s="1"/>
  <c r="AF71" i="1"/>
  <c r="AH71" i="1" s="1"/>
  <c r="AF70" i="1"/>
  <c r="AH70" i="1" s="1"/>
  <c r="AF69" i="1"/>
  <c r="AH69" i="1" s="1"/>
  <c r="AF68" i="1"/>
  <c r="AH68" i="1" s="1"/>
  <c r="AF67" i="1"/>
  <c r="AH67" i="1" s="1"/>
  <c r="AF66" i="1"/>
  <c r="AH66" i="1" s="1"/>
  <c r="AF65" i="1"/>
  <c r="AH65" i="1" s="1"/>
  <c r="AF64" i="1"/>
  <c r="AH64" i="1" s="1"/>
  <c r="AF63" i="1"/>
  <c r="AH63" i="1" s="1"/>
  <c r="AF62" i="1"/>
  <c r="AH62" i="1" s="1"/>
  <c r="AF61" i="1"/>
  <c r="AH61" i="1" s="1"/>
  <c r="AF60" i="1"/>
  <c r="AH60" i="1" s="1"/>
  <c r="AF59" i="1"/>
  <c r="AH59" i="1" s="1"/>
  <c r="AF58" i="1"/>
  <c r="AH58" i="1" s="1"/>
  <c r="AF57" i="1"/>
  <c r="AH57" i="1" s="1"/>
  <c r="AF56" i="1"/>
  <c r="AH56" i="1" s="1"/>
  <c r="AF55" i="1"/>
  <c r="AH55" i="1" s="1"/>
  <c r="AF54" i="1"/>
  <c r="AH54" i="1" s="1"/>
  <c r="AF53" i="1"/>
  <c r="AH53" i="1" s="1"/>
  <c r="AF52" i="1"/>
  <c r="AH52" i="1" s="1"/>
  <c r="AF51" i="1"/>
  <c r="AH51" i="1" s="1"/>
  <c r="AF50" i="1"/>
  <c r="AH50" i="1" s="1"/>
  <c r="AF49" i="1"/>
  <c r="AH49" i="1" s="1"/>
  <c r="AF48" i="1"/>
  <c r="AH48" i="1" s="1"/>
  <c r="AF47" i="1"/>
  <c r="AH47" i="1" s="1"/>
  <c r="AF46" i="1"/>
  <c r="AH46" i="1" s="1"/>
  <c r="AF45" i="1"/>
  <c r="AH45" i="1" s="1"/>
  <c r="AF44" i="1"/>
  <c r="AH44" i="1" s="1"/>
  <c r="AF43" i="1"/>
  <c r="AH43" i="1" s="1"/>
  <c r="AF42" i="1"/>
  <c r="AH42" i="1" s="1"/>
  <c r="AF41" i="1"/>
  <c r="AH41" i="1" s="1"/>
  <c r="AF40" i="1"/>
  <c r="AH40" i="1" s="1"/>
  <c r="AF39" i="1"/>
  <c r="AH39" i="1" s="1"/>
  <c r="AF38" i="1"/>
  <c r="AH38" i="1" s="1"/>
  <c r="AF37" i="1"/>
  <c r="AH37" i="1" s="1"/>
  <c r="AF36" i="1"/>
  <c r="AH36" i="1" s="1"/>
  <c r="AF35" i="1"/>
  <c r="AH35" i="1" s="1"/>
  <c r="AF34" i="1"/>
  <c r="AH34" i="1" s="1"/>
  <c r="AF33" i="1"/>
  <c r="AH33" i="1" s="1"/>
  <c r="AF32" i="1"/>
  <c r="AH32" i="1" s="1"/>
  <c r="AF31" i="1"/>
  <c r="AH31"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P28" i="7" l="1"/>
  <c r="AO28" i="7"/>
  <c r="AP36" i="7"/>
  <c r="AO36" i="7"/>
  <c r="X20" i="8"/>
  <c r="X24" i="8"/>
  <c r="X28" i="8"/>
  <c r="X32" i="8"/>
  <c r="X36" i="8"/>
  <c r="X40" i="8"/>
  <c r="X44" i="8"/>
  <c r="X48" i="8"/>
  <c r="X52" i="8"/>
  <c r="X56" i="8"/>
  <c r="X60" i="8"/>
  <c r="X64" i="8"/>
  <c r="X68" i="8"/>
  <c r="X72" i="8"/>
  <c r="X76" i="8"/>
  <c r="X80" i="8"/>
  <c r="X84" i="8"/>
  <c r="X88" i="8"/>
  <c r="X92" i="8"/>
  <c r="X96" i="8"/>
  <c r="X100" i="8"/>
  <c r="X104" i="8"/>
  <c r="X108" i="8"/>
  <c r="X112" i="8"/>
  <c r="X116" i="8"/>
  <c r="X120" i="8"/>
  <c r="X124" i="8"/>
  <c r="X128" i="8"/>
  <c r="X132" i="8"/>
  <c r="X136" i="8"/>
  <c r="X140" i="8"/>
  <c r="X144" i="8"/>
  <c r="X148" i="8"/>
  <c r="X152" i="8"/>
  <c r="X156" i="8"/>
  <c r="X160" i="8"/>
  <c r="X164" i="8"/>
  <c r="X168" i="8"/>
  <c r="X172" i="8"/>
  <c r="X176" i="8"/>
  <c r="X180" i="8"/>
  <c r="X184" i="8"/>
  <c r="X188" i="8"/>
  <c r="X192" i="8"/>
  <c r="X196" i="8"/>
  <c r="X200" i="8"/>
  <c r="X204" i="8"/>
  <c r="X208" i="8"/>
  <c r="X212" i="8"/>
  <c r="X216" i="8"/>
  <c r="X220" i="8"/>
  <c r="X224" i="8"/>
  <c r="X228" i="8"/>
  <c r="X232" i="8"/>
  <c r="X236" i="8"/>
  <c r="X240" i="8"/>
  <c r="X244" i="8"/>
  <c r="X248" i="8"/>
  <c r="X252" i="8"/>
  <c r="X256" i="8"/>
  <c r="X260" i="8"/>
  <c r="X264" i="8"/>
  <c r="X268" i="8"/>
  <c r="X272" i="8"/>
  <c r="X276" i="8"/>
  <c r="X280" i="8"/>
  <c r="X284" i="8"/>
  <c r="X288" i="8"/>
  <c r="X292" i="8"/>
  <c r="X296" i="8"/>
  <c r="X300" i="8"/>
  <c r="X304" i="8"/>
  <c r="X308" i="8"/>
  <c r="X312" i="8"/>
  <c r="X316" i="8"/>
  <c r="X320" i="8"/>
  <c r="X324" i="8"/>
  <c r="X328" i="8"/>
  <c r="X332" i="8"/>
  <c r="X336" i="8"/>
  <c r="X340" i="8"/>
  <c r="X344" i="8"/>
  <c r="AP44" i="7"/>
  <c r="AO44" i="7"/>
  <c r="AP21" i="7"/>
  <c r="AO21" i="7"/>
  <c r="AP29" i="7"/>
  <c r="AO29" i="7"/>
  <c r="AP37" i="7"/>
  <c r="AO37" i="7"/>
  <c r="AP45" i="7"/>
  <c r="AO45" i="7"/>
  <c r="AP53" i="7"/>
  <c r="AO53" i="7"/>
  <c r="AP61" i="7"/>
  <c r="AO61" i="7"/>
  <c r="AP69" i="7"/>
  <c r="AO69" i="7"/>
  <c r="AP86" i="7"/>
  <c r="AO86" i="7"/>
  <c r="AP94" i="7"/>
  <c r="AO94" i="7"/>
  <c r="AP52" i="7"/>
  <c r="AO52" i="7"/>
  <c r="X17" i="8"/>
  <c r="X21" i="8"/>
  <c r="X25" i="8"/>
  <c r="X29" i="8"/>
  <c r="X33" i="8"/>
  <c r="X37" i="8"/>
  <c r="X41" i="8"/>
  <c r="X45" i="8"/>
  <c r="X49" i="8"/>
  <c r="X53" i="8"/>
  <c r="X57" i="8"/>
  <c r="X61" i="8"/>
  <c r="X65" i="8"/>
  <c r="X69" i="8"/>
  <c r="X73" i="8"/>
  <c r="X77" i="8"/>
  <c r="X81" i="8"/>
  <c r="X85" i="8"/>
  <c r="X89" i="8"/>
  <c r="X93" i="8"/>
  <c r="X97" i="8"/>
  <c r="X101" i="8"/>
  <c r="X105" i="8"/>
  <c r="X109" i="8"/>
  <c r="X113" i="8"/>
  <c r="X117" i="8"/>
  <c r="X121" i="8"/>
  <c r="X125" i="8"/>
  <c r="X129" i="8"/>
  <c r="X133" i="8"/>
  <c r="X137" i="8"/>
  <c r="X141" i="8"/>
  <c r="X145" i="8"/>
  <c r="X149" i="8"/>
  <c r="X153" i="8"/>
  <c r="X157" i="8"/>
  <c r="X161" i="8"/>
  <c r="X165" i="8"/>
  <c r="X169" i="8"/>
  <c r="X173" i="8"/>
  <c r="X177" i="8"/>
  <c r="X181" i="8"/>
  <c r="X185" i="8"/>
  <c r="X189" i="8"/>
  <c r="X193" i="8"/>
  <c r="X197" i="8"/>
  <c r="X201" i="8"/>
  <c r="X205" i="8"/>
  <c r="X209" i="8"/>
  <c r="X213" i="8"/>
  <c r="X217" i="8"/>
  <c r="X221" i="8"/>
  <c r="X225" i="8"/>
  <c r="X229" i="8"/>
  <c r="X233" i="8"/>
  <c r="X237" i="8"/>
  <c r="X241" i="8"/>
  <c r="X245" i="8"/>
  <c r="X249" i="8"/>
  <c r="X253" i="8"/>
  <c r="X257" i="8"/>
  <c r="X261" i="8"/>
  <c r="X265" i="8"/>
  <c r="X269" i="8"/>
  <c r="X273" i="8"/>
  <c r="X277" i="8"/>
  <c r="X281" i="8"/>
  <c r="X285" i="8"/>
  <c r="X289" i="8"/>
  <c r="X293" i="8"/>
  <c r="X297" i="8"/>
  <c r="X301" i="8"/>
  <c r="X305" i="8"/>
  <c r="X309" i="8"/>
  <c r="X313" i="8"/>
  <c r="X317" i="8"/>
  <c r="X321" i="8"/>
  <c r="X325" i="8"/>
  <c r="X329" i="8"/>
  <c r="X333" i="8"/>
  <c r="X337" i="8"/>
  <c r="X341" i="8"/>
  <c r="X345" i="8"/>
  <c r="AP22" i="7"/>
  <c r="AO22" i="7"/>
  <c r="AP30" i="7"/>
  <c r="AO30" i="7"/>
  <c r="AP38" i="7"/>
  <c r="AO38" i="7"/>
  <c r="AP46" i="7"/>
  <c r="AO46" i="7"/>
  <c r="AP54" i="7"/>
  <c r="AO54" i="7"/>
  <c r="AP62" i="7"/>
  <c r="AO62" i="7"/>
  <c r="AP70" i="7"/>
  <c r="AO70" i="7"/>
  <c r="AP87" i="7"/>
  <c r="AO87" i="7"/>
  <c r="AP95" i="7"/>
  <c r="AO95" i="7"/>
  <c r="AP23" i="7"/>
  <c r="AO23" i="7"/>
  <c r="AP31" i="7"/>
  <c r="AO31" i="7"/>
  <c r="AP39" i="7"/>
  <c r="AO39" i="7"/>
  <c r="AP47" i="7"/>
  <c r="AO47" i="7"/>
  <c r="AP55" i="7"/>
  <c r="AO55" i="7"/>
  <c r="AP63" i="7"/>
  <c r="AO63" i="7"/>
  <c r="AP88" i="7"/>
  <c r="AO88" i="7"/>
  <c r="AP96" i="7"/>
  <c r="AO96" i="7"/>
  <c r="AP85" i="7"/>
  <c r="AO85" i="7"/>
  <c r="AP24" i="7"/>
  <c r="AO24" i="7"/>
  <c r="AP32" i="7"/>
  <c r="AO32" i="7"/>
  <c r="AP40" i="7"/>
  <c r="AO40" i="7"/>
  <c r="AP48" i="7"/>
  <c r="AO48" i="7"/>
  <c r="AP56" i="7"/>
  <c r="AO56" i="7"/>
  <c r="AP64" i="7"/>
  <c r="AO64" i="7"/>
  <c r="X18" i="8"/>
  <c r="X22" i="8"/>
  <c r="X26" i="8"/>
  <c r="X30" i="8"/>
  <c r="X34" i="8"/>
  <c r="X38" i="8"/>
  <c r="X42" i="8"/>
  <c r="X46" i="8"/>
  <c r="X50" i="8"/>
  <c r="X54" i="8"/>
  <c r="X58" i="8"/>
  <c r="X62" i="8"/>
  <c r="X66" i="8"/>
  <c r="X70" i="8"/>
  <c r="X74" i="8"/>
  <c r="X78" i="8"/>
  <c r="X82" i="8"/>
  <c r="X86" i="8"/>
  <c r="X90" i="8"/>
  <c r="X94" i="8"/>
  <c r="X98" i="8"/>
  <c r="X102" i="8"/>
  <c r="X106" i="8"/>
  <c r="X110" i="8"/>
  <c r="X114" i="8"/>
  <c r="X118" i="8"/>
  <c r="X122" i="8"/>
  <c r="X126" i="8"/>
  <c r="X130" i="8"/>
  <c r="X134" i="8"/>
  <c r="X138" i="8"/>
  <c r="X142" i="8"/>
  <c r="X146" i="8"/>
  <c r="X150" i="8"/>
  <c r="X154" i="8"/>
  <c r="X158" i="8"/>
  <c r="X162" i="8"/>
  <c r="X166" i="8"/>
  <c r="X170" i="8"/>
  <c r="X174" i="8"/>
  <c r="X178" i="8"/>
  <c r="X182" i="8"/>
  <c r="X186" i="8"/>
  <c r="X190" i="8"/>
  <c r="X194" i="8"/>
  <c r="X198" i="8"/>
  <c r="X202" i="8"/>
  <c r="X206" i="8"/>
  <c r="X210" i="8"/>
  <c r="X214" i="8"/>
  <c r="X218" i="8"/>
  <c r="X222" i="8"/>
  <c r="X226" i="8"/>
  <c r="X230" i="8"/>
  <c r="X234" i="8"/>
  <c r="X238" i="8"/>
  <c r="X242" i="8"/>
  <c r="X246" i="8"/>
  <c r="X250" i="8"/>
  <c r="X254" i="8"/>
  <c r="X258" i="8"/>
  <c r="X262" i="8"/>
  <c r="X266" i="8"/>
  <c r="X270" i="8"/>
  <c r="X274" i="8"/>
  <c r="X278" i="8"/>
  <c r="X282" i="8"/>
  <c r="X286" i="8"/>
  <c r="X290" i="8"/>
  <c r="X294" i="8"/>
  <c r="X298" i="8"/>
  <c r="X302" i="8"/>
  <c r="X306" i="8"/>
  <c r="X310" i="8"/>
  <c r="X314" i="8"/>
  <c r="X318" i="8"/>
  <c r="X322" i="8"/>
  <c r="X326" i="8"/>
  <c r="X330" i="8"/>
  <c r="X334" i="8"/>
  <c r="X338" i="8"/>
  <c r="X342" i="8"/>
  <c r="X346" i="8"/>
  <c r="AH234" i="1"/>
  <c r="AG234" i="1"/>
  <c r="AI234" i="1" s="1"/>
  <c r="AP20" i="7"/>
  <c r="AO20" i="7"/>
  <c r="AP68" i="7"/>
  <c r="AO68" i="7"/>
  <c r="AP25" i="7"/>
  <c r="AO25" i="7"/>
  <c r="AP41" i="7"/>
  <c r="AO41" i="7"/>
  <c r="AP57" i="7"/>
  <c r="AO57" i="7"/>
  <c r="AH30" i="5"/>
  <c r="AI30" i="5" s="1"/>
  <c r="AP18" i="7"/>
  <c r="AO18" i="7"/>
  <c r="AP26" i="7"/>
  <c r="AO26" i="7"/>
  <c r="AP34" i="7"/>
  <c r="AO34" i="7"/>
  <c r="AP42" i="7"/>
  <c r="AO42" i="7"/>
  <c r="AP50" i="7"/>
  <c r="AO50" i="7"/>
  <c r="AP58" i="7"/>
  <c r="AO58" i="7"/>
  <c r="AP66" i="7"/>
  <c r="AO66" i="7"/>
  <c r="AP83" i="7"/>
  <c r="AO83" i="7"/>
  <c r="X19" i="8"/>
  <c r="X23" i="8"/>
  <c r="X27" i="8"/>
  <c r="X31" i="8"/>
  <c r="X35" i="8"/>
  <c r="X39" i="8"/>
  <c r="X43" i="8"/>
  <c r="X47" i="8"/>
  <c r="X51" i="8"/>
  <c r="X55" i="8"/>
  <c r="X59" i="8"/>
  <c r="X63" i="8"/>
  <c r="X67" i="8"/>
  <c r="X71" i="8"/>
  <c r="X75" i="8"/>
  <c r="X79" i="8"/>
  <c r="X83" i="8"/>
  <c r="X87" i="8"/>
  <c r="X91" i="8"/>
  <c r="X95" i="8"/>
  <c r="X99" i="8"/>
  <c r="X103" i="8"/>
  <c r="X107" i="8"/>
  <c r="X111" i="8"/>
  <c r="X115" i="8"/>
  <c r="X119" i="8"/>
  <c r="X123" i="8"/>
  <c r="X127" i="8"/>
  <c r="X131" i="8"/>
  <c r="X135" i="8"/>
  <c r="X139" i="8"/>
  <c r="X143" i="8"/>
  <c r="X147" i="8"/>
  <c r="X151" i="8"/>
  <c r="X155" i="8"/>
  <c r="X159" i="8"/>
  <c r="X163" i="8"/>
  <c r="X167" i="8"/>
  <c r="X171" i="8"/>
  <c r="X175" i="8"/>
  <c r="X179" i="8"/>
  <c r="X183" i="8"/>
  <c r="X187" i="8"/>
  <c r="X191" i="8"/>
  <c r="X195" i="8"/>
  <c r="X199" i="8"/>
  <c r="X203" i="8"/>
  <c r="X207" i="8"/>
  <c r="X211" i="8"/>
  <c r="X215" i="8"/>
  <c r="X219" i="8"/>
  <c r="X223" i="8"/>
  <c r="X227" i="8"/>
  <c r="X231" i="8"/>
  <c r="X235" i="8"/>
  <c r="X239" i="8"/>
  <c r="X243" i="8"/>
  <c r="X247" i="8"/>
  <c r="X251" i="8"/>
  <c r="X255" i="8"/>
  <c r="X259" i="8"/>
  <c r="X263" i="8"/>
  <c r="X267" i="8"/>
  <c r="X271" i="8"/>
  <c r="X275" i="8"/>
  <c r="X279" i="8"/>
  <c r="X283" i="8"/>
  <c r="X287" i="8"/>
  <c r="X291" i="8"/>
  <c r="X295" i="8"/>
  <c r="X299" i="8"/>
  <c r="X303" i="8"/>
  <c r="X307" i="8"/>
  <c r="X311" i="8"/>
  <c r="X315" i="8"/>
  <c r="X319" i="8"/>
  <c r="X323" i="8"/>
  <c r="X327" i="8"/>
  <c r="X331" i="8"/>
  <c r="X335" i="8"/>
  <c r="X339" i="8"/>
  <c r="X343" i="8"/>
  <c r="AP60" i="7"/>
  <c r="AO60" i="7"/>
  <c r="AP17" i="7"/>
  <c r="AO17" i="7"/>
  <c r="AP33" i="7"/>
  <c r="AO33" i="7"/>
  <c r="AP49" i="7"/>
  <c r="AO49" i="7"/>
  <c r="AP65" i="7"/>
  <c r="AO65" i="7"/>
  <c r="AH46" i="5"/>
  <c r="AI46" i="5" s="1"/>
  <c r="AH53" i="5"/>
  <c r="AH60" i="5"/>
  <c r="AJ60" i="5" s="1"/>
  <c r="AP19" i="7"/>
  <c r="AO19" i="7"/>
  <c r="AP27" i="7"/>
  <c r="AO27" i="7"/>
  <c r="AP35" i="7"/>
  <c r="AO35" i="7"/>
  <c r="AP43" i="7"/>
  <c r="AO43" i="7"/>
  <c r="AP51" i="7"/>
  <c r="AO51" i="7"/>
  <c r="AP59" i="7"/>
  <c r="AO59" i="7"/>
  <c r="AP67" i="7"/>
  <c r="AO67" i="7"/>
  <c r="AP84" i="7"/>
  <c r="AO84" i="7"/>
  <c r="AP92" i="7"/>
  <c r="AO92" i="7"/>
  <c r="W149" i="7"/>
  <c r="Y148" i="7"/>
  <c r="Z148" i="7" s="1"/>
  <c r="W140" i="7"/>
  <c r="Y140" i="7" s="1"/>
  <c r="Z140" i="7" s="1"/>
  <c r="Y139" i="7"/>
  <c r="Z139" i="7" s="1"/>
  <c r="AH32" i="5"/>
  <c r="AG32" i="5"/>
  <c r="AH54" i="5"/>
  <c r="AG54" i="5"/>
  <c r="AH85" i="5"/>
  <c r="AG85" i="5"/>
  <c r="AH117" i="5"/>
  <c r="AG117" i="5"/>
  <c r="AH157" i="5"/>
  <c r="AG157" i="5"/>
  <c r="AH181" i="5"/>
  <c r="AG181" i="5"/>
  <c r="AH221" i="5"/>
  <c r="AG221" i="5"/>
  <c r="AH26" i="5"/>
  <c r="AG26" i="5"/>
  <c r="AH41" i="5"/>
  <c r="AG41" i="5"/>
  <c r="AH55" i="5"/>
  <c r="AG55" i="5"/>
  <c r="AH78" i="5"/>
  <c r="AG78" i="5"/>
  <c r="AH103" i="5"/>
  <c r="AG103" i="5"/>
  <c r="AH134" i="5"/>
  <c r="AG134" i="5"/>
  <c r="AH150" i="5"/>
  <c r="AG150" i="5"/>
  <c r="AH182" i="5"/>
  <c r="AG182" i="5"/>
  <c r="AH27" i="5"/>
  <c r="AG27" i="5"/>
  <c r="AH49" i="5"/>
  <c r="AG49" i="5"/>
  <c r="AH56" i="5"/>
  <c r="AG56" i="5"/>
  <c r="AH63" i="5"/>
  <c r="AG63" i="5"/>
  <c r="AH71" i="5"/>
  <c r="AG71" i="5"/>
  <c r="AH95" i="5"/>
  <c r="AG95" i="5"/>
  <c r="AH104" i="5"/>
  <c r="AG104" i="5"/>
  <c r="AH111" i="5"/>
  <c r="AG111" i="5"/>
  <c r="AH119" i="5"/>
  <c r="AG119" i="5"/>
  <c r="AH127" i="5"/>
  <c r="AG127" i="5"/>
  <c r="AH135" i="5"/>
  <c r="AG135" i="5"/>
  <c r="AH143" i="5"/>
  <c r="AG143" i="5"/>
  <c r="AH151" i="5"/>
  <c r="AG151" i="5"/>
  <c r="AH159" i="5"/>
  <c r="AG159" i="5"/>
  <c r="AH167" i="5"/>
  <c r="AG167" i="5"/>
  <c r="AH175" i="5"/>
  <c r="AG175" i="5"/>
  <c r="AH183" i="5"/>
  <c r="AG183" i="5"/>
  <c r="AH191" i="5"/>
  <c r="AG191" i="5"/>
  <c r="AH199" i="5"/>
  <c r="AG199" i="5"/>
  <c r="AH207" i="5"/>
  <c r="AG207" i="5"/>
  <c r="AH215" i="5"/>
  <c r="AG215" i="5"/>
  <c r="AH223" i="5"/>
  <c r="AG223" i="5"/>
  <c r="AH47" i="5"/>
  <c r="AG47" i="5"/>
  <c r="AH77" i="5"/>
  <c r="AG77" i="5"/>
  <c r="AH102" i="5"/>
  <c r="AG102" i="5"/>
  <c r="AH141" i="5"/>
  <c r="AG141" i="5"/>
  <c r="AH189" i="5"/>
  <c r="AG189" i="5"/>
  <c r="AH213" i="5"/>
  <c r="AG213" i="5"/>
  <c r="AH33" i="5"/>
  <c r="AG33" i="5"/>
  <c r="AH48" i="5"/>
  <c r="AG48" i="5"/>
  <c r="AH70" i="5"/>
  <c r="AG70" i="5"/>
  <c r="AH94" i="5"/>
  <c r="AG94" i="5"/>
  <c r="AH118" i="5"/>
  <c r="AG118" i="5"/>
  <c r="AH142" i="5"/>
  <c r="AG142" i="5"/>
  <c r="AH158" i="5"/>
  <c r="AG158" i="5"/>
  <c r="AH166" i="5"/>
  <c r="AG166" i="5"/>
  <c r="AH174" i="5"/>
  <c r="AG174" i="5"/>
  <c r="AH190" i="5"/>
  <c r="AG190" i="5"/>
  <c r="AH198" i="5"/>
  <c r="AG198" i="5"/>
  <c r="AH214" i="5"/>
  <c r="AG214" i="5"/>
  <c r="AH19" i="5"/>
  <c r="AG19" i="5"/>
  <c r="AH42" i="5"/>
  <c r="AG42" i="5"/>
  <c r="AH79" i="5"/>
  <c r="AG79" i="5"/>
  <c r="AH20" i="5"/>
  <c r="AG20" i="5"/>
  <c r="AH28" i="5"/>
  <c r="AG28" i="5"/>
  <c r="AH35" i="5"/>
  <c r="AG35" i="5"/>
  <c r="AH43" i="5"/>
  <c r="AG43" i="5"/>
  <c r="AH50" i="5"/>
  <c r="AG50" i="5"/>
  <c r="AH57" i="5"/>
  <c r="AG57" i="5"/>
  <c r="AH64" i="5"/>
  <c r="AG64" i="5"/>
  <c r="AH72" i="5"/>
  <c r="AG72" i="5"/>
  <c r="AH80" i="5"/>
  <c r="AG80" i="5"/>
  <c r="AH88" i="5"/>
  <c r="AG88" i="5"/>
  <c r="AH96" i="5"/>
  <c r="AG96" i="5"/>
  <c r="AH105" i="5"/>
  <c r="AG105" i="5"/>
  <c r="AH112" i="5"/>
  <c r="AG112" i="5"/>
  <c r="AH120" i="5"/>
  <c r="AG120" i="5"/>
  <c r="AH128" i="5"/>
  <c r="AG128" i="5"/>
  <c r="AH136" i="5"/>
  <c r="AG136" i="5"/>
  <c r="AH144" i="5"/>
  <c r="AG144" i="5"/>
  <c r="AH152" i="5"/>
  <c r="AG152" i="5"/>
  <c r="AH160" i="5"/>
  <c r="AG160" i="5"/>
  <c r="AH168" i="5"/>
  <c r="AG168" i="5"/>
  <c r="AH176" i="5"/>
  <c r="AG176" i="5"/>
  <c r="AH184" i="5"/>
  <c r="AG184" i="5"/>
  <c r="AH192" i="5"/>
  <c r="AG192" i="5"/>
  <c r="AH200" i="5"/>
  <c r="AG200" i="5"/>
  <c r="AH208" i="5"/>
  <c r="AG208" i="5"/>
  <c r="AH216" i="5"/>
  <c r="AG216" i="5"/>
  <c r="AH224" i="5"/>
  <c r="AG224" i="5"/>
  <c r="AH133" i="5"/>
  <c r="AG133" i="5"/>
  <c r="AH173" i="5"/>
  <c r="AG173" i="5"/>
  <c r="AH197" i="5"/>
  <c r="AG197" i="5"/>
  <c r="AH110" i="5"/>
  <c r="AH206" i="5"/>
  <c r="AG206" i="5"/>
  <c r="AH34" i="5"/>
  <c r="AG34" i="5"/>
  <c r="AH87" i="5"/>
  <c r="AG87" i="5"/>
  <c r="AH21" i="5"/>
  <c r="AG21" i="5"/>
  <c r="AH29" i="5"/>
  <c r="AG29" i="5"/>
  <c r="AH36" i="5"/>
  <c r="AG36" i="5"/>
  <c r="AH44" i="5"/>
  <c r="AG44" i="5"/>
  <c r="AH51" i="5"/>
  <c r="AG51" i="5"/>
  <c r="AH58" i="5"/>
  <c r="AG58" i="5"/>
  <c r="AH65" i="5"/>
  <c r="AG65" i="5"/>
  <c r="AH73" i="5"/>
  <c r="AG73" i="5"/>
  <c r="AH81" i="5"/>
  <c r="AG81" i="5"/>
  <c r="AH89" i="5"/>
  <c r="AG89" i="5"/>
  <c r="AH98" i="5"/>
  <c r="AG98" i="5"/>
  <c r="AH106" i="5"/>
  <c r="AG106" i="5"/>
  <c r="AH113" i="5"/>
  <c r="AG113" i="5"/>
  <c r="AH121" i="5"/>
  <c r="AG121" i="5"/>
  <c r="AH129" i="5"/>
  <c r="AG129" i="5"/>
  <c r="AH137" i="5"/>
  <c r="AG137" i="5"/>
  <c r="AH145" i="5"/>
  <c r="AG145" i="5"/>
  <c r="AH153" i="5"/>
  <c r="AG153" i="5"/>
  <c r="AH161" i="5"/>
  <c r="AG161" i="5"/>
  <c r="AH169" i="5"/>
  <c r="AG169" i="5"/>
  <c r="AH177" i="5"/>
  <c r="AG177" i="5"/>
  <c r="AH185" i="5"/>
  <c r="AG185" i="5"/>
  <c r="AH193" i="5"/>
  <c r="AG193" i="5"/>
  <c r="AH201" i="5"/>
  <c r="AG201" i="5"/>
  <c r="AH209" i="5"/>
  <c r="AG209" i="5"/>
  <c r="AH217" i="5"/>
  <c r="AG217" i="5"/>
  <c r="AH225" i="5"/>
  <c r="AG225" i="5"/>
  <c r="AH25" i="5"/>
  <c r="AG25" i="5"/>
  <c r="AH22" i="5"/>
  <c r="AG22" i="5"/>
  <c r="AH37" i="5"/>
  <c r="AG37" i="5"/>
  <c r="AH45" i="5"/>
  <c r="AG45" i="5"/>
  <c r="AH52" i="5"/>
  <c r="AG52" i="5"/>
  <c r="AH59" i="5"/>
  <c r="AG59" i="5"/>
  <c r="AH66" i="5"/>
  <c r="AG66" i="5"/>
  <c r="AH74" i="5"/>
  <c r="AG74" i="5"/>
  <c r="AH82" i="5"/>
  <c r="AG82" i="5"/>
  <c r="AH90" i="5"/>
  <c r="AG90" i="5"/>
  <c r="AH99" i="5"/>
  <c r="AG99" i="5"/>
  <c r="AH107" i="5"/>
  <c r="AG107" i="5"/>
  <c r="AH114" i="5"/>
  <c r="AG114" i="5"/>
  <c r="AH122" i="5"/>
  <c r="AG122" i="5"/>
  <c r="AH130" i="5"/>
  <c r="AG130" i="5"/>
  <c r="AH138" i="5"/>
  <c r="AG138" i="5"/>
  <c r="AH146" i="5"/>
  <c r="AG146" i="5"/>
  <c r="AH154" i="5"/>
  <c r="AG154" i="5"/>
  <c r="AH162" i="5"/>
  <c r="AG162" i="5"/>
  <c r="AH170" i="5"/>
  <c r="AG170" i="5"/>
  <c r="AH178" i="5"/>
  <c r="AG178" i="5"/>
  <c r="AH186" i="5"/>
  <c r="AG186" i="5"/>
  <c r="AH194" i="5"/>
  <c r="AG194" i="5"/>
  <c r="AH202" i="5"/>
  <c r="AG202" i="5"/>
  <c r="AH210" i="5"/>
  <c r="AG210" i="5"/>
  <c r="AH218" i="5"/>
  <c r="AG218" i="5"/>
  <c r="AH17" i="5"/>
  <c r="AG17" i="5"/>
  <c r="AH40" i="5"/>
  <c r="AG40" i="5"/>
  <c r="AH69" i="5"/>
  <c r="AG69" i="5"/>
  <c r="AH93" i="5"/>
  <c r="AG93" i="5"/>
  <c r="AH125" i="5"/>
  <c r="AG125" i="5"/>
  <c r="AH165" i="5"/>
  <c r="AG165" i="5"/>
  <c r="AH205" i="5"/>
  <c r="AG205" i="5"/>
  <c r="AH18" i="5"/>
  <c r="AG18" i="5"/>
  <c r="AH62" i="5"/>
  <c r="AG62" i="5"/>
  <c r="AH126" i="5"/>
  <c r="AG126" i="5"/>
  <c r="AH222" i="5"/>
  <c r="AG222" i="5"/>
  <c r="AH23" i="5"/>
  <c r="AG23" i="5"/>
  <c r="AJ30" i="5"/>
  <c r="AH38" i="5"/>
  <c r="AG38" i="5"/>
  <c r="AH67" i="5"/>
  <c r="AG67" i="5"/>
  <c r="AH75" i="5"/>
  <c r="AG75" i="5"/>
  <c r="AH83" i="5"/>
  <c r="AG83" i="5"/>
  <c r="AH91" i="5"/>
  <c r="AG91" i="5"/>
  <c r="AH100" i="5"/>
  <c r="AG100" i="5"/>
  <c r="AH108" i="5"/>
  <c r="AG108" i="5"/>
  <c r="AH115" i="5"/>
  <c r="AG115" i="5"/>
  <c r="AH123" i="5"/>
  <c r="AG123" i="5"/>
  <c r="AH131" i="5"/>
  <c r="AG131" i="5"/>
  <c r="AH139" i="5"/>
  <c r="AG139" i="5"/>
  <c r="AH147" i="5"/>
  <c r="AG147" i="5"/>
  <c r="AH155" i="5"/>
  <c r="AG155" i="5"/>
  <c r="AH163" i="5"/>
  <c r="AG163" i="5"/>
  <c r="AH171" i="5"/>
  <c r="AG171" i="5"/>
  <c r="AH179" i="5"/>
  <c r="AG179" i="5"/>
  <c r="AH187" i="5"/>
  <c r="AG187" i="5"/>
  <c r="AH195" i="5"/>
  <c r="AG195" i="5"/>
  <c r="AH203" i="5"/>
  <c r="AG203" i="5"/>
  <c r="AH211" i="5"/>
  <c r="AG211" i="5"/>
  <c r="AH219" i="5"/>
  <c r="AG219" i="5"/>
  <c r="AH61" i="5"/>
  <c r="AG61" i="5"/>
  <c r="AH149" i="5"/>
  <c r="AG149" i="5"/>
  <c r="AH86" i="5"/>
  <c r="AG86" i="5"/>
  <c r="AH16" i="5"/>
  <c r="AG16" i="5"/>
  <c r="AH24" i="5"/>
  <c r="AG24" i="5"/>
  <c r="AH31" i="5"/>
  <c r="AG31" i="5"/>
  <c r="AH39" i="5"/>
  <c r="AG39" i="5"/>
  <c r="AJ46" i="5"/>
  <c r="AK46" i="5" s="1"/>
  <c r="AL46" i="5" s="1"/>
  <c r="AJ53" i="5"/>
  <c r="AI53" i="5"/>
  <c r="AI60" i="5"/>
  <c r="AH68" i="5"/>
  <c r="AG68" i="5"/>
  <c r="AH76" i="5"/>
  <c r="AG76" i="5"/>
  <c r="AH84" i="5"/>
  <c r="AG84" i="5"/>
  <c r="AH92" i="5"/>
  <c r="AG92" i="5"/>
  <c r="AH101" i="5"/>
  <c r="AG101" i="5"/>
  <c r="AH109" i="5"/>
  <c r="AG109" i="5"/>
  <c r="AH116" i="5"/>
  <c r="AG116" i="5"/>
  <c r="AH124" i="5"/>
  <c r="AG124" i="5"/>
  <c r="AH132" i="5"/>
  <c r="AG132" i="5"/>
  <c r="AH140" i="5"/>
  <c r="AG140" i="5"/>
  <c r="AH148" i="5"/>
  <c r="AG148" i="5"/>
  <c r="AH156" i="5"/>
  <c r="AG156" i="5"/>
  <c r="AH164" i="5"/>
  <c r="AG164" i="5"/>
  <c r="AH172" i="5"/>
  <c r="AG172" i="5"/>
  <c r="AH180" i="5"/>
  <c r="AG180" i="5"/>
  <c r="AH188" i="5"/>
  <c r="AG188" i="5"/>
  <c r="AH196" i="5"/>
  <c r="AG196" i="5"/>
  <c r="AH204" i="5"/>
  <c r="AG204" i="5"/>
  <c r="AH212" i="5"/>
  <c r="AG212" i="5"/>
  <c r="AH220" i="5"/>
  <c r="AG220" i="5"/>
  <c r="AH235" i="1"/>
  <c r="AJ235" i="1" s="1"/>
  <c r="AI235" i="1"/>
  <c r="AJ74" i="1"/>
  <c r="AK74" i="1" s="1"/>
  <c r="AJ123" i="1"/>
  <c r="AK123" i="1" s="1"/>
  <c r="AJ163" i="1"/>
  <c r="AJ211" i="1"/>
  <c r="AK211" i="1" s="1"/>
  <c r="AJ27" i="1"/>
  <c r="AK27" i="1" s="1"/>
  <c r="AJ67" i="1"/>
  <c r="AJ99" i="1"/>
  <c r="AJ132" i="1"/>
  <c r="AK132" i="1" s="1"/>
  <c r="AJ164" i="1"/>
  <c r="AK164" i="1" s="1"/>
  <c r="AJ204" i="1"/>
  <c r="AJ28" i="1"/>
  <c r="AJ101" i="1"/>
  <c r="AK101" i="1" s="1"/>
  <c r="AJ133" i="1"/>
  <c r="AK133" i="1" s="1"/>
  <c r="AJ157" i="1"/>
  <c r="AJ197" i="1"/>
  <c r="AJ37" i="1"/>
  <c r="AK37" i="1" s="1"/>
  <c r="AJ45" i="1"/>
  <c r="AJ53" i="1"/>
  <c r="AJ61" i="1"/>
  <c r="AJ69" i="1"/>
  <c r="AK69" i="1" s="1"/>
  <c r="AJ77" i="1"/>
  <c r="AJ85" i="1"/>
  <c r="AJ93" i="1"/>
  <c r="AJ102" i="1"/>
  <c r="AK102" i="1" s="1"/>
  <c r="AJ110" i="1"/>
  <c r="AJ118" i="1"/>
  <c r="AJ126" i="1"/>
  <c r="AJ134" i="1"/>
  <c r="AK134" i="1" s="1"/>
  <c r="AJ142" i="1"/>
  <c r="AJ150" i="1"/>
  <c r="AJ158" i="1"/>
  <c r="AJ166" i="1"/>
  <c r="AK166" i="1" s="1"/>
  <c r="AJ174" i="1"/>
  <c r="AJ182" i="1"/>
  <c r="AJ190" i="1"/>
  <c r="AJ198" i="1"/>
  <c r="AK198" i="1" s="1"/>
  <c r="AJ206" i="1"/>
  <c r="AJ214" i="1"/>
  <c r="AJ222" i="1"/>
  <c r="AJ230" i="1"/>
  <c r="AK230" i="1" s="1"/>
  <c r="AJ42" i="1"/>
  <c r="AJ90" i="1"/>
  <c r="AJ139" i="1"/>
  <c r="AJ187" i="1"/>
  <c r="AK187" i="1" s="1"/>
  <c r="AJ43" i="1"/>
  <c r="AJ83" i="1"/>
  <c r="AJ116" i="1"/>
  <c r="AJ188" i="1"/>
  <c r="AK188" i="1" s="1"/>
  <c r="AJ44" i="1"/>
  <c r="AJ76" i="1"/>
  <c r="AJ117" i="1"/>
  <c r="AJ173" i="1"/>
  <c r="AK173" i="1" s="1"/>
  <c r="AJ221" i="1"/>
  <c r="AJ21" i="1"/>
  <c r="AJ29" i="1"/>
  <c r="AJ22" i="1"/>
  <c r="AK22" i="1" s="1"/>
  <c r="AJ30" i="1"/>
  <c r="AJ38" i="1"/>
  <c r="AJ46" i="1"/>
  <c r="AJ54" i="1"/>
  <c r="AK54" i="1" s="1"/>
  <c r="AJ70" i="1"/>
  <c r="AJ78" i="1"/>
  <c r="AJ86" i="1"/>
  <c r="AJ94" i="1"/>
  <c r="AK94" i="1" s="1"/>
  <c r="AJ103" i="1"/>
  <c r="AJ111" i="1"/>
  <c r="AJ119" i="1"/>
  <c r="AJ127" i="1"/>
  <c r="AK127" i="1" s="1"/>
  <c r="AJ135" i="1"/>
  <c r="AJ143" i="1"/>
  <c r="AJ151" i="1"/>
  <c r="AJ159" i="1"/>
  <c r="AK159" i="1" s="1"/>
  <c r="AJ167" i="1"/>
  <c r="AJ175" i="1"/>
  <c r="AJ183" i="1"/>
  <c r="AJ191" i="1"/>
  <c r="AK191" i="1" s="1"/>
  <c r="AJ199" i="1"/>
  <c r="AJ207" i="1"/>
  <c r="AJ215" i="1"/>
  <c r="AJ223" i="1"/>
  <c r="AK223" i="1" s="1"/>
  <c r="AJ231" i="1"/>
  <c r="AJ34" i="1"/>
  <c r="AJ66" i="1"/>
  <c r="AJ115" i="1"/>
  <c r="AK115" i="1" s="1"/>
  <c r="AJ171" i="1"/>
  <c r="AJ195" i="1"/>
  <c r="AJ219" i="1"/>
  <c r="AJ51" i="1"/>
  <c r="AJ91" i="1"/>
  <c r="AJ124" i="1"/>
  <c r="AJ156" i="1"/>
  <c r="AJ196" i="1"/>
  <c r="AK196" i="1" s="1"/>
  <c r="AJ228" i="1"/>
  <c r="AJ20" i="1"/>
  <c r="AJ52" i="1"/>
  <c r="AJ92" i="1"/>
  <c r="AK92" i="1" s="1"/>
  <c r="AJ149" i="1"/>
  <c r="AJ181" i="1"/>
  <c r="AJ213" i="1"/>
  <c r="AK213" i="1" s="1"/>
  <c r="AJ15" i="1"/>
  <c r="AK15" i="1" s="1"/>
  <c r="AJ23" i="1"/>
  <c r="AJ31" i="1"/>
  <c r="AJ39" i="1"/>
  <c r="AK39" i="1" s="1"/>
  <c r="AJ47" i="1"/>
  <c r="AK47" i="1" s="1"/>
  <c r="AJ55" i="1"/>
  <c r="AJ63" i="1"/>
  <c r="AJ71" i="1"/>
  <c r="AK71" i="1" s="1"/>
  <c r="AJ79" i="1"/>
  <c r="AK79" i="1" s="1"/>
  <c r="AJ87" i="1"/>
  <c r="AJ95" i="1"/>
  <c r="AJ104" i="1"/>
  <c r="AK104" i="1" s="1"/>
  <c r="AJ112" i="1"/>
  <c r="AK112" i="1" s="1"/>
  <c r="AJ120" i="1"/>
  <c r="AJ128" i="1"/>
  <c r="AJ136" i="1"/>
  <c r="AK136" i="1" s="1"/>
  <c r="AJ144" i="1"/>
  <c r="AK144" i="1" s="1"/>
  <c r="AJ152" i="1"/>
  <c r="AJ160" i="1"/>
  <c r="AJ168" i="1"/>
  <c r="AK168" i="1" s="1"/>
  <c r="AJ176" i="1"/>
  <c r="AK176" i="1" s="1"/>
  <c r="AJ184" i="1"/>
  <c r="AJ192" i="1"/>
  <c r="AJ200" i="1"/>
  <c r="AK200" i="1" s="1"/>
  <c r="AJ208" i="1"/>
  <c r="AK208" i="1" s="1"/>
  <c r="AJ216" i="1"/>
  <c r="AJ224" i="1"/>
  <c r="AJ232" i="1"/>
  <c r="AK232" i="1" s="1"/>
  <c r="AJ26" i="1"/>
  <c r="AJ50" i="1"/>
  <c r="AJ82" i="1"/>
  <c r="AJ107" i="1"/>
  <c r="AK107" i="1" s="1"/>
  <c r="AJ147" i="1"/>
  <c r="AK147" i="1" s="1"/>
  <c r="AJ179" i="1"/>
  <c r="AJ227" i="1"/>
  <c r="AJ35" i="1"/>
  <c r="AJ75" i="1"/>
  <c r="AK75" i="1" s="1"/>
  <c r="AJ140" i="1"/>
  <c r="AJ172" i="1"/>
  <c r="AK172" i="1" s="1"/>
  <c r="AJ212" i="1"/>
  <c r="AK212" i="1" s="1"/>
  <c r="AJ60" i="1"/>
  <c r="AK60" i="1" s="1"/>
  <c r="AJ84" i="1"/>
  <c r="AJ109" i="1"/>
  <c r="AK109" i="1" s="1"/>
  <c r="AJ141" i="1"/>
  <c r="AK141" i="1" s="1"/>
  <c r="AJ165" i="1"/>
  <c r="AK165" i="1" s="1"/>
  <c r="AJ205" i="1"/>
  <c r="AJ16" i="1"/>
  <c r="AK16" i="1" s="1"/>
  <c r="AJ24" i="1"/>
  <c r="AK24" i="1" s="1"/>
  <c r="AJ32" i="1"/>
  <c r="AK32" i="1" s="1"/>
  <c r="AJ40" i="1"/>
  <c r="AJ48" i="1"/>
  <c r="AK48" i="1" s="1"/>
  <c r="AJ56" i="1"/>
  <c r="AK56" i="1" s="1"/>
  <c r="AJ64" i="1"/>
  <c r="AK64" i="1" s="1"/>
  <c r="AJ72" i="1"/>
  <c r="AJ80" i="1"/>
  <c r="AK80" i="1" s="1"/>
  <c r="AJ88" i="1"/>
  <c r="AK88" i="1" s="1"/>
  <c r="AJ96" i="1"/>
  <c r="AK96" i="1" s="1"/>
  <c r="AJ105" i="1"/>
  <c r="AJ113" i="1"/>
  <c r="AK113" i="1" s="1"/>
  <c r="AJ121" i="1"/>
  <c r="AK121" i="1" s="1"/>
  <c r="AJ129" i="1"/>
  <c r="AK129" i="1" s="1"/>
  <c r="AJ137" i="1"/>
  <c r="AJ145" i="1"/>
  <c r="AK145" i="1" s="1"/>
  <c r="AJ153" i="1"/>
  <c r="AK153" i="1" s="1"/>
  <c r="AJ161" i="1"/>
  <c r="AK161" i="1" s="1"/>
  <c r="AJ169" i="1"/>
  <c r="AJ177" i="1"/>
  <c r="AK177" i="1" s="1"/>
  <c r="AJ185" i="1"/>
  <c r="AK185" i="1" s="1"/>
  <c r="AJ193" i="1"/>
  <c r="AK193" i="1" s="1"/>
  <c r="AJ201" i="1"/>
  <c r="AJ209" i="1"/>
  <c r="AK209" i="1" s="1"/>
  <c r="AJ217" i="1"/>
  <c r="AK217" i="1" s="1"/>
  <c r="AJ225" i="1"/>
  <c r="AK225" i="1" s="1"/>
  <c r="AJ233" i="1"/>
  <c r="AJ18" i="1"/>
  <c r="AJ58" i="1"/>
  <c r="AJ98" i="1"/>
  <c r="AK98" i="1" s="1"/>
  <c r="AJ131" i="1"/>
  <c r="AJ155" i="1"/>
  <c r="AK155" i="1" s="1"/>
  <c r="AJ203" i="1"/>
  <c r="AK203" i="1" s="1"/>
  <c r="AJ19" i="1"/>
  <c r="AJ59" i="1"/>
  <c r="AJ108" i="1"/>
  <c r="AK108" i="1" s="1"/>
  <c r="AJ148" i="1"/>
  <c r="AK148" i="1" s="1"/>
  <c r="AJ180" i="1"/>
  <c r="AJ220" i="1"/>
  <c r="AK220" i="1" s="1"/>
  <c r="AJ36" i="1"/>
  <c r="AK36" i="1" s="1"/>
  <c r="AJ68" i="1"/>
  <c r="AK68" i="1" s="1"/>
  <c r="AJ125" i="1"/>
  <c r="AJ189" i="1"/>
  <c r="AK189" i="1" s="1"/>
  <c r="AJ229" i="1"/>
  <c r="AK229" i="1" s="1"/>
  <c r="AJ17" i="1"/>
  <c r="AK17" i="1" s="1"/>
  <c r="AJ25" i="1"/>
  <c r="AJ33" i="1"/>
  <c r="AJ41" i="1"/>
  <c r="AJ49" i="1"/>
  <c r="AJ57" i="1"/>
  <c r="AJ65" i="1"/>
  <c r="AK65" i="1" s="1"/>
  <c r="AJ73" i="1"/>
  <c r="AK73" i="1" s="1"/>
  <c r="AJ81" i="1"/>
  <c r="AK81" i="1" s="1"/>
  <c r="AJ89" i="1"/>
  <c r="AJ97" i="1"/>
  <c r="AK97" i="1" s="1"/>
  <c r="AJ106" i="1"/>
  <c r="AK106" i="1" s="1"/>
  <c r="AJ114" i="1"/>
  <c r="AK114" i="1" s="1"/>
  <c r="AJ122" i="1"/>
  <c r="AJ130" i="1"/>
  <c r="AK130" i="1" s="1"/>
  <c r="AJ138" i="1"/>
  <c r="AK138" i="1" s="1"/>
  <c r="AJ146" i="1"/>
  <c r="AK146" i="1" s="1"/>
  <c r="AJ154" i="1"/>
  <c r="AJ162" i="1"/>
  <c r="AK162" i="1" s="1"/>
  <c r="AJ170" i="1"/>
  <c r="AK170" i="1" s="1"/>
  <c r="AJ178" i="1"/>
  <c r="AK178" i="1" s="1"/>
  <c r="AJ186" i="1"/>
  <c r="AJ194" i="1"/>
  <c r="AK194" i="1" s="1"/>
  <c r="AJ202" i="1"/>
  <c r="AK202" i="1" s="1"/>
  <c r="AJ210" i="1"/>
  <c r="AK210" i="1" s="1"/>
  <c r="AJ218" i="1"/>
  <c r="AJ226" i="1"/>
  <c r="AK226" i="1" s="1"/>
  <c r="AJ234" i="1"/>
  <c r="AK234" i="1" s="1"/>
  <c r="AJ62" i="1"/>
  <c r="AF155" i="7"/>
  <c r="AG155" i="7" s="1"/>
  <c r="AD156" i="7"/>
  <c r="AF156" i="7" s="1"/>
  <c r="AG156" i="7" s="1"/>
  <c r="AF164" i="7"/>
  <c r="AG164" i="7" s="1"/>
  <c r="AD165" i="7"/>
  <c r="E241" i="15"/>
  <c r="E239" i="17"/>
  <c r="E59" i="15"/>
  <c r="D231" i="15"/>
  <c r="D229" i="17"/>
  <c r="AM97" i="7"/>
  <c r="AN97" i="7" s="1"/>
  <c r="AP97" i="7" s="1"/>
  <c r="AM73" i="7"/>
  <c r="AN73" i="7" s="1"/>
  <c r="AM113" i="7"/>
  <c r="AN113" i="7" s="1"/>
  <c r="AP113" i="7" s="1"/>
  <c r="AM115" i="7"/>
  <c r="AN115" i="7" s="1"/>
  <c r="AP115" i="7" s="1"/>
  <c r="AM114" i="7"/>
  <c r="AN114" i="7" s="1"/>
  <c r="AP114" i="7" s="1"/>
  <c r="E59" i="14"/>
  <c r="B197" i="14"/>
  <c r="B196" i="14"/>
  <c r="G237" i="14"/>
  <c r="F237" i="14"/>
  <c r="E237" i="14"/>
  <c r="D237" i="14"/>
  <c r="C237" i="14"/>
  <c r="C236" i="14"/>
  <c r="AP73" i="7" l="1"/>
  <c r="AO73" i="7"/>
  <c r="AP160" i="7"/>
  <c r="AP162" i="7"/>
  <c r="AP156" i="7"/>
  <c r="AP158" i="7"/>
  <c r="AP164" i="7"/>
  <c r="AP157" i="7"/>
  <c r="AP159" i="7"/>
  <c r="AP161" i="7"/>
  <c r="AP155" i="7"/>
  <c r="AJ16" i="5"/>
  <c r="AI16" i="5"/>
  <c r="AK30" i="5"/>
  <c r="AL30" i="5" s="1"/>
  <c r="AP163" i="7"/>
  <c r="W150" i="7"/>
  <c r="Y149" i="7"/>
  <c r="Z149" i="7" s="1"/>
  <c r="AJ156" i="5"/>
  <c r="AI156" i="5"/>
  <c r="AJ203" i="5"/>
  <c r="AI203" i="5"/>
  <c r="AJ18" i="5"/>
  <c r="AI18" i="5"/>
  <c r="AI122" i="5"/>
  <c r="AJ122" i="5"/>
  <c r="AJ177" i="5"/>
  <c r="AI177" i="5"/>
  <c r="AJ184" i="5"/>
  <c r="AI184" i="5"/>
  <c r="AI57" i="5"/>
  <c r="AJ57" i="5"/>
  <c r="AJ118" i="5"/>
  <c r="AI118" i="5"/>
  <c r="AI215" i="5"/>
  <c r="AJ215" i="5"/>
  <c r="AJ119" i="5"/>
  <c r="AI119" i="5"/>
  <c r="AI117" i="5"/>
  <c r="AJ117" i="5"/>
  <c r="AI212" i="5"/>
  <c r="AJ212" i="5"/>
  <c r="AJ180" i="5"/>
  <c r="AI180" i="5"/>
  <c r="AI148" i="5"/>
  <c r="AJ148" i="5"/>
  <c r="AI116" i="5"/>
  <c r="AJ116" i="5"/>
  <c r="AI84" i="5"/>
  <c r="AJ84" i="5"/>
  <c r="AK84" i="5" s="1"/>
  <c r="AL84" i="5" s="1"/>
  <c r="AK53" i="5"/>
  <c r="AL53" i="5" s="1"/>
  <c r="AJ24" i="5"/>
  <c r="AI24" i="5"/>
  <c r="AI61" i="5"/>
  <c r="AJ61" i="5"/>
  <c r="AI195" i="5"/>
  <c r="AJ195" i="5"/>
  <c r="AK195" i="5" s="1"/>
  <c r="AL195" i="5" s="1"/>
  <c r="AJ163" i="5"/>
  <c r="AK163" i="5" s="1"/>
  <c r="AL163" i="5" s="1"/>
  <c r="AI163" i="5"/>
  <c r="AJ131" i="5"/>
  <c r="AK131" i="5" s="1"/>
  <c r="AL131" i="5" s="1"/>
  <c r="AI131" i="5"/>
  <c r="AJ100" i="5"/>
  <c r="AI100" i="5"/>
  <c r="AI67" i="5"/>
  <c r="AJ67" i="5"/>
  <c r="AJ222" i="5"/>
  <c r="AI222" i="5"/>
  <c r="AI205" i="5"/>
  <c r="AJ205" i="5"/>
  <c r="AJ69" i="5"/>
  <c r="AK69" i="5" s="1"/>
  <c r="AL69" i="5" s="1"/>
  <c r="AI69" i="5"/>
  <c r="AI210" i="5"/>
  <c r="AJ210" i="5"/>
  <c r="AK210" i="5" s="1"/>
  <c r="AL210" i="5" s="1"/>
  <c r="AI178" i="5"/>
  <c r="AJ178" i="5"/>
  <c r="AI146" i="5"/>
  <c r="AJ146" i="5"/>
  <c r="AI114" i="5"/>
  <c r="AJ114" i="5"/>
  <c r="AI82" i="5"/>
  <c r="AJ82" i="5"/>
  <c r="AK82" i="5" s="1"/>
  <c r="AL82" i="5" s="1"/>
  <c r="AJ52" i="5"/>
  <c r="AK52" i="5" s="1"/>
  <c r="AL52" i="5" s="1"/>
  <c r="AI52" i="5"/>
  <c r="AI25" i="5"/>
  <c r="AJ25" i="5"/>
  <c r="AJ201" i="5"/>
  <c r="AI201" i="5"/>
  <c r="AJ169" i="5"/>
  <c r="AI169" i="5"/>
  <c r="AJ137" i="5"/>
  <c r="AK137" i="5" s="1"/>
  <c r="AL137" i="5" s="1"/>
  <c r="AI137" i="5"/>
  <c r="AJ106" i="5"/>
  <c r="AK106" i="5" s="1"/>
  <c r="AL106" i="5" s="1"/>
  <c r="AI106" i="5"/>
  <c r="AJ73" i="5"/>
  <c r="AI73" i="5"/>
  <c r="AI44" i="5"/>
  <c r="AJ44" i="5"/>
  <c r="AK44" i="5" s="1"/>
  <c r="AL44" i="5" s="1"/>
  <c r="AJ87" i="5"/>
  <c r="AI87" i="5"/>
  <c r="AJ92" i="5"/>
  <c r="AK92" i="5" s="1"/>
  <c r="AL92" i="5" s="1"/>
  <c r="AI92" i="5"/>
  <c r="AI171" i="5"/>
  <c r="AJ171" i="5"/>
  <c r="AI218" i="5"/>
  <c r="AJ218" i="5"/>
  <c r="AK218" i="5" s="1"/>
  <c r="AL218" i="5" s="1"/>
  <c r="AI22" i="5"/>
  <c r="AJ22" i="5"/>
  <c r="AJ51" i="5"/>
  <c r="AI51" i="5"/>
  <c r="AJ152" i="5"/>
  <c r="AI152" i="5"/>
  <c r="AJ19" i="5"/>
  <c r="AI19" i="5"/>
  <c r="AJ33" i="5"/>
  <c r="AK33" i="5" s="1"/>
  <c r="AL33" i="5" s="1"/>
  <c r="AI33" i="5"/>
  <c r="AJ183" i="5"/>
  <c r="AK183" i="5" s="1"/>
  <c r="AL183" i="5" s="1"/>
  <c r="AI183" i="5"/>
  <c r="AI26" i="5"/>
  <c r="AJ26" i="5"/>
  <c r="AI173" i="5"/>
  <c r="AJ173" i="5"/>
  <c r="AJ208" i="5"/>
  <c r="AI208" i="5"/>
  <c r="AJ176" i="5"/>
  <c r="AI176" i="5"/>
  <c r="AJ144" i="5"/>
  <c r="AI144" i="5"/>
  <c r="AI112" i="5"/>
  <c r="AJ112" i="5"/>
  <c r="AJ80" i="5"/>
  <c r="AK80" i="5" s="1"/>
  <c r="AL80" i="5" s="1"/>
  <c r="AI80" i="5"/>
  <c r="AI50" i="5"/>
  <c r="AJ50" i="5"/>
  <c r="AI20" i="5"/>
  <c r="AJ20" i="5"/>
  <c r="AJ214" i="5"/>
  <c r="AI214" i="5"/>
  <c r="AI166" i="5"/>
  <c r="AJ166" i="5"/>
  <c r="AJ94" i="5"/>
  <c r="AK94" i="5" s="1"/>
  <c r="AL94" i="5" s="1"/>
  <c r="AI94" i="5"/>
  <c r="AJ213" i="5"/>
  <c r="AI213" i="5"/>
  <c r="AI77" i="5"/>
  <c r="AJ77" i="5"/>
  <c r="AK77" i="5" s="1"/>
  <c r="AL77" i="5" s="1"/>
  <c r="AJ207" i="5"/>
  <c r="AK207" i="5" s="1"/>
  <c r="AL207" i="5" s="1"/>
  <c r="AI207" i="5"/>
  <c r="AJ175" i="5"/>
  <c r="AK175" i="5" s="1"/>
  <c r="AL175" i="5" s="1"/>
  <c r="AI175" i="5"/>
  <c r="AJ143" i="5"/>
  <c r="AI143" i="5"/>
  <c r="AI111" i="5"/>
  <c r="AJ111" i="5"/>
  <c r="AK111" i="5" s="1"/>
  <c r="AL111" i="5" s="1"/>
  <c r="AJ63" i="5"/>
  <c r="AI63" i="5"/>
  <c r="AJ182" i="5"/>
  <c r="AK182" i="5" s="1"/>
  <c r="AL182" i="5" s="1"/>
  <c r="AI182" i="5"/>
  <c r="AI78" i="5"/>
  <c r="AJ78" i="5"/>
  <c r="AK78" i="5" s="1"/>
  <c r="AL78" i="5" s="1"/>
  <c r="AI221" i="5"/>
  <c r="AJ221" i="5"/>
  <c r="AI85" i="5"/>
  <c r="AJ85" i="5"/>
  <c r="AJ75" i="5"/>
  <c r="AI75" i="5"/>
  <c r="AI154" i="5"/>
  <c r="AJ154" i="5"/>
  <c r="AK154" i="5" s="1"/>
  <c r="AL154" i="5" s="1"/>
  <c r="AJ145" i="5"/>
  <c r="AI145" i="5"/>
  <c r="AJ151" i="5"/>
  <c r="AK151" i="5" s="1"/>
  <c r="AL151" i="5" s="1"/>
  <c r="AI151" i="5"/>
  <c r="AJ204" i="5"/>
  <c r="AI204" i="5"/>
  <c r="AI172" i="5"/>
  <c r="AJ172" i="5"/>
  <c r="AI140" i="5"/>
  <c r="AJ140" i="5"/>
  <c r="AI109" i="5"/>
  <c r="AJ109" i="5"/>
  <c r="AI76" i="5"/>
  <c r="AJ76" i="5"/>
  <c r="AK16" i="5"/>
  <c r="AL16" i="5" s="1"/>
  <c r="AI219" i="5"/>
  <c r="AJ219" i="5"/>
  <c r="AJ187" i="5"/>
  <c r="AI187" i="5"/>
  <c r="AI155" i="5"/>
  <c r="AJ155" i="5"/>
  <c r="AI123" i="5"/>
  <c r="AJ123" i="5"/>
  <c r="AK123" i="5" s="1"/>
  <c r="AL123" i="5" s="1"/>
  <c r="AI91" i="5"/>
  <c r="AJ91" i="5"/>
  <c r="AI38" i="5"/>
  <c r="AJ38" i="5"/>
  <c r="AJ126" i="5"/>
  <c r="AI126" i="5"/>
  <c r="AI165" i="5"/>
  <c r="AJ165" i="5"/>
  <c r="AK165" i="5" s="1"/>
  <c r="AL165" i="5" s="1"/>
  <c r="AJ40" i="5"/>
  <c r="AI40" i="5"/>
  <c r="AJ202" i="5"/>
  <c r="AI202" i="5"/>
  <c r="AI170" i="5"/>
  <c r="AJ170" i="5"/>
  <c r="AI138" i="5"/>
  <c r="AJ138" i="5"/>
  <c r="AK138" i="5" s="1"/>
  <c r="AL138" i="5" s="1"/>
  <c r="AJ107" i="5"/>
  <c r="AI107" i="5"/>
  <c r="AJ74" i="5"/>
  <c r="AI74" i="5"/>
  <c r="AI45" i="5"/>
  <c r="AJ45" i="5"/>
  <c r="AJ225" i="5"/>
  <c r="AI225" i="5"/>
  <c r="AJ193" i="5"/>
  <c r="AI193" i="5"/>
  <c r="AJ161" i="5"/>
  <c r="AI161" i="5"/>
  <c r="AI129" i="5"/>
  <c r="AJ129" i="5"/>
  <c r="AI98" i="5"/>
  <c r="AJ98" i="5"/>
  <c r="AK98" i="5" s="1"/>
  <c r="AL98" i="5" s="1"/>
  <c r="AI65" i="5"/>
  <c r="AJ65" i="5"/>
  <c r="AI36" i="5"/>
  <c r="AJ36" i="5"/>
  <c r="AJ34" i="5"/>
  <c r="AI34" i="5"/>
  <c r="AI220" i="5"/>
  <c r="AJ220" i="5"/>
  <c r="AJ149" i="5"/>
  <c r="AI149" i="5"/>
  <c r="AI23" i="5"/>
  <c r="AJ23" i="5"/>
  <c r="AI90" i="5"/>
  <c r="AJ90" i="5"/>
  <c r="AJ113" i="5"/>
  <c r="AI113" i="5"/>
  <c r="AI216" i="5"/>
  <c r="AJ216" i="5"/>
  <c r="AJ28" i="5"/>
  <c r="AI28" i="5"/>
  <c r="AJ103" i="5"/>
  <c r="AI103" i="5"/>
  <c r="AI133" i="5"/>
  <c r="AJ133" i="5"/>
  <c r="AK133" i="5" s="1"/>
  <c r="AL133" i="5" s="1"/>
  <c r="AJ200" i="5"/>
  <c r="AI200" i="5"/>
  <c r="AI168" i="5"/>
  <c r="AJ168" i="5"/>
  <c r="AI136" i="5"/>
  <c r="AJ136" i="5"/>
  <c r="AJ105" i="5"/>
  <c r="AI105" i="5"/>
  <c r="AJ72" i="5"/>
  <c r="AI72" i="5"/>
  <c r="AI43" i="5"/>
  <c r="AJ43" i="5"/>
  <c r="AI79" i="5"/>
  <c r="AJ79" i="5"/>
  <c r="AJ198" i="5"/>
  <c r="AI198" i="5"/>
  <c r="AJ158" i="5"/>
  <c r="AI158" i="5"/>
  <c r="AJ70" i="5"/>
  <c r="AI70" i="5"/>
  <c r="AI189" i="5"/>
  <c r="AJ189" i="5"/>
  <c r="AJ47" i="5"/>
  <c r="AI47" i="5"/>
  <c r="AJ199" i="5"/>
  <c r="AI199" i="5"/>
  <c r="AI167" i="5"/>
  <c r="AJ167" i="5"/>
  <c r="AI135" i="5"/>
  <c r="AJ135" i="5"/>
  <c r="AJ104" i="5"/>
  <c r="AI104" i="5"/>
  <c r="AI56" i="5"/>
  <c r="AJ56" i="5"/>
  <c r="AJ150" i="5"/>
  <c r="AI150" i="5"/>
  <c r="AJ55" i="5"/>
  <c r="AI55" i="5"/>
  <c r="AJ181" i="5"/>
  <c r="AI181" i="5"/>
  <c r="AJ54" i="5"/>
  <c r="AI54" i="5"/>
  <c r="AJ124" i="5"/>
  <c r="AI124" i="5"/>
  <c r="AI139" i="5"/>
  <c r="AJ139" i="5"/>
  <c r="AJ93" i="5"/>
  <c r="AI93" i="5"/>
  <c r="AI59" i="5"/>
  <c r="AJ59" i="5"/>
  <c r="AI81" i="5"/>
  <c r="AJ81" i="5"/>
  <c r="AJ197" i="5"/>
  <c r="AI197" i="5"/>
  <c r="AJ88" i="5"/>
  <c r="AI88" i="5"/>
  <c r="AJ174" i="5"/>
  <c r="AI174" i="5"/>
  <c r="AJ102" i="5"/>
  <c r="AI102" i="5"/>
  <c r="AJ71" i="5"/>
  <c r="AI71" i="5"/>
  <c r="AI196" i="5"/>
  <c r="AJ196" i="5"/>
  <c r="AJ164" i="5"/>
  <c r="AI164" i="5"/>
  <c r="AJ101" i="5"/>
  <c r="AI101" i="5"/>
  <c r="AJ68" i="5"/>
  <c r="AI68" i="5"/>
  <c r="AI39" i="5"/>
  <c r="AJ39" i="5"/>
  <c r="AJ86" i="5"/>
  <c r="AI86" i="5"/>
  <c r="AI211" i="5"/>
  <c r="AJ211" i="5"/>
  <c r="AI179" i="5"/>
  <c r="AJ179" i="5"/>
  <c r="AI147" i="5"/>
  <c r="AJ147" i="5"/>
  <c r="AK147" i="5" s="1"/>
  <c r="AL147" i="5" s="1"/>
  <c r="AI115" i="5"/>
  <c r="AJ115" i="5"/>
  <c r="AI83" i="5"/>
  <c r="AJ83" i="5"/>
  <c r="AJ62" i="5"/>
  <c r="AI62" i="5"/>
  <c r="AJ125" i="5"/>
  <c r="AI125" i="5"/>
  <c r="AJ17" i="5"/>
  <c r="AI17" i="5"/>
  <c r="AI194" i="5"/>
  <c r="AJ194" i="5"/>
  <c r="AJ162" i="5"/>
  <c r="AI162" i="5"/>
  <c r="AJ130" i="5"/>
  <c r="AI130" i="5"/>
  <c r="AI99" i="5"/>
  <c r="AJ99" i="5"/>
  <c r="AI66" i="5"/>
  <c r="AJ66" i="5"/>
  <c r="AI37" i="5"/>
  <c r="AJ37" i="5"/>
  <c r="AJ217" i="5"/>
  <c r="AI217" i="5"/>
  <c r="AI185" i="5"/>
  <c r="AJ185" i="5"/>
  <c r="AJ153" i="5"/>
  <c r="AI153" i="5"/>
  <c r="AJ121" i="5"/>
  <c r="AI121" i="5"/>
  <c r="AI89" i="5"/>
  <c r="AJ89" i="5"/>
  <c r="AK89" i="5" s="1"/>
  <c r="AL89" i="5" s="1"/>
  <c r="AI58" i="5"/>
  <c r="AJ58" i="5"/>
  <c r="AJ29" i="5"/>
  <c r="AI29" i="5"/>
  <c r="AI206" i="5"/>
  <c r="AJ206" i="5"/>
  <c r="AJ188" i="5"/>
  <c r="AI188" i="5"/>
  <c r="AJ31" i="5"/>
  <c r="AI31" i="5"/>
  <c r="AJ108" i="5"/>
  <c r="AI108" i="5"/>
  <c r="AJ186" i="5"/>
  <c r="AI186" i="5"/>
  <c r="AJ209" i="5"/>
  <c r="AI209" i="5"/>
  <c r="AI21" i="5"/>
  <c r="AJ21" i="5"/>
  <c r="AJ120" i="5"/>
  <c r="AI120" i="5"/>
  <c r="AI27" i="5"/>
  <c r="AJ27" i="5"/>
  <c r="AJ132" i="5"/>
  <c r="AI132" i="5"/>
  <c r="AK60" i="5"/>
  <c r="AL60" i="5" s="1"/>
  <c r="AI110" i="5"/>
  <c r="AJ110" i="5"/>
  <c r="AK110" i="5" s="1"/>
  <c r="AL110" i="5" s="1"/>
  <c r="AJ224" i="5"/>
  <c r="AI224" i="5"/>
  <c r="AJ192" i="5"/>
  <c r="AI192" i="5"/>
  <c r="AJ160" i="5"/>
  <c r="AI160" i="5"/>
  <c r="AJ128" i="5"/>
  <c r="AI128" i="5"/>
  <c r="AJ96" i="5"/>
  <c r="AI96" i="5"/>
  <c r="AJ64" i="5"/>
  <c r="AK64" i="5" s="1"/>
  <c r="AL64" i="5" s="1"/>
  <c r="AI64" i="5"/>
  <c r="AJ35" i="5"/>
  <c r="AI35" i="5"/>
  <c r="AI42" i="5"/>
  <c r="AJ42" i="5"/>
  <c r="AK42" i="5" s="1"/>
  <c r="AL42" i="5" s="1"/>
  <c r="AI190" i="5"/>
  <c r="AJ190" i="5"/>
  <c r="AI142" i="5"/>
  <c r="AJ142" i="5"/>
  <c r="AJ48" i="5"/>
  <c r="AI48" i="5"/>
  <c r="AI141" i="5"/>
  <c r="AJ141" i="5"/>
  <c r="AK141" i="5" s="1"/>
  <c r="AL141" i="5" s="1"/>
  <c r="AJ223" i="5"/>
  <c r="AI223" i="5"/>
  <c r="AJ191" i="5"/>
  <c r="AK191" i="5" s="1"/>
  <c r="AL191" i="5" s="1"/>
  <c r="AI191" i="5"/>
  <c r="AJ159" i="5"/>
  <c r="AI159" i="5"/>
  <c r="AJ127" i="5"/>
  <c r="AI127" i="5"/>
  <c r="AJ95" i="5"/>
  <c r="AI95" i="5"/>
  <c r="AI49" i="5"/>
  <c r="AJ49" i="5"/>
  <c r="AI134" i="5"/>
  <c r="AJ134" i="5"/>
  <c r="AI41" i="5"/>
  <c r="AJ41" i="5"/>
  <c r="AK41" i="5" s="1"/>
  <c r="AL41" i="5" s="1"/>
  <c r="AJ157" i="5"/>
  <c r="AI157" i="5"/>
  <c r="AJ32" i="5"/>
  <c r="AI32" i="5"/>
  <c r="AK235" i="1"/>
  <c r="AK25" i="1"/>
  <c r="AK19" i="1"/>
  <c r="AK50" i="1"/>
  <c r="AK227" i="1"/>
  <c r="AK82" i="1"/>
  <c r="AK224" i="1"/>
  <c r="AK192" i="1"/>
  <c r="AK160" i="1"/>
  <c r="AK128" i="1"/>
  <c r="AK95" i="1"/>
  <c r="AK63" i="1"/>
  <c r="AK31" i="1"/>
  <c r="AK181" i="1"/>
  <c r="AK20" i="1"/>
  <c r="AK124" i="1"/>
  <c r="AK195" i="1"/>
  <c r="AK207" i="1"/>
  <c r="AK175" i="1"/>
  <c r="AK143" i="1"/>
  <c r="AK111" i="1"/>
  <c r="AK78" i="1"/>
  <c r="AK38" i="1"/>
  <c r="AK21" i="1"/>
  <c r="AK76" i="1"/>
  <c r="AK83" i="1"/>
  <c r="AK90" i="1"/>
  <c r="AK214" i="1"/>
  <c r="AK182" i="1"/>
  <c r="AK150" i="1"/>
  <c r="AK118" i="1"/>
  <c r="AK85" i="1"/>
  <c r="AK53" i="1"/>
  <c r="AK157" i="1"/>
  <c r="AK204" i="1"/>
  <c r="AK67" i="1"/>
  <c r="AK167" i="1"/>
  <c r="AK135" i="1"/>
  <c r="AK103" i="1"/>
  <c r="AK70" i="1"/>
  <c r="AK30" i="1"/>
  <c r="AK221" i="1"/>
  <c r="AK44" i="1"/>
  <c r="AK206" i="1"/>
  <c r="AK174" i="1"/>
  <c r="AK142" i="1"/>
  <c r="AK110" i="1"/>
  <c r="AK77" i="1"/>
  <c r="AK45" i="1"/>
  <c r="AK51" i="1"/>
  <c r="AK52" i="1"/>
  <c r="AK156" i="1"/>
  <c r="AK219" i="1"/>
  <c r="AK66" i="1"/>
  <c r="AK215" i="1"/>
  <c r="AK183" i="1"/>
  <c r="AK151" i="1"/>
  <c r="AK119" i="1"/>
  <c r="AK86" i="1"/>
  <c r="AK46" i="1"/>
  <c r="AK29" i="1"/>
  <c r="AK117" i="1"/>
  <c r="AK116" i="1"/>
  <c r="AK139" i="1"/>
  <c r="AK222" i="1"/>
  <c r="AK190" i="1"/>
  <c r="AK158" i="1"/>
  <c r="AK126" i="1"/>
  <c r="AK93" i="1"/>
  <c r="AK61" i="1"/>
  <c r="AK197" i="1"/>
  <c r="AK28" i="1"/>
  <c r="AK99" i="1"/>
  <c r="AK163" i="1"/>
  <c r="AK41" i="1"/>
  <c r="AK58" i="1"/>
  <c r="AK35" i="1"/>
  <c r="AK59" i="1"/>
  <c r="AK18" i="1"/>
  <c r="AK34" i="1"/>
  <c r="AK33" i="1"/>
  <c r="AK218" i="1"/>
  <c r="AK186" i="1"/>
  <c r="AK154" i="1"/>
  <c r="AK122" i="1"/>
  <c r="AK89" i="1"/>
  <c r="AK57" i="1"/>
  <c r="AK125" i="1"/>
  <c r="AK180" i="1"/>
  <c r="AK131" i="1"/>
  <c r="AK233" i="1"/>
  <c r="AK201" i="1"/>
  <c r="AK169" i="1"/>
  <c r="AK137" i="1"/>
  <c r="AK105" i="1"/>
  <c r="AK72" i="1"/>
  <c r="AK40" i="1"/>
  <c r="AK205" i="1"/>
  <c r="AK84" i="1"/>
  <c r="AK140" i="1"/>
  <c r="AK179" i="1"/>
  <c r="AK216" i="1"/>
  <c r="AK184" i="1"/>
  <c r="AK152" i="1"/>
  <c r="AK120" i="1"/>
  <c r="AK87" i="1"/>
  <c r="AK55" i="1"/>
  <c r="AK23" i="1"/>
  <c r="AK149" i="1"/>
  <c r="AK228" i="1"/>
  <c r="AK91" i="1"/>
  <c r="AK171" i="1"/>
  <c r="AK231" i="1"/>
  <c r="AK199" i="1"/>
  <c r="AK49" i="1"/>
  <c r="AK26" i="1"/>
  <c r="AK43" i="1"/>
  <c r="AK42" i="1"/>
  <c r="AK62" i="1"/>
  <c r="AF165" i="7"/>
  <c r="AG165" i="7" s="1"/>
  <c r="AD166" i="7"/>
  <c r="C34" i="16"/>
  <c r="C33" i="16"/>
  <c r="C32" i="16"/>
  <c r="AM72" i="7"/>
  <c r="AN72" i="7" s="1"/>
  <c r="AP72" i="7" s="1"/>
  <c r="AM74" i="7"/>
  <c r="AN74" i="7" s="1"/>
  <c r="AP74" i="7" s="1"/>
  <c r="C34" i="15"/>
  <c r="C34" i="17"/>
  <c r="C33" i="17"/>
  <c r="F59" i="17"/>
  <c r="E229" i="17"/>
  <c r="F59" i="15"/>
  <c r="E231" i="15"/>
  <c r="C33" i="15"/>
  <c r="AM99" i="7"/>
  <c r="AN99" i="7" s="1"/>
  <c r="AP99" i="7" s="1"/>
  <c r="AM116" i="7"/>
  <c r="AN116" i="7" s="1"/>
  <c r="AP116" i="7" s="1"/>
  <c r="D236" i="14"/>
  <c r="D17" i="5"/>
  <c r="AK29" i="5" l="1"/>
  <c r="AL29" i="5" s="1"/>
  <c r="AK153" i="5"/>
  <c r="AL153" i="5" s="1"/>
  <c r="AK83" i="5"/>
  <c r="AL83" i="5" s="1"/>
  <c r="AK101" i="5"/>
  <c r="AL101" i="5" s="1"/>
  <c r="AK102" i="5"/>
  <c r="AL102" i="5" s="1"/>
  <c r="AK150" i="5"/>
  <c r="AL150" i="5" s="1"/>
  <c r="AK70" i="5"/>
  <c r="AL70" i="5" s="1"/>
  <c r="AK43" i="5"/>
  <c r="AL43" i="5" s="1"/>
  <c r="AK168" i="5"/>
  <c r="AL168" i="5" s="1"/>
  <c r="AK28" i="5"/>
  <c r="AL28" i="5" s="1"/>
  <c r="AK23" i="5"/>
  <c r="AL23" i="5" s="1"/>
  <c r="AK161" i="5"/>
  <c r="AL161" i="5" s="1"/>
  <c r="AK74" i="5"/>
  <c r="AL74" i="5" s="1"/>
  <c r="AK202" i="5"/>
  <c r="AL202" i="5" s="1"/>
  <c r="AK187" i="5"/>
  <c r="AL187" i="5" s="1"/>
  <c r="AK21" i="5"/>
  <c r="AL21" i="5" s="1"/>
  <c r="AK31" i="5"/>
  <c r="AL31" i="5" s="1"/>
  <c r="AK58" i="5"/>
  <c r="AL58" i="5" s="1"/>
  <c r="AK185" i="5"/>
  <c r="AL185" i="5" s="1"/>
  <c r="AK99" i="5"/>
  <c r="AL99" i="5" s="1"/>
  <c r="AK115" i="5"/>
  <c r="AL115" i="5" s="1"/>
  <c r="AK72" i="5"/>
  <c r="AL72" i="5" s="1"/>
  <c r="AK200" i="5"/>
  <c r="AL200" i="5" s="1"/>
  <c r="AK216" i="5"/>
  <c r="AL216" i="5" s="1"/>
  <c r="AK65" i="5"/>
  <c r="AL65" i="5" s="1"/>
  <c r="AK219" i="5"/>
  <c r="AL219" i="5" s="1"/>
  <c r="AK117" i="5"/>
  <c r="AL117" i="5" s="1"/>
  <c r="AK57" i="5"/>
  <c r="AL57" i="5" s="1"/>
  <c r="AK134" i="5"/>
  <c r="AL134" i="5" s="1"/>
  <c r="AK73" i="5"/>
  <c r="AL73" i="5" s="1"/>
  <c r="AK201" i="5"/>
  <c r="AL201" i="5" s="1"/>
  <c r="AP165" i="7"/>
  <c r="AK190" i="5"/>
  <c r="AL190" i="5" s="1"/>
  <c r="AK224" i="5"/>
  <c r="AL224" i="5" s="1"/>
  <c r="AK186" i="5"/>
  <c r="AL186" i="5" s="1"/>
  <c r="AK121" i="5"/>
  <c r="AL121" i="5" s="1"/>
  <c r="AK162" i="5"/>
  <c r="AL162" i="5" s="1"/>
  <c r="AK62" i="5"/>
  <c r="AL62" i="5" s="1"/>
  <c r="AK68" i="5"/>
  <c r="AL68" i="5" s="1"/>
  <c r="AK103" i="5"/>
  <c r="AL103" i="5" s="1"/>
  <c r="AK34" i="5"/>
  <c r="AL34" i="5" s="1"/>
  <c r="AK126" i="5"/>
  <c r="AL126" i="5" s="1"/>
  <c r="AK177" i="5"/>
  <c r="AL177" i="5" s="1"/>
  <c r="AK95" i="5"/>
  <c r="AL95" i="5" s="1"/>
  <c r="AK48" i="5"/>
  <c r="AL48" i="5" s="1"/>
  <c r="AK35" i="5"/>
  <c r="AL35" i="5" s="1"/>
  <c r="AK160" i="5"/>
  <c r="AL160" i="5" s="1"/>
  <c r="AK206" i="5"/>
  <c r="AL206" i="5" s="1"/>
  <c r="AK189" i="5"/>
  <c r="AL189" i="5" s="1"/>
  <c r="AK79" i="5"/>
  <c r="AL79" i="5" s="1"/>
  <c r="AK136" i="5"/>
  <c r="AL136" i="5" s="1"/>
  <c r="AK27" i="5"/>
  <c r="AL27" i="5" s="1"/>
  <c r="AK128" i="5"/>
  <c r="AL128" i="5" s="1"/>
  <c r="AK214" i="5"/>
  <c r="AL214" i="5" s="1"/>
  <c r="AK19" i="5"/>
  <c r="AL19" i="5" s="1"/>
  <c r="W151" i="7"/>
  <c r="W162" i="7"/>
  <c r="Y150" i="7"/>
  <c r="Z150" i="7" s="1"/>
  <c r="AK164" i="5"/>
  <c r="AL164" i="5" s="1"/>
  <c r="AK132" i="5"/>
  <c r="AL132" i="5" s="1"/>
  <c r="AK188" i="5"/>
  <c r="AL188" i="5" s="1"/>
  <c r="AK104" i="5"/>
  <c r="AL104" i="5" s="1"/>
  <c r="AK47" i="5"/>
  <c r="AL47" i="5" s="1"/>
  <c r="AK213" i="5"/>
  <c r="AL213" i="5" s="1"/>
  <c r="AK184" i="5"/>
  <c r="AL184" i="5" s="1"/>
  <c r="AK205" i="5"/>
  <c r="AL205" i="5" s="1"/>
  <c r="AK17" i="5"/>
  <c r="AL17" i="5" s="1"/>
  <c r="AK86" i="5"/>
  <c r="AL86" i="5" s="1"/>
  <c r="AK174" i="5"/>
  <c r="AL174" i="5" s="1"/>
  <c r="AK59" i="5"/>
  <c r="AL59" i="5" s="1"/>
  <c r="AK54" i="5"/>
  <c r="AL54" i="5" s="1"/>
  <c r="AK56" i="5"/>
  <c r="AL56" i="5" s="1"/>
  <c r="AK199" i="5"/>
  <c r="AL199" i="5" s="1"/>
  <c r="AK158" i="5"/>
  <c r="AL158" i="5" s="1"/>
  <c r="AK149" i="5"/>
  <c r="AL149" i="5" s="1"/>
  <c r="AK193" i="5"/>
  <c r="AL193" i="5" s="1"/>
  <c r="AK107" i="5"/>
  <c r="AL107" i="5" s="1"/>
  <c r="AK40" i="5"/>
  <c r="AL40" i="5" s="1"/>
  <c r="AK91" i="5"/>
  <c r="AL91" i="5" s="1"/>
  <c r="AK140" i="5"/>
  <c r="AL140" i="5" s="1"/>
  <c r="AK145" i="5"/>
  <c r="AL145" i="5" s="1"/>
  <c r="AK221" i="5"/>
  <c r="AL221" i="5" s="1"/>
  <c r="AK112" i="5"/>
  <c r="AL112" i="5" s="1"/>
  <c r="AK173" i="5"/>
  <c r="AL173" i="5" s="1"/>
  <c r="AK169" i="5"/>
  <c r="AL169" i="5" s="1"/>
  <c r="AK67" i="5"/>
  <c r="AL67" i="5" s="1"/>
  <c r="AK127" i="5"/>
  <c r="AL127" i="5" s="1"/>
  <c r="AK20" i="5"/>
  <c r="AL20" i="5" s="1"/>
  <c r="AK144" i="5"/>
  <c r="AL144" i="5" s="1"/>
  <c r="AK26" i="5"/>
  <c r="AL26" i="5" s="1"/>
  <c r="AK152" i="5"/>
  <c r="AL152" i="5" s="1"/>
  <c r="AK171" i="5"/>
  <c r="AL171" i="5" s="1"/>
  <c r="AK114" i="5"/>
  <c r="AL114" i="5" s="1"/>
  <c r="AK100" i="5"/>
  <c r="AL100" i="5" s="1"/>
  <c r="AK61" i="5"/>
  <c r="AL61" i="5" s="1"/>
  <c r="AK116" i="5"/>
  <c r="AL116" i="5" s="1"/>
  <c r="AK18" i="5"/>
  <c r="AL18" i="5" s="1"/>
  <c r="AK212" i="5"/>
  <c r="AL212" i="5" s="1"/>
  <c r="AK159" i="5"/>
  <c r="AL159" i="5" s="1"/>
  <c r="AK32" i="5"/>
  <c r="AL32" i="5" s="1"/>
  <c r="AK49" i="5"/>
  <c r="AL49" i="5" s="1"/>
  <c r="AK142" i="5"/>
  <c r="AL142" i="5" s="1"/>
  <c r="AK192" i="5"/>
  <c r="AL192" i="5" s="1"/>
  <c r="AK209" i="5"/>
  <c r="AL209" i="5" s="1"/>
  <c r="AK217" i="5"/>
  <c r="AL217" i="5" s="1"/>
  <c r="AK130" i="5"/>
  <c r="AL130" i="5" s="1"/>
  <c r="AK125" i="5"/>
  <c r="AL125" i="5" s="1"/>
  <c r="AK39" i="5"/>
  <c r="AL39" i="5" s="1"/>
  <c r="AK196" i="5"/>
  <c r="AL196" i="5" s="1"/>
  <c r="AK88" i="5"/>
  <c r="AL88" i="5" s="1"/>
  <c r="AK93" i="5"/>
  <c r="AL93" i="5" s="1"/>
  <c r="AK181" i="5"/>
  <c r="AL181" i="5" s="1"/>
  <c r="AK198" i="5"/>
  <c r="AL198" i="5" s="1"/>
  <c r="AK105" i="5"/>
  <c r="AL105" i="5" s="1"/>
  <c r="AK113" i="5"/>
  <c r="AL113" i="5" s="1"/>
  <c r="AK220" i="5"/>
  <c r="AL220" i="5" s="1"/>
  <c r="AK225" i="5"/>
  <c r="AL225" i="5" s="1"/>
  <c r="AK172" i="5"/>
  <c r="AL172" i="5" s="1"/>
  <c r="AK143" i="5"/>
  <c r="AL143" i="5" s="1"/>
  <c r="AK122" i="5"/>
  <c r="AL122" i="5" s="1"/>
  <c r="AK37" i="5"/>
  <c r="AL37" i="5" s="1"/>
  <c r="AK179" i="5"/>
  <c r="AL179" i="5" s="1"/>
  <c r="AK71" i="5"/>
  <c r="AL71" i="5" s="1"/>
  <c r="AK197" i="5"/>
  <c r="AL197" i="5" s="1"/>
  <c r="AK139" i="5"/>
  <c r="AL139" i="5" s="1"/>
  <c r="AK55" i="5"/>
  <c r="AL55" i="5" s="1"/>
  <c r="AK135" i="5"/>
  <c r="AL135" i="5" s="1"/>
  <c r="AK90" i="5"/>
  <c r="AL90" i="5" s="1"/>
  <c r="AK129" i="5"/>
  <c r="AL129" i="5" s="1"/>
  <c r="AK45" i="5"/>
  <c r="AL45" i="5" s="1"/>
  <c r="AK170" i="5"/>
  <c r="AL170" i="5" s="1"/>
  <c r="AK155" i="5"/>
  <c r="AL155" i="5" s="1"/>
  <c r="AK76" i="5"/>
  <c r="AL76" i="5" s="1"/>
  <c r="AK204" i="5"/>
  <c r="AL204" i="5" s="1"/>
  <c r="AK75" i="5"/>
  <c r="AL75" i="5" s="1"/>
  <c r="AK50" i="5"/>
  <c r="AL50" i="5" s="1"/>
  <c r="AK176" i="5"/>
  <c r="AL176" i="5" s="1"/>
  <c r="AK51" i="5"/>
  <c r="AL51" i="5" s="1"/>
  <c r="AK25" i="5"/>
  <c r="AL25" i="5" s="1"/>
  <c r="AK146" i="5"/>
  <c r="AL146" i="5" s="1"/>
  <c r="AK24" i="5"/>
  <c r="AL24" i="5" s="1"/>
  <c r="AK148" i="5"/>
  <c r="AL148" i="5" s="1"/>
  <c r="AK119" i="5"/>
  <c r="AL119" i="5" s="1"/>
  <c r="AK203" i="5"/>
  <c r="AL203" i="5" s="1"/>
  <c r="AK118" i="5"/>
  <c r="AL118" i="5" s="1"/>
  <c r="AK180" i="5"/>
  <c r="AL180" i="5" s="1"/>
  <c r="AK215" i="5"/>
  <c r="AL215" i="5" s="1"/>
  <c r="AK156" i="5"/>
  <c r="AL156" i="5" s="1"/>
  <c r="AK157" i="5"/>
  <c r="AL157" i="5" s="1"/>
  <c r="AK223" i="5"/>
  <c r="AL223" i="5" s="1"/>
  <c r="AK96" i="5"/>
  <c r="AL96" i="5" s="1"/>
  <c r="AK120" i="5"/>
  <c r="AL120" i="5" s="1"/>
  <c r="AK108" i="5"/>
  <c r="AL108" i="5" s="1"/>
  <c r="AK66" i="5"/>
  <c r="AL66" i="5" s="1"/>
  <c r="AK194" i="5"/>
  <c r="AL194" i="5" s="1"/>
  <c r="AK211" i="5"/>
  <c r="AL211" i="5" s="1"/>
  <c r="AK81" i="5"/>
  <c r="AL81" i="5" s="1"/>
  <c r="AK124" i="5"/>
  <c r="AL124" i="5" s="1"/>
  <c r="AK167" i="5"/>
  <c r="AL167" i="5" s="1"/>
  <c r="AK36" i="5"/>
  <c r="AL36" i="5" s="1"/>
  <c r="AK38" i="5"/>
  <c r="AL38" i="5" s="1"/>
  <c r="AK109" i="5"/>
  <c r="AL109" i="5" s="1"/>
  <c r="AK85" i="5"/>
  <c r="AL85" i="5" s="1"/>
  <c r="AK63" i="5"/>
  <c r="AL63" i="5" s="1"/>
  <c r="AK166" i="5"/>
  <c r="AL166" i="5" s="1"/>
  <c r="AK208" i="5"/>
  <c r="AL208" i="5" s="1"/>
  <c r="AK22" i="5"/>
  <c r="AL22" i="5" s="1"/>
  <c r="AK87" i="5"/>
  <c r="AL87" i="5" s="1"/>
  <c r="AK178" i="5"/>
  <c r="AL178" i="5" s="1"/>
  <c r="AK222" i="5"/>
  <c r="AL222" i="5" s="1"/>
  <c r="AD177" i="7"/>
  <c r="AF177" i="7" s="1"/>
  <c r="AG177" i="7" s="1"/>
  <c r="AD167" i="7"/>
  <c r="AF166" i="7"/>
  <c r="AG166" i="7" s="1"/>
  <c r="C34" i="14"/>
  <c r="C33" i="14"/>
  <c r="F229" i="17"/>
  <c r="G59" i="17"/>
  <c r="F231" i="15"/>
  <c r="G59" i="15"/>
  <c r="F59" i="14"/>
  <c r="E236" i="14"/>
  <c r="AM117" i="7"/>
  <c r="AN117" i="7" s="1"/>
  <c r="AP117" i="7" s="1"/>
  <c r="AM100" i="7"/>
  <c r="AN100" i="7" s="1"/>
  <c r="B190" i="13"/>
  <c r="B189" i="13"/>
  <c r="H19" i="13"/>
  <c r="G230" i="13" s="1"/>
  <c r="G19" i="13"/>
  <c r="F230" i="13" s="1"/>
  <c r="F19" i="13"/>
  <c r="E230" i="13" s="1"/>
  <c r="E19" i="13"/>
  <c r="D230" i="13" s="1"/>
  <c r="D19" i="13"/>
  <c r="C230" i="13" s="1"/>
  <c r="H18" i="13"/>
  <c r="G229" i="13" s="1"/>
  <c r="G18" i="13"/>
  <c r="F229" i="13" s="1"/>
  <c r="F18" i="13"/>
  <c r="E229" i="13" s="1"/>
  <c r="E18" i="13"/>
  <c r="D229" i="13" s="1"/>
  <c r="D18" i="13"/>
  <c r="C229" i="13" s="1"/>
  <c r="AP166" i="7" l="1"/>
  <c r="AP100" i="7"/>
  <c r="AO100" i="7"/>
  <c r="Y162" i="7"/>
  <c r="Z162" i="7" s="1"/>
  <c r="W152" i="7"/>
  <c r="Y151" i="7"/>
  <c r="Z151" i="7" s="1"/>
  <c r="AF167" i="7"/>
  <c r="AG167" i="7" s="1"/>
  <c r="AD168" i="7"/>
  <c r="AM75" i="7"/>
  <c r="AN75" i="7" s="1"/>
  <c r="G229" i="17"/>
  <c r="H59" i="17"/>
  <c r="G231" i="15"/>
  <c r="H59" i="15"/>
  <c r="G59" i="14"/>
  <c r="F236" i="14"/>
  <c r="AM101" i="7"/>
  <c r="AN101" i="7" s="1"/>
  <c r="AM76" i="7"/>
  <c r="AN76" i="7" s="1"/>
  <c r="AM118" i="7"/>
  <c r="AN118" i="7" s="1"/>
  <c r="AP118" i="7" s="1"/>
  <c r="AP75" i="7" l="1"/>
  <c r="AO75" i="7"/>
  <c r="AP101" i="7"/>
  <c r="AO101" i="7"/>
  <c r="AP76" i="7"/>
  <c r="AO76" i="7"/>
  <c r="W153" i="7"/>
  <c r="Y152" i="7"/>
  <c r="Z152" i="7" s="1"/>
  <c r="W163" i="7"/>
  <c r="AD178" i="7"/>
  <c r="AF178" i="7" s="1"/>
  <c r="AG178" i="7" s="1"/>
  <c r="AF168" i="7"/>
  <c r="AG168" i="7" s="1"/>
  <c r="AD169" i="7"/>
  <c r="C34" i="13"/>
  <c r="J34" i="13" s="1"/>
  <c r="C33" i="13"/>
  <c r="J33" i="13" s="1"/>
  <c r="H229" i="17"/>
  <c r="I59" i="17"/>
  <c r="H231" i="15"/>
  <c r="I59" i="15"/>
  <c r="H59" i="14"/>
  <c r="G236" i="14"/>
  <c r="AM119" i="7"/>
  <c r="AN119" i="7" s="1"/>
  <c r="AP119" i="7" s="1"/>
  <c r="AM77" i="7"/>
  <c r="AN77" i="7" s="1"/>
  <c r="AM102" i="7"/>
  <c r="AN102" i="7" s="1"/>
  <c r="AP102" i="7" l="1"/>
  <c r="AO102" i="7"/>
  <c r="AP77" i="7"/>
  <c r="AO77" i="7"/>
  <c r="Y163" i="7"/>
  <c r="Z163" i="7" s="1"/>
  <c r="W154" i="7"/>
  <c r="Y153" i="7"/>
  <c r="Z153" i="7" s="1"/>
  <c r="AD170" i="7"/>
  <c r="AF169" i="7"/>
  <c r="AG169" i="7" s="1"/>
  <c r="J35" i="13"/>
  <c r="J36" i="13" s="1"/>
  <c r="I236" i="13"/>
  <c r="I229" i="17"/>
  <c r="J59" i="17"/>
  <c r="I231" i="15"/>
  <c r="J59" i="15"/>
  <c r="I59" i="14"/>
  <c r="H236" i="14"/>
  <c r="AM103" i="7"/>
  <c r="AN103" i="7" s="1"/>
  <c r="AM78" i="7"/>
  <c r="AN78" i="7" s="1"/>
  <c r="AM120" i="7"/>
  <c r="AN120" i="7" s="1"/>
  <c r="AP120" i="7" s="1"/>
  <c r="AP103" i="7" l="1"/>
  <c r="AO103" i="7"/>
  <c r="AP78" i="7"/>
  <c r="AO78" i="7"/>
  <c r="W155" i="7"/>
  <c r="Y154" i="7"/>
  <c r="Z154" i="7" s="1"/>
  <c r="W164" i="7"/>
  <c r="AD179" i="7"/>
  <c r="AF170" i="7"/>
  <c r="AG170" i="7" s="1"/>
  <c r="AD171" i="7"/>
  <c r="AF171" i="7" s="1"/>
  <c r="AG171" i="7" s="1"/>
  <c r="J37" i="13"/>
  <c r="J38" i="13" s="1"/>
  <c r="I237" i="13"/>
  <c r="J229" i="17"/>
  <c r="K59" i="17"/>
  <c r="J231" i="15"/>
  <c r="K59" i="15"/>
  <c r="J59" i="14"/>
  <c r="I236" i="14"/>
  <c r="AM121" i="7"/>
  <c r="AN121" i="7" s="1"/>
  <c r="AP121" i="7" s="1"/>
  <c r="AM80" i="7"/>
  <c r="AN80" i="7" s="1"/>
  <c r="AM79" i="7"/>
  <c r="AN79" i="7" s="1"/>
  <c r="AM104" i="7"/>
  <c r="AN104" i="7" s="1"/>
  <c r="AP104" i="7" s="1"/>
  <c r="AP79" i="7" l="1"/>
  <c r="AO79" i="7"/>
  <c r="AP80" i="7"/>
  <c r="AO80" i="7"/>
  <c r="Y164" i="7"/>
  <c r="Z164" i="7" s="1"/>
  <c r="W156" i="7"/>
  <c r="Y156" i="7" s="1"/>
  <c r="Z156" i="7" s="1"/>
  <c r="Y155" i="7"/>
  <c r="Z155" i="7" s="1"/>
  <c r="AF179" i="7"/>
  <c r="AG179" i="7" s="1"/>
  <c r="AD180" i="7"/>
  <c r="I238" i="13"/>
  <c r="L59" i="17"/>
  <c r="K229" i="17"/>
  <c r="L59" i="15"/>
  <c r="K231" i="15"/>
  <c r="K59" i="14"/>
  <c r="J236" i="14"/>
  <c r="AM122" i="7"/>
  <c r="AN122" i="7" s="1"/>
  <c r="AP122" i="7" s="1"/>
  <c r="AM105" i="7"/>
  <c r="AN105" i="7" s="1"/>
  <c r="AP105" i="7" s="1"/>
  <c r="W165" i="7" l="1"/>
  <c r="AF180" i="7"/>
  <c r="AG180" i="7" s="1"/>
  <c r="AD181" i="7"/>
  <c r="M59" i="17"/>
  <c r="L229" i="17"/>
  <c r="M59" i="15"/>
  <c r="L231" i="15"/>
  <c r="K236" i="14"/>
  <c r="L59" i="14"/>
  <c r="AM106" i="7"/>
  <c r="AN106" i="7" s="1"/>
  <c r="AM123" i="7"/>
  <c r="AN123" i="7" s="1"/>
  <c r="AP123" i="7" s="1"/>
  <c r="AM124" i="7"/>
  <c r="AN124" i="7" s="1"/>
  <c r="AP124" i="7" s="1"/>
  <c r="K234" i="1"/>
  <c r="L234" i="1" s="1"/>
  <c r="K233" i="1"/>
  <c r="L233" i="1" s="1"/>
  <c r="K232" i="1"/>
  <c r="L232" i="1" s="1"/>
  <c r="K231" i="1"/>
  <c r="L231" i="1" s="1"/>
  <c r="K230" i="1"/>
  <c r="L230" i="1" s="1"/>
  <c r="K229" i="1"/>
  <c r="L229" i="1" s="1"/>
  <c r="K228" i="1"/>
  <c r="L228" i="1" s="1"/>
  <c r="K227" i="1"/>
  <c r="L227" i="1" s="1"/>
  <c r="K226" i="1"/>
  <c r="L226" i="1" s="1"/>
  <c r="K225" i="1"/>
  <c r="L225" i="1" s="1"/>
  <c r="K224" i="1"/>
  <c r="L224" i="1" s="1"/>
  <c r="K223" i="1"/>
  <c r="L223" i="1" s="1"/>
  <c r="K222" i="1"/>
  <c r="L222" i="1" s="1"/>
  <c r="K221" i="1"/>
  <c r="L221" i="1" s="1"/>
  <c r="K220" i="1"/>
  <c r="L220" i="1" s="1"/>
  <c r="K219" i="1"/>
  <c r="L219" i="1" s="1"/>
  <c r="K218" i="1"/>
  <c r="L218" i="1" s="1"/>
  <c r="K217" i="1"/>
  <c r="L217" i="1" s="1"/>
  <c r="K216" i="1"/>
  <c r="L216" i="1" s="1"/>
  <c r="K215" i="1"/>
  <c r="L215" i="1" s="1"/>
  <c r="K214" i="1"/>
  <c r="L214" i="1" s="1"/>
  <c r="K213" i="1"/>
  <c r="L213" i="1" s="1"/>
  <c r="K212" i="1"/>
  <c r="L212" i="1" s="1"/>
  <c r="K211" i="1"/>
  <c r="L211" i="1" s="1"/>
  <c r="K210" i="1"/>
  <c r="L210" i="1" s="1"/>
  <c r="K209" i="1"/>
  <c r="L209" i="1" s="1"/>
  <c r="K208" i="1"/>
  <c r="L208" i="1" s="1"/>
  <c r="K207" i="1"/>
  <c r="L207" i="1" s="1"/>
  <c r="K206" i="1"/>
  <c r="L206" i="1" s="1"/>
  <c r="K205" i="1"/>
  <c r="L205" i="1" s="1"/>
  <c r="K204" i="1"/>
  <c r="L204" i="1" s="1"/>
  <c r="K203" i="1"/>
  <c r="L203" i="1" s="1"/>
  <c r="K202" i="1"/>
  <c r="L202" i="1" s="1"/>
  <c r="K201" i="1"/>
  <c r="L201" i="1" s="1"/>
  <c r="K200" i="1"/>
  <c r="L200" i="1" s="1"/>
  <c r="K199" i="1"/>
  <c r="L199" i="1" s="1"/>
  <c r="K198" i="1"/>
  <c r="L198" i="1" s="1"/>
  <c r="K197" i="1"/>
  <c r="L197" i="1" s="1"/>
  <c r="K196" i="1"/>
  <c r="L196" i="1" s="1"/>
  <c r="K195" i="1"/>
  <c r="L195" i="1" s="1"/>
  <c r="K194" i="1"/>
  <c r="L194" i="1" s="1"/>
  <c r="K193" i="1"/>
  <c r="L193" i="1" s="1"/>
  <c r="K192" i="1"/>
  <c r="L192" i="1" s="1"/>
  <c r="K191" i="1"/>
  <c r="L191" i="1" s="1"/>
  <c r="K190" i="1"/>
  <c r="L190" i="1" s="1"/>
  <c r="K189" i="1"/>
  <c r="L189" i="1" s="1"/>
  <c r="K188" i="1"/>
  <c r="L188" i="1" s="1"/>
  <c r="K187" i="1"/>
  <c r="L187" i="1" s="1"/>
  <c r="K186" i="1"/>
  <c r="L186" i="1" s="1"/>
  <c r="K185" i="1"/>
  <c r="L185" i="1" s="1"/>
  <c r="K184" i="1"/>
  <c r="L184" i="1" s="1"/>
  <c r="K183" i="1"/>
  <c r="L183" i="1" s="1"/>
  <c r="K182" i="1"/>
  <c r="L182" i="1" s="1"/>
  <c r="K181" i="1"/>
  <c r="L181" i="1" s="1"/>
  <c r="K180" i="1"/>
  <c r="L180" i="1" s="1"/>
  <c r="K179" i="1"/>
  <c r="L179" i="1" s="1"/>
  <c r="K178" i="1"/>
  <c r="L178" i="1" s="1"/>
  <c r="K177" i="1"/>
  <c r="L177" i="1" s="1"/>
  <c r="K176" i="1"/>
  <c r="L176" i="1" s="1"/>
  <c r="K175" i="1"/>
  <c r="L175" i="1" s="1"/>
  <c r="K174" i="1"/>
  <c r="L174" i="1" s="1"/>
  <c r="K173" i="1"/>
  <c r="L173" i="1" s="1"/>
  <c r="K172" i="1"/>
  <c r="L172" i="1" s="1"/>
  <c r="K171" i="1"/>
  <c r="L171" i="1" s="1"/>
  <c r="K170" i="1"/>
  <c r="L170" i="1" s="1"/>
  <c r="K169" i="1"/>
  <c r="L169" i="1" s="1"/>
  <c r="K168" i="1"/>
  <c r="L168" i="1" s="1"/>
  <c r="K167" i="1"/>
  <c r="L167" i="1" s="1"/>
  <c r="K166" i="1"/>
  <c r="L166" i="1" s="1"/>
  <c r="K165" i="1"/>
  <c r="L165" i="1" s="1"/>
  <c r="K164" i="1"/>
  <c r="L164" i="1" s="1"/>
  <c r="K163" i="1"/>
  <c r="L163" i="1" s="1"/>
  <c r="K162" i="1"/>
  <c r="L162" i="1" s="1"/>
  <c r="K161" i="1"/>
  <c r="L161" i="1" s="1"/>
  <c r="K160" i="1"/>
  <c r="L160" i="1" s="1"/>
  <c r="K159" i="1"/>
  <c r="L159" i="1" s="1"/>
  <c r="K158" i="1"/>
  <c r="L158" i="1" s="1"/>
  <c r="K157" i="1"/>
  <c r="L157" i="1" s="1"/>
  <c r="K156" i="1"/>
  <c r="L156" i="1" s="1"/>
  <c r="K155" i="1"/>
  <c r="L155" i="1" s="1"/>
  <c r="K154" i="1"/>
  <c r="L154" i="1" s="1"/>
  <c r="K153" i="1"/>
  <c r="L153" i="1" s="1"/>
  <c r="K152" i="1"/>
  <c r="L152" i="1" s="1"/>
  <c r="K151" i="1"/>
  <c r="L151" i="1" s="1"/>
  <c r="K150" i="1"/>
  <c r="L150" i="1" s="1"/>
  <c r="K149" i="1"/>
  <c r="L149" i="1" s="1"/>
  <c r="K148" i="1"/>
  <c r="L148" i="1" s="1"/>
  <c r="K147" i="1"/>
  <c r="L147" i="1" s="1"/>
  <c r="K146" i="1"/>
  <c r="L146" i="1" s="1"/>
  <c r="K145" i="1"/>
  <c r="L145" i="1" s="1"/>
  <c r="K144" i="1"/>
  <c r="L144" i="1" s="1"/>
  <c r="K143" i="1"/>
  <c r="L143" i="1" s="1"/>
  <c r="K142" i="1"/>
  <c r="L142" i="1" s="1"/>
  <c r="K141" i="1"/>
  <c r="L141" i="1" s="1"/>
  <c r="K140" i="1"/>
  <c r="L140" i="1" s="1"/>
  <c r="K139" i="1"/>
  <c r="L139" i="1" s="1"/>
  <c r="K138" i="1"/>
  <c r="L138" i="1" s="1"/>
  <c r="K137" i="1"/>
  <c r="L137" i="1" s="1"/>
  <c r="K136" i="1"/>
  <c r="L136" i="1" s="1"/>
  <c r="K135" i="1"/>
  <c r="L135" i="1" s="1"/>
  <c r="K134" i="1"/>
  <c r="L134" i="1" s="1"/>
  <c r="K133" i="1"/>
  <c r="L133" i="1" s="1"/>
  <c r="K132" i="1"/>
  <c r="L132" i="1" s="1"/>
  <c r="K131" i="1"/>
  <c r="L131" i="1" s="1"/>
  <c r="K130" i="1"/>
  <c r="L130" i="1" s="1"/>
  <c r="K129" i="1"/>
  <c r="L129" i="1" s="1"/>
  <c r="K128" i="1"/>
  <c r="L128" i="1" s="1"/>
  <c r="K127" i="1"/>
  <c r="L127" i="1" s="1"/>
  <c r="K126" i="1"/>
  <c r="L126" i="1" s="1"/>
  <c r="K125" i="1"/>
  <c r="L125" i="1" s="1"/>
  <c r="K124" i="1"/>
  <c r="L124" i="1" s="1"/>
  <c r="K123" i="1"/>
  <c r="L123" i="1" s="1"/>
  <c r="K122" i="1"/>
  <c r="L122" i="1" s="1"/>
  <c r="K121" i="1"/>
  <c r="L121" i="1" s="1"/>
  <c r="K120" i="1"/>
  <c r="L120" i="1" s="1"/>
  <c r="K119" i="1"/>
  <c r="L119" i="1" s="1"/>
  <c r="K118" i="1"/>
  <c r="L118" i="1" s="1"/>
  <c r="K117" i="1"/>
  <c r="L117" i="1" s="1"/>
  <c r="K116" i="1"/>
  <c r="L116" i="1" s="1"/>
  <c r="K115" i="1"/>
  <c r="L115" i="1" s="1"/>
  <c r="K114" i="1"/>
  <c r="L114" i="1" s="1"/>
  <c r="K113" i="1"/>
  <c r="L113" i="1" s="1"/>
  <c r="K112" i="1"/>
  <c r="L112" i="1" s="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K99" i="1"/>
  <c r="L99" i="1" s="1"/>
  <c r="K98" i="1"/>
  <c r="L98" i="1" s="1"/>
  <c r="K97" i="1"/>
  <c r="L97" i="1" s="1"/>
  <c r="K96" i="1"/>
  <c r="L96" i="1" s="1"/>
  <c r="K95" i="1"/>
  <c r="L95" i="1" s="1"/>
  <c r="K94" i="1"/>
  <c r="L94" i="1" s="1"/>
  <c r="K93" i="1"/>
  <c r="L93" i="1" s="1"/>
  <c r="K92" i="1"/>
  <c r="L92" i="1" s="1"/>
  <c r="K91" i="1"/>
  <c r="L91" i="1" s="1"/>
  <c r="K90" i="1"/>
  <c r="L90" i="1" s="1"/>
  <c r="K89" i="1"/>
  <c r="L89" i="1" s="1"/>
  <c r="K88" i="1"/>
  <c r="L88" i="1" s="1"/>
  <c r="K87" i="1"/>
  <c r="L87" i="1" s="1"/>
  <c r="K86" i="1"/>
  <c r="L86" i="1" s="1"/>
  <c r="K85" i="1"/>
  <c r="L85" i="1" s="1"/>
  <c r="K84" i="1"/>
  <c r="L84" i="1" s="1"/>
  <c r="K83" i="1"/>
  <c r="L83" i="1" s="1"/>
  <c r="K82" i="1"/>
  <c r="L82" i="1" s="1"/>
  <c r="K81" i="1"/>
  <c r="L81" i="1" s="1"/>
  <c r="K80" i="1"/>
  <c r="L80" i="1" s="1"/>
  <c r="K79" i="1"/>
  <c r="L79" i="1" s="1"/>
  <c r="K78" i="1"/>
  <c r="L78" i="1" s="1"/>
  <c r="K77" i="1"/>
  <c r="L77" i="1" s="1"/>
  <c r="K76" i="1"/>
  <c r="L76" i="1" s="1"/>
  <c r="K75" i="1"/>
  <c r="L75" i="1" s="1"/>
  <c r="K74" i="1"/>
  <c r="L74" i="1" s="1"/>
  <c r="K73" i="1"/>
  <c r="L73" i="1" s="1"/>
  <c r="K72" i="1"/>
  <c r="L72" i="1" s="1"/>
  <c r="K71" i="1"/>
  <c r="L71" i="1" s="1"/>
  <c r="K70" i="1"/>
  <c r="L70" i="1" s="1"/>
  <c r="K69" i="1"/>
  <c r="L69" i="1" s="1"/>
  <c r="K68" i="1"/>
  <c r="L68" i="1" s="1"/>
  <c r="K67" i="1"/>
  <c r="L67" i="1" s="1"/>
  <c r="K66" i="1"/>
  <c r="L66" i="1" s="1"/>
  <c r="K65" i="1"/>
  <c r="L65" i="1" s="1"/>
  <c r="K64" i="1"/>
  <c r="L64" i="1" s="1"/>
  <c r="K63" i="1"/>
  <c r="L63" i="1" s="1"/>
  <c r="K62" i="1"/>
  <c r="L62" i="1" s="1"/>
  <c r="K61" i="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 r="K15" i="1"/>
  <c r="L15" i="1" s="1"/>
  <c r="D235" i="1"/>
  <c r="E235" i="1" s="1"/>
  <c r="D234" i="1"/>
  <c r="E234" i="1" s="1"/>
  <c r="D233" i="1"/>
  <c r="E233" i="1" s="1"/>
  <c r="D232" i="1"/>
  <c r="E232" i="1" s="1"/>
  <c r="D231" i="1"/>
  <c r="E231" i="1" s="1"/>
  <c r="D230" i="1"/>
  <c r="E230" i="1" s="1"/>
  <c r="D229" i="1"/>
  <c r="E229" i="1" s="1"/>
  <c r="D228" i="1"/>
  <c r="E228" i="1" s="1"/>
  <c r="D227" i="1"/>
  <c r="E227" i="1" s="1"/>
  <c r="D226" i="1"/>
  <c r="E226" i="1" s="1"/>
  <c r="D225" i="1"/>
  <c r="E225" i="1" s="1"/>
  <c r="D224" i="1"/>
  <c r="E224" i="1" s="1"/>
  <c r="D223" i="1"/>
  <c r="E223" i="1" s="1"/>
  <c r="D222" i="1"/>
  <c r="E222" i="1" s="1"/>
  <c r="D221" i="1"/>
  <c r="E221" i="1" s="1"/>
  <c r="D220" i="1"/>
  <c r="E220" i="1" s="1"/>
  <c r="D219" i="1"/>
  <c r="E219" i="1" s="1"/>
  <c r="D218" i="1"/>
  <c r="E218" i="1" s="1"/>
  <c r="D217" i="1"/>
  <c r="E217" i="1" s="1"/>
  <c r="D216" i="1"/>
  <c r="E216" i="1" s="1"/>
  <c r="D215" i="1"/>
  <c r="E215" i="1" s="1"/>
  <c r="D214" i="1"/>
  <c r="E214" i="1" s="1"/>
  <c r="D213" i="1"/>
  <c r="E213" i="1" s="1"/>
  <c r="D212" i="1"/>
  <c r="E212" i="1" s="1"/>
  <c r="D211" i="1"/>
  <c r="E211" i="1" s="1"/>
  <c r="D210" i="1"/>
  <c r="E210" i="1" s="1"/>
  <c r="D209" i="1"/>
  <c r="E209" i="1" s="1"/>
  <c r="D208" i="1"/>
  <c r="E208" i="1" s="1"/>
  <c r="D207" i="1"/>
  <c r="E207" i="1" s="1"/>
  <c r="D206" i="1"/>
  <c r="E206" i="1" s="1"/>
  <c r="D205" i="1"/>
  <c r="E205" i="1" s="1"/>
  <c r="D204" i="1"/>
  <c r="E204" i="1" s="1"/>
  <c r="D203" i="1"/>
  <c r="E203" i="1" s="1"/>
  <c r="D202" i="1"/>
  <c r="E202" i="1" s="1"/>
  <c r="D201" i="1"/>
  <c r="E201" i="1" s="1"/>
  <c r="D200" i="1"/>
  <c r="E200" i="1" s="1"/>
  <c r="D199" i="1"/>
  <c r="E199" i="1" s="1"/>
  <c r="D198" i="1"/>
  <c r="E198" i="1" s="1"/>
  <c r="D197" i="1"/>
  <c r="E197" i="1" s="1"/>
  <c r="D196" i="1"/>
  <c r="E196" i="1" s="1"/>
  <c r="D195" i="1"/>
  <c r="E195" i="1" s="1"/>
  <c r="D194" i="1"/>
  <c r="E194" i="1" s="1"/>
  <c r="D193" i="1"/>
  <c r="E193" i="1" s="1"/>
  <c r="D192" i="1"/>
  <c r="E192" i="1" s="1"/>
  <c r="D191" i="1"/>
  <c r="E191" i="1" s="1"/>
  <c r="D190" i="1"/>
  <c r="E190" i="1" s="1"/>
  <c r="D189" i="1"/>
  <c r="E189" i="1" s="1"/>
  <c r="D188" i="1"/>
  <c r="E188" i="1" s="1"/>
  <c r="D187" i="1"/>
  <c r="E187" i="1" s="1"/>
  <c r="D186" i="1"/>
  <c r="E186" i="1" s="1"/>
  <c r="D185" i="1"/>
  <c r="E185" i="1" s="1"/>
  <c r="D184" i="1"/>
  <c r="E184" i="1" s="1"/>
  <c r="D183" i="1"/>
  <c r="E183" i="1" s="1"/>
  <c r="D182" i="1"/>
  <c r="E182" i="1" s="1"/>
  <c r="D181" i="1"/>
  <c r="E181" i="1" s="1"/>
  <c r="D180" i="1"/>
  <c r="E180" i="1" s="1"/>
  <c r="D179" i="1"/>
  <c r="E179" i="1" s="1"/>
  <c r="D178" i="1"/>
  <c r="E178" i="1" s="1"/>
  <c r="D177" i="1"/>
  <c r="E177" i="1" s="1"/>
  <c r="D176" i="1"/>
  <c r="E176" i="1" s="1"/>
  <c r="D175" i="1"/>
  <c r="E175" i="1" s="1"/>
  <c r="D174" i="1"/>
  <c r="E174" i="1" s="1"/>
  <c r="D173" i="1"/>
  <c r="E173" i="1" s="1"/>
  <c r="D172" i="1"/>
  <c r="E172" i="1" s="1"/>
  <c r="D171" i="1"/>
  <c r="E171"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E157" i="1" s="1"/>
  <c r="D156" i="1"/>
  <c r="E156" i="1" s="1"/>
  <c r="D155" i="1"/>
  <c r="E155" i="1" s="1"/>
  <c r="D154" i="1"/>
  <c r="E154" i="1" s="1"/>
  <c r="D153" i="1"/>
  <c r="E153" i="1" s="1"/>
  <c r="D152" i="1"/>
  <c r="E152" i="1" s="1"/>
  <c r="D151" i="1"/>
  <c r="E151"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AP106" i="7" l="1"/>
  <c r="AO106" i="7"/>
  <c r="W166" i="7"/>
  <c r="Y165" i="7"/>
  <c r="Z165" i="7" s="1"/>
  <c r="AF181" i="7"/>
  <c r="AG181" i="7" s="1"/>
  <c r="AD182" i="7"/>
  <c r="G61" i="13"/>
  <c r="F61" i="13"/>
  <c r="H61" i="13"/>
  <c r="D61" i="14"/>
  <c r="E61" i="13"/>
  <c r="J61" i="14"/>
  <c r="E61" i="14"/>
  <c r="L61" i="14"/>
  <c r="L20" i="14" s="1"/>
  <c r="I61" i="13"/>
  <c r="D61" i="13"/>
  <c r="D20" i="13" s="1"/>
  <c r="F61" i="14"/>
  <c r="N59" i="17"/>
  <c r="M229" i="17"/>
  <c r="N59" i="15"/>
  <c r="M231" i="15"/>
  <c r="L236" i="14"/>
  <c r="M59" i="14"/>
  <c r="AM108" i="7"/>
  <c r="AN108" i="7" s="1"/>
  <c r="AP108" i="7" s="1"/>
  <c r="AM107" i="7"/>
  <c r="AN107" i="7" s="1"/>
  <c r="AP107" i="7" s="1"/>
  <c r="I346" i="8"/>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J76" i="8"/>
  <c r="I76" i="8"/>
  <c r="I75" i="8"/>
  <c r="I74" i="8"/>
  <c r="I73" i="8"/>
  <c r="I72" i="8"/>
  <c r="I71" i="8"/>
  <c r="I70" i="8"/>
  <c r="I69" i="8"/>
  <c r="J68" i="8"/>
  <c r="I68" i="8"/>
  <c r="I67" i="8"/>
  <c r="I66" i="8"/>
  <c r="I65" i="8"/>
  <c r="I64" i="8"/>
  <c r="J63" i="8"/>
  <c r="I63" i="8"/>
  <c r="I62" i="8"/>
  <c r="I61" i="8"/>
  <c r="J60" i="8"/>
  <c r="I60" i="8"/>
  <c r="J59" i="8"/>
  <c r="I59" i="8"/>
  <c r="I58" i="8"/>
  <c r="I57" i="8"/>
  <c r="I56" i="8"/>
  <c r="J55" i="8"/>
  <c r="I55" i="8"/>
  <c r="J54" i="8"/>
  <c r="I54" i="8"/>
  <c r="I53" i="8"/>
  <c r="J52" i="8"/>
  <c r="I52" i="8"/>
  <c r="J51" i="8"/>
  <c r="I51" i="8"/>
  <c r="I50" i="8"/>
  <c r="I49" i="8"/>
  <c r="J71" i="8"/>
  <c r="I48" i="8"/>
  <c r="J47" i="8"/>
  <c r="I47" i="8"/>
  <c r="J46" i="8"/>
  <c r="I46" i="8"/>
  <c r="I45" i="8"/>
  <c r="J44" i="8"/>
  <c r="I44" i="8"/>
  <c r="J43" i="8"/>
  <c r="I43" i="8"/>
  <c r="I42" i="8"/>
  <c r="I41" i="8"/>
  <c r="I40" i="8"/>
  <c r="J39" i="8"/>
  <c r="I39" i="8"/>
  <c r="J38" i="8"/>
  <c r="I38" i="8"/>
  <c r="J37" i="8"/>
  <c r="I37" i="8"/>
  <c r="J36" i="8"/>
  <c r="I36" i="8"/>
  <c r="J35" i="8"/>
  <c r="I35" i="8"/>
  <c r="J34" i="8"/>
  <c r="I34" i="8"/>
  <c r="J33" i="8"/>
  <c r="I33" i="8"/>
  <c r="J32" i="8"/>
  <c r="I32" i="8"/>
  <c r="J31" i="8"/>
  <c r="I31" i="8"/>
  <c r="J30" i="8"/>
  <c r="I30" i="8"/>
  <c r="J29" i="8"/>
  <c r="I29" i="8"/>
  <c r="J28" i="8"/>
  <c r="I28" i="8"/>
  <c r="J27" i="8"/>
  <c r="I27" i="8"/>
  <c r="J26" i="8"/>
  <c r="I26" i="8"/>
  <c r="J25" i="8"/>
  <c r="I25" i="8"/>
  <c r="J24" i="8"/>
  <c r="I24" i="8"/>
  <c r="J23" i="8"/>
  <c r="I23" i="8"/>
  <c r="J22" i="8"/>
  <c r="I22" i="8"/>
  <c r="J21" i="8"/>
  <c r="I21" i="8"/>
  <c r="J20" i="8"/>
  <c r="I20" i="8"/>
  <c r="J19" i="8"/>
  <c r="I19" i="8"/>
  <c r="J18" i="8"/>
  <c r="I18" i="8"/>
  <c r="J17" i="8"/>
  <c r="I17" i="8"/>
  <c r="C34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D38" i="8"/>
  <c r="C38" i="8"/>
  <c r="D37" i="8"/>
  <c r="C37" i="8"/>
  <c r="D36" i="8"/>
  <c r="C36" i="8"/>
  <c r="D35" i="8"/>
  <c r="C35" i="8"/>
  <c r="D34" i="8"/>
  <c r="C34" i="8"/>
  <c r="D33" i="8"/>
  <c r="C33" i="8"/>
  <c r="D32" i="8"/>
  <c r="C32" i="8"/>
  <c r="D31" i="8"/>
  <c r="C31" i="8"/>
  <c r="D30" i="8"/>
  <c r="C30" i="8"/>
  <c r="D29" i="8"/>
  <c r="C29" i="8"/>
  <c r="D28" i="8"/>
  <c r="C28" i="8"/>
  <c r="D27" i="8"/>
  <c r="C27" i="8"/>
  <c r="D26" i="8"/>
  <c r="C26" i="8"/>
  <c r="D25" i="8"/>
  <c r="C25" i="8"/>
  <c r="D24" i="8"/>
  <c r="C24" i="8"/>
  <c r="D23" i="8"/>
  <c r="C23" i="8"/>
  <c r="D22" i="8"/>
  <c r="C22" i="8"/>
  <c r="D21" i="8"/>
  <c r="C21" i="8"/>
  <c r="D20" i="8"/>
  <c r="C20" i="8"/>
  <c r="D19" i="8"/>
  <c r="C19" i="8"/>
  <c r="D18" i="8"/>
  <c r="C18" i="8"/>
  <c r="D17" i="8"/>
  <c r="C17" i="8"/>
  <c r="D80" i="8"/>
  <c r="D60" i="8"/>
  <c r="D59" i="8"/>
  <c r="D58" i="8"/>
  <c r="D57" i="8"/>
  <c r="D53" i="8"/>
  <c r="D52" i="8"/>
  <c r="D51" i="8"/>
  <c r="D50" i="8"/>
  <c r="D49" i="8"/>
  <c r="D48" i="8"/>
  <c r="D45" i="8"/>
  <c r="D43" i="8"/>
  <c r="D42" i="8"/>
  <c r="D41" i="8"/>
  <c r="D39" i="8"/>
  <c r="K243" i="7"/>
  <c r="L243" i="7" s="1"/>
  <c r="K242" i="7"/>
  <c r="L242" i="7" s="1"/>
  <c r="K241" i="7"/>
  <c r="L241" i="7" s="1"/>
  <c r="K240" i="7"/>
  <c r="L240" i="7" s="1"/>
  <c r="K239" i="7"/>
  <c r="L239" i="7" s="1"/>
  <c r="K238" i="7"/>
  <c r="L238" i="7" s="1"/>
  <c r="K237" i="7"/>
  <c r="L237" i="7" s="1"/>
  <c r="K236" i="7"/>
  <c r="L236" i="7" s="1"/>
  <c r="K235" i="7"/>
  <c r="L235" i="7" s="1"/>
  <c r="K234" i="7"/>
  <c r="L234" i="7" s="1"/>
  <c r="K233" i="7"/>
  <c r="L233" i="7" s="1"/>
  <c r="K232" i="7"/>
  <c r="L232" i="7" s="1"/>
  <c r="K231" i="7"/>
  <c r="L231" i="7" s="1"/>
  <c r="K230" i="7"/>
  <c r="L230" i="7" s="1"/>
  <c r="K229" i="7"/>
  <c r="L229" i="7" s="1"/>
  <c r="K228" i="7"/>
  <c r="L228" i="7" s="1"/>
  <c r="K227" i="7"/>
  <c r="L227" i="7" s="1"/>
  <c r="K226" i="7"/>
  <c r="L226" i="7" s="1"/>
  <c r="K225" i="7"/>
  <c r="L225" i="7" s="1"/>
  <c r="K224" i="7"/>
  <c r="L224" i="7" s="1"/>
  <c r="K223" i="7"/>
  <c r="L223" i="7" s="1"/>
  <c r="K222" i="7"/>
  <c r="L222" i="7" s="1"/>
  <c r="K221" i="7"/>
  <c r="L221" i="7" s="1"/>
  <c r="K220" i="7"/>
  <c r="L220" i="7" s="1"/>
  <c r="K219" i="7"/>
  <c r="L219" i="7" s="1"/>
  <c r="K218" i="7"/>
  <c r="L218" i="7" s="1"/>
  <c r="K217" i="7"/>
  <c r="L217" i="7" s="1"/>
  <c r="K216" i="7"/>
  <c r="L216" i="7" s="1"/>
  <c r="K215" i="7"/>
  <c r="L215" i="7" s="1"/>
  <c r="K214" i="7"/>
  <c r="L214" i="7" s="1"/>
  <c r="K213" i="7"/>
  <c r="L213" i="7" s="1"/>
  <c r="K212" i="7"/>
  <c r="L212" i="7" s="1"/>
  <c r="K211" i="7"/>
  <c r="L211" i="7" s="1"/>
  <c r="K210" i="7"/>
  <c r="L210" i="7" s="1"/>
  <c r="K209" i="7"/>
  <c r="L209" i="7" s="1"/>
  <c r="K208" i="7"/>
  <c r="L208" i="7" s="1"/>
  <c r="K207" i="7"/>
  <c r="L207" i="7" s="1"/>
  <c r="K206" i="7"/>
  <c r="L206" i="7" s="1"/>
  <c r="K205" i="7"/>
  <c r="L205" i="7" s="1"/>
  <c r="K204" i="7"/>
  <c r="L204" i="7" s="1"/>
  <c r="K203" i="7"/>
  <c r="L203" i="7" s="1"/>
  <c r="K202" i="7"/>
  <c r="L202" i="7" s="1"/>
  <c r="K201" i="7"/>
  <c r="L201" i="7" s="1"/>
  <c r="K200" i="7"/>
  <c r="L200" i="7" s="1"/>
  <c r="K199" i="7"/>
  <c r="L199" i="7" s="1"/>
  <c r="K198" i="7"/>
  <c r="L198" i="7" s="1"/>
  <c r="K197" i="7"/>
  <c r="L197" i="7" s="1"/>
  <c r="K196" i="7"/>
  <c r="L196" i="7" s="1"/>
  <c r="K195" i="7"/>
  <c r="L195" i="7" s="1"/>
  <c r="K194" i="7"/>
  <c r="L194" i="7" s="1"/>
  <c r="K193" i="7"/>
  <c r="L193" i="7" s="1"/>
  <c r="K192" i="7"/>
  <c r="L192" i="7" s="1"/>
  <c r="K191" i="7"/>
  <c r="L191" i="7" s="1"/>
  <c r="K190" i="7"/>
  <c r="L190" i="7" s="1"/>
  <c r="K189" i="7"/>
  <c r="L189" i="7" s="1"/>
  <c r="K188" i="7"/>
  <c r="L188" i="7" s="1"/>
  <c r="K187" i="7"/>
  <c r="L187" i="7" s="1"/>
  <c r="K186" i="7"/>
  <c r="L186" i="7" s="1"/>
  <c r="K185" i="7"/>
  <c r="L185" i="7" s="1"/>
  <c r="K184" i="7"/>
  <c r="L184" i="7" s="1"/>
  <c r="K183" i="7"/>
  <c r="L183" i="7" s="1"/>
  <c r="K182" i="7"/>
  <c r="L182" i="7" s="1"/>
  <c r="K181" i="7"/>
  <c r="L181" i="7" s="1"/>
  <c r="K180" i="7"/>
  <c r="L180" i="7" s="1"/>
  <c r="K179" i="7"/>
  <c r="L179" i="7" s="1"/>
  <c r="K178" i="7"/>
  <c r="L178" i="7" s="1"/>
  <c r="K177" i="7"/>
  <c r="L177" i="7" s="1"/>
  <c r="K176" i="7"/>
  <c r="L176" i="7" s="1"/>
  <c r="K175" i="7"/>
  <c r="L175" i="7" s="1"/>
  <c r="K174" i="7"/>
  <c r="L174" i="7" s="1"/>
  <c r="K173" i="7"/>
  <c r="L173" i="7" s="1"/>
  <c r="K172" i="7"/>
  <c r="L172" i="7" s="1"/>
  <c r="K171" i="7"/>
  <c r="L171" i="7" s="1"/>
  <c r="K170" i="7"/>
  <c r="L170" i="7" s="1"/>
  <c r="K169" i="7"/>
  <c r="L169" i="7" s="1"/>
  <c r="K168" i="7"/>
  <c r="L168" i="7" s="1"/>
  <c r="K167" i="7"/>
  <c r="L167" i="7" s="1"/>
  <c r="K166" i="7"/>
  <c r="L166" i="7" s="1"/>
  <c r="K165" i="7"/>
  <c r="L165" i="7" s="1"/>
  <c r="K164" i="7"/>
  <c r="L164" i="7" s="1"/>
  <c r="K163" i="7"/>
  <c r="L163" i="7" s="1"/>
  <c r="K162" i="7"/>
  <c r="L162" i="7" s="1"/>
  <c r="K161" i="7"/>
  <c r="L161" i="7" s="1"/>
  <c r="K160" i="7"/>
  <c r="L160" i="7" s="1"/>
  <c r="K159" i="7"/>
  <c r="L159" i="7" s="1"/>
  <c r="K158" i="7"/>
  <c r="L158" i="7" s="1"/>
  <c r="K157" i="7"/>
  <c r="L157" i="7" s="1"/>
  <c r="K156" i="7"/>
  <c r="L156" i="7" s="1"/>
  <c r="K155" i="7"/>
  <c r="L155" i="7" s="1"/>
  <c r="K154" i="7"/>
  <c r="L154" i="7" s="1"/>
  <c r="K153" i="7"/>
  <c r="L153" i="7" s="1"/>
  <c r="K152" i="7"/>
  <c r="L152" i="7" s="1"/>
  <c r="K151" i="7"/>
  <c r="L151" i="7" s="1"/>
  <c r="K150" i="7"/>
  <c r="L150" i="7" s="1"/>
  <c r="K149" i="7"/>
  <c r="L149" i="7" s="1"/>
  <c r="K148" i="7"/>
  <c r="L148" i="7" s="1"/>
  <c r="K147" i="7"/>
  <c r="L147" i="7" s="1"/>
  <c r="K146" i="7"/>
  <c r="L146" i="7" s="1"/>
  <c r="K145" i="7"/>
  <c r="L145" i="7" s="1"/>
  <c r="K144" i="7"/>
  <c r="L144" i="7" s="1"/>
  <c r="K143" i="7"/>
  <c r="L143" i="7" s="1"/>
  <c r="K142" i="7"/>
  <c r="L142" i="7" s="1"/>
  <c r="K141" i="7"/>
  <c r="L141" i="7" s="1"/>
  <c r="K140" i="7"/>
  <c r="L140" i="7" s="1"/>
  <c r="K139" i="7"/>
  <c r="L139" i="7" s="1"/>
  <c r="K138" i="7"/>
  <c r="L138" i="7" s="1"/>
  <c r="K137" i="7"/>
  <c r="L137" i="7" s="1"/>
  <c r="K136" i="7"/>
  <c r="L136" i="7" s="1"/>
  <c r="K135" i="7"/>
  <c r="L135" i="7" s="1"/>
  <c r="K134" i="7"/>
  <c r="L134" i="7" s="1"/>
  <c r="K133" i="7"/>
  <c r="L133" i="7" s="1"/>
  <c r="K132" i="7"/>
  <c r="L132" i="7" s="1"/>
  <c r="K131" i="7"/>
  <c r="L131" i="7" s="1"/>
  <c r="K130" i="7"/>
  <c r="L130" i="7" s="1"/>
  <c r="K129" i="7"/>
  <c r="L129" i="7" s="1"/>
  <c r="K128" i="7"/>
  <c r="L128" i="7" s="1"/>
  <c r="K127" i="7"/>
  <c r="L127" i="7" s="1"/>
  <c r="K126" i="7"/>
  <c r="L126" i="7" s="1"/>
  <c r="K125" i="7"/>
  <c r="L125" i="7" s="1"/>
  <c r="K112" i="7"/>
  <c r="L112" i="7" s="1"/>
  <c r="K111" i="7"/>
  <c r="L111" i="7" s="1"/>
  <c r="K110" i="7"/>
  <c r="L110" i="7" s="1"/>
  <c r="K109" i="7"/>
  <c r="L109" i="7" s="1"/>
  <c r="K96" i="7"/>
  <c r="L96" i="7" s="1"/>
  <c r="K95" i="7"/>
  <c r="L95" i="7" s="1"/>
  <c r="K94" i="7"/>
  <c r="L94" i="7" s="1"/>
  <c r="K93" i="7"/>
  <c r="L93" i="7" s="1"/>
  <c r="K92" i="7"/>
  <c r="L92" i="7" s="1"/>
  <c r="K91" i="7"/>
  <c r="L91" i="7" s="1"/>
  <c r="K90" i="7"/>
  <c r="L90" i="7" s="1"/>
  <c r="K89" i="7"/>
  <c r="L89" i="7" s="1"/>
  <c r="K88" i="7"/>
  <c r="L88" i="7" s="1"/>
  <c r="K87" i="7"/>
  <c r="L87" i="7" s="1"/>
  <c r="K86" i="7"/>
  <c r="L86" i="7" s="1"/>
  <c r="K85" i="7"/>
  <c r="L85" i="7" s="1"/>
  <c r="K84" i="7"/>
  <c r="L84" i="7" s="1"/>
  <c r="K83" i="7"/>
  <c r="L83" i="7" s="1"/>
  <c r="K82" i="7"/>
  <c r="L82" i="7" s="1"/>
  <c r="K81" i="7"/>
  <c r="L81" i="7" s="1"/>
  <c r="K70" i="7"/>
  <c r="L70" i="7" s="1"/>
  <c r="K69" i="7"/>
  <c r="L69" i="7" s="1"/>
  <c r="K68" i="7"/>
  <c r="L68" i="7" s="1"/>
  <c r="K67" i="7"/>
  <c r="L67" i="7" s="1"/>
  <c r="K66" i="7"/>
  <c r="L66" i="7" s="1"/>
  <c r="K65" i="7"/>
  <c r="L65" i="7" s="1"/>
  <c r="K64" i="7"/>
  <c r="L64" i="7" s="1"/>
  <c r="K63" i="7"/>
  <c r="L63" i="7" s="1"/>
  <c r="K62" i="7"/>
  <c r="L62" i="7" s="1"/>
  <c r="K61" i="7"/>
  <c r="L61" i="7" s="1"/>
  <c r="K60" i="7"/>
  <c r="L60" i="7" s="1"/>
  <c r="K59" i="7"/>
  <c r="L59" i="7" s="1"/>
  <c r="K58" i="7"/>
  <c r="L58" i="7" s="1"/>
  <c r="K57" i="7"/>
  <c r="L57" i="7" s="1"/>
  <c r="K56" i="7"/>
  <c r="L56" i="7" s="1"/>
  <c r="K55" i="7"/>
  <c r="L55" i="7" s="1"/>
  <c r="K54" i="7"/>
  <c r="L54" i="7" s="1"/>
  <c r="K53" i="7"/>
  <c r="L53" i="7" s="1"/>
  <c r="K52" i="7"/>
  <c r="L52" i="7" s="1"/>
  <c r="K51" i="7"/>
  <c r="L51" i="7" s="1"/>
  <c r="K50" i="7"/>
  <c r="L50" i="7" s="1"/>
  <c r="K49" i="7"/>
  <c r="L49" i="7" s="1"/>
  <c r="K48" i="7"/>
  <c r="L48" i="7" s="1"/>
  <c r="K47" i="7"/>
  <c r="L47" i="7" s="1"/>
  <c r="K46" i="7"/>
  <c r="L46" i="7" s="1"/>
  <c r="K45" i="7"/>
  <c r="L45" i="7" s="1"/>
  <c r="K44" i="7"/>
  <c r="L44" i="7" s="1"/>
  <c r="K43" i="7"/>
  <c r="L43" i="7" s="1"/>
  <c r="K42" i="7"/>
  <c r="L42" i="7" s="1"/>
  <c r="K41" i="7"/>
  <c r="L41" i="7" s="1"/>
  <c r="K40" i="7"/>
  <c r="L40" i="7" s="1"/>
  <c r="K39" i="7"/>
  <c r="L39" i="7" s="1"/>
  <c r="K38" i="7"/>
  <c r="L38" i="7" s="1"/>
  <c r="K37" i="7"/>
  <c r="L37" i="7" s="1"/>
  <c r="K36" i="7"/>
  <c r="L36" i="7" s="1"/>
  <c r="K35" i="7"/>
  <c r="L35" i="7" s="1"/>
  <c r="K34" i="7"/>
  <c r="L34" i="7" s="1"/>
  <c r="K33" i="7"/>
  <c r="L33" i="7" s="1"/>
  <c r="K32" i="7"/>
  <c r="L32" i="7" s="1"/>
  <c r="K31" i="7"/>
  <c r="L31" i="7" s="1"/>
  <c r="K30" i="7"/>
  <c r="L30" i="7" s="1"/>
  <c r="K29" i="7"/>
  <c r="L29" i="7" s="1"/>
  <c r="K28" i="7"/>
  <c r="L28" i="7" s="1"/>
  <c r="K27" i="7"/>
  <c r="L27" i="7" s="1"/>
  <c r="K26" i="7"/>
  <c r="L26" i="7" s="1"/>
  <c r="K25" i="7"/>
  <c r="L25" i="7" s="1"/>
  <c r="K24" i="7"/>
  <c r="L24" i="7" s="1"/>
  <c r="K23" i="7"/>
  <c r="L23" i="7" s="1"/>
  <c r="K22" i="7"/>
  <c r="L22" i="7" s="1"/>
  <c r="K21" i="7"/>
  <c r="L21" i="7" s="1"/>
  <c r="K20" i="7"/>
  <c r="L20" i="7" s="1"/>
  <c r="K19" i="7"/>
  <c r="L19" i="7" s="1"/>
  <c r="K18" i="7"/>
  <c r="L18" i="7" s="1"/>
  <c r="K17" i="7"/>
  <c r="L17" i="7" s="1"/>
  <c r="K16" i="7"/>
  <c r="L16" i="7" s="1"/>
  <c r="D243" i="7"/>
  <c r="E243" i="7" s="1"/>
  <c r="D242" i="7"/>
  <c r="E242" i="7" s="1"/>
  <c r="D241" i="7"/>
  <c r="E241" i="7" s="1"/>
  <c r="D240" i="7"/>
  <c r="E240" i="7" s="1"/>
  <c r="D239" i="7"/>
  <c r="E239" i="7" s="1"/>
  <c r="D238" i="7"/>
  <c r="E238" i="7" s="1"/>
  <c r="D237" i="7"/>
  <c r="E237" i="7" s="1"/>
  <c r="D236" i="7"/>
  <c r="E236" i="7" s="1"/>
  <c r="D235" i="7"/>
  <c r="E235" i="7" s="1"/>
  <c r="D234" i="7"/>
  <c r="E234" i="7" s="1"/>
  <c r="D233" i="7"/>
  <c r="E233" i="7" s="1"/>
  <c r="D232" i="7"/>
  <c r="E232" i="7" s="1"/>
  <c r="D231" i="7"/>
  <c r="E231" i="7" s="1"/>
  <c r="D230" i="7"/>
  <c r="E230" i="7" s="1"/>
  <c r="D229" i="7"/>
  <c r="E229" i="7" s="1"/>
  <c r="D228" i="7"/>
  <c r="E228" i="7" s="1"/>
  <c r="D227" i="7"/>
  <c r="E227" i="7" s="1"/>
  <c r="D226" i="7"/>
  <c r="E226" i="7" s="1"/>
  <c r="D225" i="7"/>
  <c r="E225" i="7" s="1"/>
  <c r="D224" i="7"/>
  <c r="E224" i="7" s="1"/>
  <c r="D223" i="7"/>
  <c r="E223" i="7" s="1"/>
  <c r="D222" i="7"/>
  <c r="E222" i="7" s="1"/>
  <c r="D221" i="7"/>
  <c r="E221" i="7" s="1"/>
  <c r="D220" i="7"/>
  <c r="E220" i="7" s="1"/>
  <c r="D219" i="7"/>
  <c r="E219" i="7" s="1"/>
  <c r="D218" i="7"/>
  <c r="E218" i="7" s="1"/>
  <c r="D217" i="7"/>
  <c r="E217" i="7" s="1"/>
  <c r="D216" i="7"/>
  <c r="E216" i="7" s="1"/>
  <c r="D215" i="7"/>
  <c r="E215" i="7" s="1"/>
  <c r="D214" i="7"/>
  <c r="E214" i="7" s="1"/>
  <c r="D213" i="7"/>
  <c r="E213" i="7" s="1"/>
  <c r="D212" i="7"/>
  <c r="E212" i="7" s="1"/>
  <c r="D211" i="7"/>
  <c r="E211" i="7" s="1"/>
  <c r="D210" i="7"/>
  <c r="E210" i="7" s="1"/>
  <c r="D209" i="7"/>
  <c r="E209" i="7" s="1"/>
  <c r="D208" i="7"/>
  <c r="E208" i="7" s="1"/>
  <c r="D207" i="7"/>
  <c r="E207" i="7" s="1"/>
  <c r="D206" i="7"/>
  <c r="E206" i="7" s="1"/>
  <c r="D205" i="7"/>
  <c r="E205" i="7" s="1"/>
  <c r="D204" i="7"/>
  <c r="E204" i="7" s="1"/>
  <c r="D203" i="7"/>
  <c r="E203" i="7" s="1"/>
  <c r="D202" i="7"/>
  <c r="E202" i="7" s="1"/>
  <c r="D201" i="7"/>
  <c r="E201" i="7" s="1"/>
  <c r="D200" i="7"/>
  <c r="E200" i="7" s="1"/>
  <c r="D199" i="7"/>
  <c r="E199" i="7" s="1"/>
  <c r="D198" i="7"/>
  <c r="E198" i="7" s="1"/>
  <c r="D197" i="7"/>
  <c r="E197" i="7" s="1"/>
  <c r="D196" i="7"/>
  <c r="E196" i="7" s="1"/>
  <c r="D195" i="7"/>
  <c r="E195" i="7" s="1"/>
  <c r="D194" i="7"/>
  <c r="E194" i="7" s="1"/>
  <c r="D193" i="7"/>
  <c r="E193" i="7" s="1"/>
  <c r="D192" i="7"/>
  <c r="E192" i="7" s="1"/>
  <c r="D191" i="7"/>
  <c r="E191" i="7" s="1"/>
  <c r="D190" i="7"/>
  <c r="E190" i="7" s="1"/>
  <c r="D189" i="7"/>
  <c r="E189" i="7" s="1"/>
  <c r="D188" i="7"/>
  <c r="E188" i="7" s="1"/>
  <c r="D187" i="7"/>
  <c r="E187" i="7" s="1"/>
  <c r="D186" i="7"/>
  <c r="E186" i="7" s="1"/>
  <c r="D185" i="7"/>
  <c r="E185" i="7" s="1"/>
  <c r="D184" i="7"/>
  <c r="E184" i="7" s="1"/>
  <c r="D183" i="7"/>
  <c r="E183" i="7" s="1"/>
  <c r="D182" i="7"/>
  <c r="E182" i="7" s="1"/>
  <c r="D181" i="7"/>
  <c r="E181" i="7" s="1"/>
  <c r="D180" i="7"/>
  <c r="E180" i="7" s="1"/>
  <c r="D179" i="7"/>
  <c r="E179" i="7" s="1"/>
  <c r="D178" i="7"/>
  <c r="E178" i="7" s="1"/>
  <c r="D177" i="7"/>
  <c r="E177" i="7" s="1"/>
  <c r="D176" i="7"/>
  <c r="E176" i="7" s="1"/>
  <c r="D175" i="7"/>
  <c r="E175" i="7" s="1"/>
  <c r="D174" i="7"/>
  <c r="E174" i="7" s="1"/>
  <c r="D173" i="7"/>
  <c r="E173" i="7" s="1"/>
  <c r="D172" i="7"/>
  <c r="E172" i="7" s="1"/>
  <c r="D171" i="7"/>
  <c r="E171" i="7" s="1"/>
  <c r="D170" i="7"/>
  <c r="E170" i="7" s="1"/>
  <c r="D169" i="7"/>
  <c r="E169" i="7" s="1"/>
  <c r="D168" i="7"/>
  <c r="E168" i="7" s="1"/>
  <c r="D167" i="7"/>
  <c r="E167" i="7" s="1"/>
  <c r="D166" i="7"/>
  <c r="E166" i="7" s="1"/>
  <c r="D165" i="7"/>
  <c r="E165" i="7" s="1"/>
  <c r="D164" i="7"/>
  <c r="E164" i="7" s="1"/>
  <c r="D163" i="7"/>
  <c r="E163" i="7" s="1"/>
  <c r="D162" i="7"/>
  <c r="E162" i="7" s="1"/>
  <c r="D161" i="7"/>
  <c r="E161" i="7" s="1"/>
  <c r="D160" i="7"/>
  <c r="E160" i="7" s="1"/>
  <c r="D159" i="7"/>
  <c r="E159" i="7" s="1"/>
  <c r="D158" i="7"/>
  <c r="E158" i="7" s="1"/>
  <c r="D157" i="7"/>
  <c r="E157" i="7" s="1"/>
  <c r="D156" i="7"/>
  <c r="E156" i="7" s="1"/>
  <c r="D155" i="7"/>
  <c r="E155" i="7" s="1"/>
  <c r="D154" i="7"/>
  <c r="E154" i="7" s="1"/>
  <c r="D153" i="7"/>
  <c r="E153" i="7" s="1"/>
  <c r="D152" i="7"/>
  <c r="E152" i="7" s="1"/>
  <c r="D151" i="7"/>
  <c r="E151" i="7" s="1"/>
  <c r="D150" i="7"/>
  <c r="E150" i="7" s="1"/>
  <c r="D149" i="7"/>
  <c r="E149" i="7" s="1"/>
  <c r="D148" i="7"/>
  <c r="E148" i="7" s="1"/>
  <c r="D147" i="7"/>
  <c r="E147" i="7" s="1"/>
  <c r="D146" i="7"/>
  <c r="E146" i="7" s="1"/>
  <c r="D145" i="7"/>
  <c r="E145" i="7" s="1"/>
  <c r="D144" i="7"/>
  <c r="E144" i="7" s="1"/>
  <c r="D143" i="7"/>
  <c r="E143" i="7" s="1"/>
  <c r="D142" i="7"/>
  <c r="E142" i="7" s="1"/>
  <c r="D141" i="7"/>
  <c r="E141" i="7" s="1"/>
  <c r="D140" i="7"/>
  <c r="E140" i="7" s="1"/>
  <c r="D139" i="7"/>
  <c r="E139" i="7" s="1"/>
  <c r="D138" i="7"/>
  <c r="E138" i="7" s="1"/>
  <c r="D137" i="7"/>
  <c r="E137" i="7" s="1"/>
  <c r="D136" i="7"/>
  <c r="E136" i="7" s="1"/>
  <c r="D135" i="7"/>
  <c r="E135" i="7" s="1"/>
  <c r="D134" i="7"/>
  <c r="E134" i="7" s="1"/>
  <c r="D133" i="7"/>
  <c r="E133" i="7" s="1"/>
  <c r="D132" i="7"/>
  <c r="E132" i="7" s="1"/>
  <c r="D131" i="7"/>
  <c r="E131" i="7" s="1"/>
  <c r="D130" i="7"/>
  <c r="E130" i="7" s="1"/>
  <c r="D129" i="7"/>
  <c r="E129" i="7" s="1"/>
  <c r="D128" i="7"/>
  <c r="E128" i="7" s="1"/>
  <c r="D127" i="7"/>
  <c r="E127" i="7" s="1"/>
  <c r="D126" i="7"/>
  <c r="E126" i="7" s="1"/>
  <c r="D125" i="7"/>
  <c r="E125" i="7" s="1"/>
  <c r="D112" i="7"/>
  <c r="E112" i="7" s="1"/>
  <c r="D111" i="7"/>
  <c r="E111" i="7" s="1"/>
  <c r="D110" i="7"/>
  <c r="E110" i="7" s="1"/>
  <c r="D109" i="7"/>
  <c r="E109" i="7" s="1"/>
  <c r="D96" i="7"/>
  <c r="E96" i="7" s="1"/>
  <c r="D95" i="7"/>
  <c r="E95" i="7" s="1"/>
  <c r="D94" i="7"/>
  <c r="E94" i="7" s="1"/>
  <c r="D93" i="7"/>
  <c r="E93" i="7" s="1"/>
  <c r="D92" i="7"/>
  <c r="E92" i="7" s="1"/>
  <c r="D91" i="7"/>
  <c r="E91" i="7" s="1"/>
  <c r="D90" i="7"/>
  <c r="E90" i="7" s="1"/>
  <c r="D89" i="7"/>
  <c r="E89" i="7" s="1"/>
  <c r="D88" i="7"/>
  <c r="E88" i="7" s="1"/>
  <c r="D87" i="7"/>
  <c r="E87" i="7" s="1"/>
  <c r="D86" i="7"/>
  <c r="E86" i="7" s="1"/>
  <c r="D85" i="7"/>
  <c r="E85" i="7" s="1"/>
  <c r="D84" i="7"/>
  <c r="E84" i="7" s="1"/>
  <c r="D83" i="7"/>
  <c r="E83" i="7" s="1"/>
  <c r="D82" i="7"/>
  <c r="E82" i="7" s="1"/>
  <c r="D81" i="7"/>
  <c r="E81" i="7" s="1"/>
  <c r="D70" i="7"/>
  <c r="E70" i="7" s="1"/>
  <c r="D69" i="7"/>
  <c r="E69" i="7" s="1"/>
  <c r="D68" i="7"/>
  <c r="E68" i="7" s="1"/>
  <c r="D67" i="7"/>
  <c r="E67" i="7" s="1"/>
  <c r="D66" i="7"/>
  <c r="E66" i="7" s="1"/>
  <c r="D65" i="7"/>
  <c r="E65" i="7" s="1"/>
  <c r="D64" i="7"/>
  <c r="E64" i="7" s="1"/>
  <c r="D63" i="7"/>
  <c r="E63" i="7" s="1"/>
  <c r="D62" i="7"/>
  <c r="E62" i="7" s="1"/>
  <c r="D61" i="7"/>
  <c r="E61" i="7" s="1"/>
  <c r="D60" i="7"/>
  <c r="E60" i="7" s="1"/>
  <c r="D59" i="7"/>
  <c r="E59" i="7" s="1"/>
  <c r="D58" i="7"/>
  <c r="E58" i="7" s="1"/>
  <c r="D57" i="7"/>
  <c r="E57" i="7" s="1"/>
  <c r="D56" i="7"/>
  <c r="E56" i="7" s="1"/>
  <c r="D55" i="7"/>
  <c r="E55" i="7" s="1"/>
  <c r="D54" i="7"/>
  <c r="E54" i="7" s="1"/>
  <c r="D53" i="7"/>
  <c r="E53" i="7" s="1"/>
  <c r="D52" i="7"/>
  <c r="E52" i="7" s="1"/>
  <c r="D51" i="7"/>
  <c r="E51" i="7" s="1"/>
  <c r="D50" i="7"/>
  <c r="E50" i="7" s="1"/>
  <c r="D49" i="7"/>
  <c r="E49" i="7" s="1"/>
  <c r="D48" i="7"/>
  <c r="E48" i="7" s="1"/>
  <c r="D47" i="7"/>
  <c r="E47" i="7" s="1"/>
  <c r="D46" i="7"/>
  <c r="E46" i="7" s="1"/>
  <c r="D45" i="7"/>
  <c r="E45" i="7" s="1"/>
  <c r="D44" i="7"/>
  <c r="E44" i="7" s="1"/>
  <c r="D43" i="7"/>
  <c r="E43" i="7" s="1"/>
  <c r="D42" i="7"/>
  <c r="E42" i="7" s="1"/>
  <c r="D41" i="7"/>
  <c r="E41" i="7" s="1"/>
  <c r="D40" i="7"/>
  <c r="E40" i="7" s="1"/>
  <c r="D39" i="7"/>
  <c r="E39" i="7" s="1"/>
  <c r="D38" i="7"/>
  <c r="E38" i="7" s="1"/>
  <c r="D37" i="7"/>
  <c r="E37" i="7" s="1"/>
  <c r="D36" i="7"/>
  <c r="E36" i="7" s="1"/>
  <c r="D35" i="7"/>
  <c r="E35" i="7" s="1"/>
  <c r="D34" i="7"/>
  <c r="E34" i="7" s="1"/>
  <c r="D33" i="7"/>
  <c r="E33" i="7" s="1"/>
  <c r="D32" i="7"/>
  <c r="E32" i="7" s="1"/>
  <c r="D31" i="7"/>
  <c r="E31" i="7" s="1"/>
  <c r="D30" i="7"/>
  <c r="E30" i="7" s="1"/>
  <c r="D29" i="7"/>
  <c r="E29" i="7" s="1"/>
  <c r="D28" i="7"/>
  <c r="E28" i="7" s="1"/>
  <c r="D27" i="7"/>
  <c r="E27" i="7" s="1"/>
  <c r="D26" i="7"/>
  <c r="E26" i="7" s="1"/>
  <c r="D25" i="7"/>
  <c r="E25" i="7" s="1"/>
  <c r="D24" i="7"/>
  <c r="E24" i="7" s="1"/>
  <c r="D23" i="7"/>
  <c r="E23" i="7" s="1"/>
  <c r="D22" i="7"/>
  <c r="E22" i="7" s="1"/>
  <c r="D21" i="7"/>
  <c r="E21" i="7" s="1"/>
  <c r="D20" i="7"/>
  <c r="E20" i="7" s="1"/>
  <c r="D19" i="7"/>
  <c r="E19" i="7" s="1"/>
  <c r="D18" i="7"/>
  <c r="E18" i="7" s="1"/>
  <c r="D17" i="7"/>
  <c r="E17" i="7" s="1"/>
  <c r="D16" i="7"/>
  <c r="E16" i="7" s="1"/>
  <c r="I113" i="7"/>
  <c r="I114" i="7" s="1"/>
  <c r="I115" i="7" s="1"/>
  <c r="I116" i="7" s="1"/>
  <c r="I117" i="7" s="1"/>
  <c r="I118" i="7" s="1"/>
  <c r="I119" i="7" s="1"/>
  <c r="I120" i="7" s="1"/>
  <c r="I121" i="7" s="1"/>
  <c r="I122" i="7" s="1"/>
  <c r="I123" i="7" s="1"/>
  <c r="I124" i="7" s="1"/>
  <c r="K124" i="7" s="1"/>
  <c r="L124" i="7" s="1"/>
  <c r="I97" i="7"/>
  <c r="I98" i="7" s="1"/>
  <c r="I99" i="7" s="1"/>
  <c r="I100" i="7" s="1"/>
  <c r="I101" i="7" s="1"/>
  <c r="I102" i="7" s="1"/>
  <c r="I103" i="7" s="1"/>
  <c r="I104" i="7" s="1"/>
  <c r="I105" i="7" s="1"/>
  <c r="I106" i="7" s="1"/>
  <c r="I107" i="7" s="1"/>
  <c r="I108" i="7" s="1"/>
  <c r="K108" i="7" s="1"/>
  <c r="L108" i="7" s="1"/>
  <c r="I71" i="7"/>
  <c r="I72" i="7" s="1"/>
  <c r="I73" i="7" s="1"/>
  <c r="I74" i="7" s="1"/>
  <c r="I75" i="7" s="1"/>
  <c r="I76" i="7" s="1"/>
  <c r="I77" i="7" s="1"/>
  <c r="I78" i="7" s="1"/>
  <c r="I79" i="7" s="1"/>
  <c r="I80" i="7" s="1"/>
  <c r="K80" i="7" s="1"/>
  <c r="L80" i="7" s="1"/>
  <c r="J18" i="7"/>
  <c r="J19" i="7" s="1"/>
  <c r="J20" i="7" s="1"/>
  <c r="J21" i="7" s="1"/>
  <c r="J22" i="7" s="1"/>
  <c r="J23" i="7" s="1"/>
  <c r="J24" i="7" s="1"/>
  <c r="J25" i="7" s="1"/>
  <c r="J26" i="7" s="1"/>
  <c r="B113" i="7"/>
  <c r="B114" i="7" s="1"/>
  <c r="B115" i="7" s="1"/>
  <c r="B116" i="7" s="1"/>
  <c r="B117" i="7" s="1"/>
  <c r="B118" i="7" s="1"/>
  <c r="B119" i="7" s="1"/>
  <c r="B120" i="7" s="1"/>
  <c r="B121" i="7" s="1"/>
  <c r="B122" i="7" s="1"/>
  <c r="B123" i="7" s="1"/>
  <c r="B124" i="7" s="1"/>
  <c r="D124" i="7" s="1"/>
  <c r="E124" i="7" s="1"/>
  <c r="B97" i="7"/>
  <c r="B98" i="7" s="1"/>
  <c r="B99" i="7" s="1"/>
  <c r="B100" i="7" s="1"/>
  <c r="B101" i="7" s="1"/>
  <c r="B102" i="7" s="1"/>
  <c r="B103" i="7" s="1"/>
  <c r="B104" i="7" s="1"/>
  <c r="B105" i="7" s="1"/>
  <c r="B106" i="7" s="1"/>
  <c r="B107" i="7" s="1"/>
  <c r="B108" i="7" s="1"/>
  <c r="D108" i="7" s="1"/>
  <c r="E108" i="7" s="1"/>
  <c r="B71" i="7"/>
  <c r="B72" i="7" s="1"/>
  <c r="B73" i="7" s="1"/>
  <c r="B74" i="7" s="1"/>
  <c r="B75" i="7" s="1"/>
  <c r="B76" i="7" s="1"/>
  <c r="B77" i="7" s="1"/>
  <c r="B78" i="7" s="1"/>
  <c r="B79" i="7" s="1"/>
  <c r="B80" i="7" s="1"/>
  <c r="D80" i="7" s="1"/>
  <c r="E80" i="7" s="1"/>
  <c r="C18" i="7"/>
  <c r="C19" i="7" s="1"/>
  <c r="C20" i="7" s="1"/>
  <c r="C21" i="7" s="1"/>
  <c r="C22" i="7" s="1"/>
  <c r="C23" i="7" s="1"/>
  <c r="C24" i="7" s="1"/>
  <c r="C25" i="7" s="1"/>
  <c r="C26" i="7" s="1"/>
  <c r="W17" i="8" l="1"/>
  <c r="W27" i="8"/>
  <c r="W24" i="8"/>
  <c r="W21" i="8"/>
  <c r="W37" i="8"/>
  <c r="W30" i="8"/>
  <c r="W28" i="8"/>
  <c r="W25" i="8"/>
  <c r="W18" i="8"/>
  <c r="W34" i="8"/>
  <c r="W19" i="8"/>
  <c r="W35" i="8"/>
  <c r="W32" i="8"/>
  <c r="W29" i="8"/>
  <c r="W22" i="8"/>
  <c r="W38" i="8"/>
  <c r="W23" i="8"/>
  <c r="W39" i="8"/>
  <c r="W20" i="8"/>
  <c r="W36" i="8"/>
  <c r="W33" i="8"/>
  <c r="W26" i="8"/>
  <c r="W31" i="8"/>
  <c r="W167" i="7"/>
  <c r="W177" i="7"/>
  <c r="Y177" i="7" s="1"/>
  <c r="Z177" i="7" s="1"/>
  <c r="Y166" i="7"/>
  <c r="Z166" i="7" s="1"/>
  <c r="AF182" i="7"/>
  <c r="AG182" i="7" s="1"/>
  <c r="AD183" i="7"/>
  <c r="M61" i="14"/>
  <c r="M96" i="14" s="1"/>
  <c r="G61" i="14"/>
  <c r="G88" i="14" s="1"/>
  <c r="I61" i="14"/>
  <c r="I89" i="14" s="1"/>
  <c r="H61" i="14"/>
  <c r="H93" i="14" s="1"/>
  <c r="K61" i="14"/>
  <c r="K92" i="14" s="1"/>
  <c r="L89" i="14"/>
  <c r="L88" i="14"/>
  <c r="L96" i="14"/>
  <c r="AQ17" i="7"/>
  <c r="AQ18" i="7"/>
  <c r="L92" i="14"/>
  <c r="L93" i="14"/>
  <c r="E96" i="14"/>
  <c r="E20" i="14"/>
  <c r="E93" i="14"/>
  <c r="E92" i="14"/>
  <c r="E89" i="14"/>
  <c r="E97" i="14"/>
  <c r="E88" i="14"/>
  <c r="D22" i="13"/>
  <c r="D21" i="13"/>
  <c r="J89" i="14"/>
  <c r="J97" i="14"/>
  <c r="J96" i="14"/>
  <c r="J93" i="14"/>
  <c r="J92" i="14"/>
  <c r="J20" i="14"/>
  <c r="J88" i="14"/>
  <c r="L97" i="14"/>
  <c r="F96" i="14"/>
  <c r="F20" i="14"/>
  <c r="F93" i="14"/>
  <c r="F89" i="14"/>
  <c r="F92" i="14"/>
  <c r="F88" i="14"/>
  <c r="F97" i="14"/>
  <c r="D20" i="14"/>
  <c r="D89" i="14"/>
  <c r="D97" i="14"/>
  <c r="D96" i="14"/>
  <c r="D88" i="14"/>
  <c r="D92" i="14"/>
  <c r="D93" i="14"/>
  <c r="L21" i="14"/>
  <c r="L29" i="14"/>
  <c r="K242" i="14" s="1"/>
  <c r="L22" i="14"/>
  <c r="L24" i="14"/>
  <c r="L23" i="14"/>
  <c r="AQ54" i="7"/>
  <c r="AR54" i="7" s="1"/>
  <c r="AQ40" i="7"/>
  <c r="AR40" i="7" s="1"/>
  <c r="AQ28" i="7"/>
  <c r="AR28" i="7" s="1"/>
  <c r="AQ27" i="7"/>
  <c r="AR27" i="7" s="1"/>
  <c r="AQ55" i="7"/>
  <c r="AR55" i="7" s="1"/>
  <c r="G20" i="13"/>
  <c r="F20" i="13"/>
  <c r="N229" i="17"/>
  <c r="O59" i="17"/>
  <c r="N231" i="15"/>
  <c r="O59" i="15"/>
  <c r="M236" i="14"/>
  <c r="N59" i="14"/>
  <c r="N61" i="14" s="1"/>
  <c r="Y27" i="8"/>
  <c r="Z27" i="8" s="1"/>
  <c r="Y20" i="8"/>
  <c r="Z20" i="8" s="1"/>
  <c r="AQ29" i="7"/>
  <c r="AR29" i="7" s="1"/>
  <c r="K113" i="7"/>
  <c r="L113" i="7" s="1"/>
  <c r="D113" i="7"/>
  <c r="E113" i="7" s="1"/>
  <c r="K97" i="7"/>
  <c r="L97" i="7" s="1"/>
  <c r="D101" i="7"/>
  <c r="E101" i="7" s="1"/>
  <c r="D117" i="7"/>
  <c r="E117" i="7" s="1"/>
  <c r="D106" i="7"/>
  <c r="E106" i="7" s="1"/>
  <c r="D122" i="7"/>
  <c r="E122" i="7" s="1"/>
  <c r="D73" i="7"/>
  <c r="E73" i="7" s="1"/>
  <c r="D74" i="7"/>
  <c r="E74" i="7" s="1"/>
  <c r="J85" i="8"/>
  <c r="J101" i="8"/>
  <c r="J96" i="8"/>
  <c r="J112" i="8"/>
  <c r="J69" i="8"/>
  <c r="J88" i="8"/>
  <c r="J120" i="8"/>
  <c r="J53" i="8"/>
  <c r="J73" i="8"/>
  <c r="J79" i="8"/>
  <c r="J64" i="8"/>
  <c r="J45" i="8"/>
  <c r="J70" i="8"/>
  <c r="J80" i="8"/>
  <c r="J61" i="8"/>
  <c r="J62" i="8"/>
  <c r="J72" i="8"/>
  <c r="J78" i="8"/>
  <c r="J104" i="8"/>
  <c r="J65" i="8"/>
  <c r="J81" i="8"/>
  <c r="J77" i="8"/>
  <c r="J40" i="8"/>
  <c r="J48" i="8"/>
  <c r="J56" i="8"/>
  <c r="J41" i="8"/>
  <c r="J49" i="8"/>
  <c r="J57" i="8"/>
  <c r="J42" i="8"/>
  <c r="J50" i="8"/>
  <c r="J58" i="8"/>
  <c r="J66" i="8"/>
  <c r="J74" i="8"/>
  <c r="J82" i="8"/>
  <c r="J90" i="8"/>
  <c r="J98" i="8"/>
  <c r="D54" i="8"/>
  <c r="D75" i="8"/>
  <c r="D86" i="8"/>
  <c r="D68" i="8"/>
  <c r="D76" i="8"/>
  <c r="D94" i="8"/>
  <c r="D69" i="8"/>
  <c r="D77" i="8"/>
  <c r="D66" i="8"/>
  <c r="D62" i="8"/>
  <c r="D78" i="8"/>
  <c r="D101" i="8"/>
  <c r="D44" i="8"/>
  <c r="D46" i="8"/>
  <c r="D55" i="8"/>
  <c r="D64" i="8"/>
  <c r="D47" i="8"/>
  <c r="D56" i="8"/>
  <c r="D79" i="8"/>
  <c r="D40" i="8"/>
  <c r="D72" i="8"/>
  <c r="D75" i="7"/>
  <c r="E75" i="7" s="1"/>
  <c r="D107" i="7"/>
  <c r="E107" i="7" s="1"/>
  <c r="D123" i="7"/>
  <c r="E123" i="7" s="1"/>
  <c r="K71" i="7"/>
  <c r="L71" i="7" s="1"/>
  <c r="K76" i="7"/>
  <c r="L76" i="7" s="1"/>
  <c r="K98" i="7"/>
  <c r="L98" i="7" s="1"/>
  <c r="AQ23" i="7" s="1"/>
  <c r="AR23" i="7" s="1"/>
  <c r="K103" i="7"/>
  <c r="L103" i="7" s="1"/>
  <c r="K114" i="7"/>
  <c r="L114" i="7" s="1"/>
  <c r="K119" i="7"/>
  <c r="L119" i="7" s="1"/>
  <c r="D97" i="7"/>
  <c r="E97" i="7" s="1"/>
  <c r="D102" i="7"/>
  <c r="E102" i="7" s="1"/>
  <c r="D118" i="7"/>
  <c r="E118" i="7" s="1"/>
  <c r="K77" i="7"/>
  <c r="L77" i="7" s="1"/>
  <c r="D71" i="7"/>
  <c r="E71" i="7" s="1"/>
  <c r="D76" i="7"/>
  <c r="E76" i="7" s="1"/>
  <c r="D103" i="7"/>
  <c r="E103" i="7" s="1"/>
  <c r="D119" i="7"/>
  <c r="E119" i="7" s="1"/>
  <c r="K72" i="7"/>
  <c r="L72" i="7" s="1"/>
  <c r="K78" i="7"/>
  <c r="L78" i="7" s="1"/>
  <c r="K99" i="7"/>
  <c r="L99" i="7" s="1"/>
  <c r="K104" i="7"/>
  <c r="L104" i="7" s="1"/>
  <c r="K115" i="7"/>
  <c r="L115" i="7" s="1"/>
  <c r="K120" i="7"/>
  <c r="L120" i="7" s="1"/>
  <c r="D77" i="7"/>
  <c r="E77" i="7" s="1"/>
  <c r="D98" i="7"/>
  <c r="E98" i="7" s="1"/>
  <c r="D114" i="7"/>
  <c r="E114" i="7" s="1"/>
  <c r="K73" i="7"/>
  <c r="L73" i="7" s="1"/>
  <c r="K105" i="7"/>
  <c r="L105" i="7" s="1"/>
  <c r="K121" i="7"/>
  <c r="L121" i="7" s="1"/>
  <c r="D72" i="7"/>
  <c r="E72" i="7" s="1"/>
  <c r="D99" i="7"/>
  <c r="E99" i="7" s="1"/>
  <c r="D104" i="7"/>
  <c r="E104" i="7" s="1"/>
  <c r="D115" i="7"/>
  <c r="E115" i="7" s="1"/>
  <c r="D120" i="7"/>
  <c r="E120" i="7" s="1"/>
  <c r="K74" i="7"/>
  <c r="L74" i="7" s="1"/>
  <c r="K79" i="7"/>
  <c r="L79" i="7" s="1"/>
  <c r="K100" i="7"/>
  <c r="L100" i="7" s="1"/>
  <c r="K106" i="7"/>
  <c r="L106" i="7" s="1"/>
  <c r="K116" i="7"/>
  <c r="L116" i="7" s="1"/>
  <c r="K122" i="7"/>
  <c r="L122" i="7" s="1"/>
  <c r="D78" i="7"/>
  <c r="E78" i="7" s="1"/>
  <c r="D105" i="7"/>
  <c r="E105" i="7" s="1"/>
  <c r="D121" i="7"/>
  <c r="E121" i="7" s="1"/>
  <c r="K101" i="7"/>
  <c r="L101" i="7" s="1"/>
  <c r="K117" i="7"/>
  <c r="L117" i="7" s="1"/>
  <c r="D79" i="7"/>
  <c r="E79" i="7" s="1"/>
  <c r="D100" i="7"/>
  <c r="E100" i="7" s="1"/>
  <c r="D116" i="7"/>
  <c r="E116" i="7" s="1"/>
  <c r="K75" i="7"/>
  <c r="L75" i="7" s="1"/>
  <c r="K102" i="7"/>
  <c r="L102" i="7" s="1"/>
  <c r="K107" i="7"/>
  <c r="L107" i="7" s="1"/>
  <c r="K118" i="7"/>
  <c r="L118" i="7" s="1"/>
  <c r="K123" i="7"/>
  <c r="L123" i="7" s="1"/>
  <c r="D225" i="5"/>
  <c r="E225" i="5" s="1"/>
  <c r="D224" i="5"/>
  <c r="E224" i="5" s="1"/>
  <c r="D223" i="5"/>
  <c r="E223" i="5" s="1"/>
  <c r="D222" i="5"/>
  <c r="E222" i="5" s="1"/>
  <c r="D221" i="5"/>
  <c r="E221" i="5" s="1"/>
  <c r="D220" i="5"/>
  <c r="E220" i="5" s="1"/>
  <c r="D219" i="5"/>
  <c r="E219" i="5" s="1"/>
  <c r="D218" i="5"/>
  <c r="E218" i="5" s="1"/>
  <c r="D217" i="5"/>
  <c r="E217" i="5" s="1"/>
  <c r="D216" i="5"/>
  <c r="E216" i="5" s="1"/>
  <c r="D215" i="5"/>
  <c r="E215" i="5" s="1"/>
  <c r="D214" i="5"/>
  <c r="E214" i="5" s="1"/>
  <c r="D213" i="5"/>
  <c r="E213" i="5" s="1"/>
  <c r="D212" i="5"/>
  <c r="E212" i="5" s="1"/>
  <c r="D211" i="5"/>
  <c r="E211" i="5" s="1"/>
  <c r="D210" i="5"/>
  <c r="E210" i="5" s="1"/>
  <c r="D209" i="5"/>
  <c r="E209" i="5" s="1"/>
  <c r="D208" i="5"/>
  <c r="E208" i="5" s="1"/>
  <c r="D207" i="5"/>
  <c r="E207" i="5" s="1"/>
  <c r="D206" i="5"/>
  <c r="E206" i="5" s="1"/>
  <c r="D205" i="5"/>
  <c r="E205" i="5" s="1"/>
  <c r="D204" i="5"/>
  <c r="E204" i="5" s="1"/>
  <c r="D203" i="5"/>
  <c r="E203" i="5" s="1"/>
  <c r="D202" i="5"/>
  <c r="E202" i="5" s="1"/>
  <c r="D201" i="5"/>
  <c r="E201" i="5" s="1"/>
  <c r="D200" i="5"/>
  <c r="E200" i="5" s="1"/>
  <c r="D199" i="5"/>
  <c r="E199" i="5" s="1"/>
  <c r="D198" i="5"/>
  <c r="E198" i="5" s="1"/>
  <c r="D197" i="5"/>
  <c r="E197" i="5" s="1"/>
  <c r="D196" i="5"/>
  <c r="E196" i="5" s="1"/>
  <c r="D195" i="5"/>
  <c r="E195" i="5" s="1"/>
  <c r="D194" i="5"/>
  <c r="E194" i="5" s="1"/>
  <c r="D193" i="5"/>
  <c r="E193" i="5" s="1"/>
  <c r="D192" i="5"/>
  <c r="E192" i="5" s="1"/>
  <c r="D191" i="5"/>
  <c r="E191" i="5" s="1"/>
  <c r="D190" i="5"/>
  <c r="E190" i="5" s="1"/>
  <c r="D189" i="5"/>
  <c r="E189" i="5" s="1"/>
  <c r="D188" i="5"/>
  <c r="E188" i="5" s="1"/>
  <c r="D187" i="5"/>
  <c r="E187" i="5" s="1"/>
  <c r="D186" i="5"/>
  <c r="E186" i="5" s="1"/>
  <c r="D185" i="5"/>
  <c r="E185" i="5" s="1"/>
  <c r="D184" i="5"/>
  <c r="E184" i="5" s="1"/>
  <c r="D183" i="5"/>
  <c r="E183" i="5" s="1"/>
  <c r="D182" i="5"/>
  <c r="E182" i="5" s="1"/>
  <c r="D181" i="5"/>
  <c r="E181" i="5" s="1"/>
  <c r="D180" i="5"/>
  <c r="E180" i="5" s="1"/>
  <c r="D179" i="5"/>
  <c r="E179" i="5" s="1"/>
  <c r="D178" i="5"/>
  <c r="E178" i="5" s="1"/>
  <c r="D177" i="5"/>
  <c r="E177" i="5" s="1"/>
  <c r="D176" i="5"/>
  <c r="E176" i="5" s="1"/>
  <c r="D175" i="5"/>
  <c r="E175" i="5" s="1"/>
  <c r="D174" i="5"/>
  <c r="E174" i="5" s="1"/>
  <c r="D173" i="5"/>
  <c r="E173" i="5" s="1"/>
  <c r="D172" i="5"/>
  <c r="E172" i="5" s="1"/>
  <c r="D171" i="5"/>
  <c r="E171" i="5" s="1"/>
  <c r="D170" i="5"/>
  <c r="E170" i="5" s="1"/>
  <c r="D169" i="5"/>
  <c r="E169" i="5" s="1"/>
  <c r="D168" i="5"/>
  <c r="E168" i="5" s="1"/>
  <c r="D167" i="5"/>
  <c r="E167" i="5" s="1"/>
  <c r="D166" i="5"/>
  <c r="E166" i="5" s="1"/>
  <c r="D165" i="5"/>
  <c r="E165" i="5" s="1"/>
  <c r="D164" i="5"/>
  <c r="E164" i="5" s="1"/>
  <c r="D163" i="5"/>
  <c r="E163" i="5" s="1"/>
  <c r="D162" i="5"/>
  <c r="E162" i="5" s="1"/>
  <c r="D161" i="5"/>
  <c r="E161" i="5" s="1"/>
  <c r="D160" i="5"/>
  <c r="E160" i="5" s="1"/>
  <c r="D159" i="5"/>
  <c r="E159" i="5" s="1"/>
  <c r="D158" i="5"/>
  <c r="E158" i="5" s="1"/>
  <c r="D157" i="5"/>
  <c r="E157" i="5" s="1"/>
  <c r="D156" i="5"/>
  <c r="E156" i="5" s="1"/>
  <c r="D155" i="5"/>
  <c r="E155" i="5" s="1"/>
  <c r="D154" i="5"/>
  <c r="E154" i="5" s="1"/>
  <c r="D153" i="5"/>
  <c r="E153" i="5" s="1"/>
  <c r="D152" i="5"/>
  <c r="E152" i="5" s="1"/>
  <c r="D151" i="5"/>
  <c r="E151" i="5" s="1"/>
  <c r="D150" i="5"/>
  <c r="E150" i="5" s="1"/>
  <c r="D149" i="5"/>
  <c r="E149" i="5" s="1"/>
  <c r="D148" i="5"/>
  <c r="E148" i="5" s="1"/>
  <c r="D147" i="5"/>
  <c r="E147" i="5" s="1"/>
  <c r="D146" i="5"/>
  <c r="E146" i="5" s="1"/>
  <c r="D145" i="5"/>
  <c r="E145" i="5" s="1"/>
  <c r="D144" i="5"/>
  <c r="E144" i="5" s="1"/>
  <c r="D143" i="5"/>
  <c r="E143" i="5" s="1"/>
  <c r="D142" i="5"/>
  <c r="E142" i="5" s="1"/>
  <c r="D141" i="5"/>
  <c r="E141" i="5" s="1"/>
  <c r="D140" i="5"/>
  <c r="E140" i="5" s="1"/>
  <c r="D139" i="5"/>
  <c r="E139" i="5" s="1"/>
  <c r="D138" i="5"/>
  <c r="E138" i="5" s="1"/>
  <c r="D137" i="5"/>
  <c r="E137" i="5" s="1"/>
  <c r="D136" i="5"/>
  <c r="E136" i="5" s="1"/>
  <c r="D135" i="5"/>
  <c r="E135" i="5" s="1"/>
  <c r="D134" i="5"/>
  <c r="E134" i="5" s="1"/>
  <c r="D133" i="5"/>
  <c r="E133" i="5" s="1"/>
  <c r="D132" i="5"/>
  <c r="E132" i="5" s="1"/>
  <c r="D131" i="5"/>
  <c r="E131" i="5" s="1"/>
  <c r="D130" i="5"/>
  <c r="E130" i="5" s="1"/>
  <c r="D129" i="5"/>
  <c r="E129" i="5" s="1"/>
  <c r="D128" i="5"/>
  <c r="E128" i="5" s="1"/>
  <c r="D127" i="5"/>
  <c r="E127" i="5" s="1"/>
  <c r="D126" i="5"/>
  <c r="E126" i="5" s="1"/>
  <c r="D125" i="5"/>
  <c r="E125" i="5" s="1"/>
  <c r="D124" i="5"/>
  <c r="E124" i="5" s="1"/>
  <c r="D123" i="5"/>
  <c r="E123" i="5" s="1"/>
  <c r="D122" i="5"/>
  <c r="E122" i="5" s="1"/>
  <c r="D121" i="5"/>
  <c r="E121" i="5" s="1"/>
  <c r="D120" i="5"/>
  <c r="E120" i="5" s="1"/>
  <c r="D119" i="5"/>
  <c r="E119" i="5" s="1"/>
  <c r="D118" i="5"/>
  <c r="E118" i="5" s="1"/>
  <c r="D117" i="5"/>
  <c r="E117" i="5" s="1"/>
  <c r="D116" i="5"/>
  <c r="E116" i="5" s="1"/>
  <c r="D115" i="5"/>
  <c r="E115" i="5" s="1"/>
  <c r="D114" i="5"/>
  <c r="E114" i="5" s="1"/>
  <c r="D113" i="5"/>
  <c r="E113" i="5" s="1"/>
  <c r="D112" i="5"/>
  <c r="E112" i="5" s="1"/>
  <c r="D111" i="5"/>
  <c r="E111" i="5" s="1"/>
  <c r="D110" i="5"/>
  <c r="E110" i="5" s="1"/>
  <c r="D109" i="5"/>
  <c r="E109" i="5" s="1"/>
  <c r="D108" i="5"/>
  <c r="E108" i="5" s="1"/>
  <c r="D107" i="5"/>
  <c r="E107" i="5" s="1"/>
  <c r="D106" i="5"/>
  <c r="E106" i="5" s="1"/>
  <c r="D105" i="5"/>
  <c r="E105" i="5" s="1"/>
  <c r="D104" i="5"/>
  <c r="E104" i="5" s="1"/>
  <c r="D103" i="5"/>
  <c r="E103" i="5" s="1"/>
  <c r="D102" i="5"/>
  <c r="E102" i="5" s="1"/>
  <c r="D101" i="5"/>
  <c r="E101" i="5" s="1"/>
  <c r="D100" i="5"/>
  <c r="E100" i="5" s="1"/>
  <c r="D99" i="5"/>
  <c r="E99" i="5" s="1"/>
  <c r="D98" i="5"/>
  <c r="E98" i="5" s="1"/>
  <c r="D96" i="5"/>
  <c r="E96" i="5" s="1"/>
  <c r="D95" i="5"/>
  <c r="E95" i="5" s="1"/>
  <c r="D94" i="5"/>
  <c r="E94" i="5" s="1"/>
  <c r="D93" i="5"/>
  <c r="E93" i="5" s="1"/>
  <c r="D92" i="5"/>
  <c r="E92" i="5" s="1"/>
  <c r="D91" i="5"/>
  <c r="E91" i="5" s="1"/>
  <c r="D90" i="5"/>
  <c r="E90" i="5" s="1"/>
  <c r="D89" i="5"/>
  <c r="E89" i="5" s="1"/>
  <c r="D88" i="5"/>
  <c r="E88" i="5" s="1"/>
  <c r="D87" i="5"/>
  <c r="E87" i="5" s="1"/>
  <c r="D86" i="5"/>
  <c r="E86" i="5" s="1"/>
  <c r="D85" i="5"/>
  <c r="E85" i="5" s="1"/>
  <c r="D84" i="5"/>
  <c r="E84" i="5" s="1"/>
  <c r="D83" i="5"/>
  <c r="E83" i="5" s="1"/>
  <c r="D82" i="5"/>
  <c r="E82" i="5" s="1"/>
  <c r="D81" i="5"/>
  <c r="E81" i="5" s="1"/>
  <c r="D80" i="5"/>
  <c r="E80" i="5" s="1"/>
  <c r="D79" i="5"/>
  <c r="E79" i="5" s="1"/>
  <c r="D78" i="5"/>
  <c r="E78" i="5" s="1"/>
  <c r="D77" i="5"/>
  <c r="E77" i="5" s="1"/>
  <c r="D76" i="5"/>
  <c r="E76" i="5" s="1"/>
  <c r="D75" i="5"/>
  <c r="E75" i="5" s="1"/>
  <c r="D74" i="5"/>
  <c r="E74" i="5" s="1"/>
  <c r="D73" i="5"/>
  <c r="E73" i="5" s="1"/>
  <c r="D72" i="5"/>
  <c r="E72" i="5" s="1"/>
  <c r="D71" i="5"/>
  <c r="E71" i="5" s="1"/>
  <c r="D70" i="5"/>
  <c r="E70" i="5" s="1"/>
  <c r="D69" i="5"/>
  <c r="E69" i="5" s="1"/>
  <c r="D68" i="5"/>
  <c r="E68" i="5" s="1"/>
  <c r="D67" i="5"/>
  <c r="E67" i="5" s="1"/>
  <c r="D66" i="5"/>
  <c r="E66" i="5" s="1"/>
  <c r="D65" i="5"/>
  <c r="E65" i="5" s="1"/>
  <c r="D64" i="5"/>
  <c r="E64" i="5" s="1"/>
  <c r="D63" i="5"/>
  <c r="E63" i="5" s="1"/>
  <c r="D62" i="5"/>
  <c r="E62" i="5" s="1"/>
  <c r="D61" i="5"/>
  <c r="E61" i="5" s="1"/>
  <c r="D60" i="5"/>
  <c r="E60" i="5" s="1"/>
  <c r="D59" i="5"/>
  <c r="E59" i="5" s="1"/>
  <c r="D58" i="5"/>
  <c r="E58" i="5" s="1"/>
  <c r="D57" i="5"/>
  <c r="E57" i="5" s="1"/>
  <c r="D56" i="5"/>
  <c r="E56" i="5" s="1"/>
  <c r="D55" i="5"/>
  <c r="E55" i="5" s="1"/>
  <c r="D54" i="5"/>
  <c r="E54" i="5" s="1"/>
  <c r="D53" i="5"/>
  <c r="E53" i="5" s="1"/>
  <c r="D52" i="5"/>
  <c r="E52" i="5" s="1"/>
  <c r="D51" i="5"/>
  <c r="E51" i="5" s="1"/>
  <c r="D50" i="5"/>
  <c r="E50" i="5" s="1"/>
  <c r="D49" i="5"/>
  <c r="E49" i="5" s="1"/>
  <c r="D48" i="5"/>
  <c r="E48" i="5" s="1"/>
  <c r="D47" i="5"/>
  <c r="E47" i="5" s="1"/>
  <c r="D46" i="5"/>
  <c r="E46" i="5" s="1"/>
  <c r="D45" i="5"/>
  <c r="E45" i="5" s="1"/>
  <c r="D44" i="5"/>
  <c r="E44" i="5" s="1"/>
  <c r="D43" i="5"/>
  <c r="E43" i="5" s="1"/>
  <c r="D42" i="5"/>
  <c r="E42" i="5" s="1"/>
  <c r="D41" i="5"/>
  <c r="E41" i="5" s="1"/>
  <c r="D40" i="5"/>
  <c r="E40" i="5" s="1"/>
  <c r="D39" i="5"/>
  <c r="E39" i="5" s="1"/>
  <c r="D38" i="5"/>
  <c r="E38" i="5" s="1"/>
  <c r="D37" i="5"/>
  <c r="E37" i="5" s="1"/>
  <c r="D36" i="5"/>
  <c r="E36" i="5" s="1"/>
  <c r="D35" i="5"/>
  <c r="E35" i="5" s="1"/>
  <c r="D34" i="5"/>
  <c r="E34" i="5" s="1"/>
  <c r="D33" i="5"/>
  <c r="E33" i="5" s="1"/>
  <c r="D32" i="5"/>
  <c r="E32" i="5" s="1"/>
  <c r="D31" i="5"/>
  <c r="E31" i="5" s="1"/>
  <c r="D30" i="5"/>
  <c r="E30" i="5" s="1"/>
  <c r="D29" i="5"/>
  <c r="E29" i="5" s="1"/>
  <c r="D28" i="5"/>
  <c r="E28" i="5" s="1"/>
  <c r="D27" i="5"/>
  <c r="E27" i="5" s="1"/>
  <c r="D26" i="5"/>
  <c r="E26" i="5" s="1"/>
  <c r="D25" i="5"/>
  <c r="E25" i="5" s="1"/>
  <c r="D24" i="5"/>
  <c r="E24" i="5" s="1"/>
  <c r="D23" i="5"/>
  <c r="E23" i="5" s="1"/>
  <c r="D22" i="5"/>
  <c r="E22" i="5" s="1"/>
  <c r="D21" i="5"/>
  <c r="E21" i="5" s="1"/>
  <c r="D20" i="5"/>
  <c r="E20" i="5" s="1"/>
  <c r="D19" i="5"/>
  <c r="E19" i="5" s="1"/>
  <c r="D18" i="5"/>
  <c r="E18" i="5" s="1"/>
  <c r="E17" i="5"/>
  <c r="D16" i="5"/>
  <c r="E16" i="5" s="1"/>
  <c r="K225" i="5"/>
  <c r="K224" i="5"/>
  <c r="K223" i="5"/>
  <c r="K222" i="5"/>
  <c r="K221" i="5"/>
  <c r="K220" i="5"/>
  <c r="K219" i="5"/>
  <c r="K218" i="5"/>
  <c r="K217" i="5"/>
  <c r="K216" i="5"/>
  <c r="K215" i="5"/>
  <c r="K214" i="5"/>
  <c r="K213" i="5"/>
  <c r="K212" i="5"/>
  <c r="K211" i="5"/>
  <c r="K210" i="5"/>
  <c r="K209" i="5"/>
  <c r="K208" i="5"/>
  <c r="K207" i="5"/>
  <c r="K206" i="5"/>
  <c r="K205" i="5"/>
  <c r="K204" i="5"/>
  <c r="K203" i="5"/>
  <c r="K202" i="5"/>
  <c r="L202" i="5" s="1"/>
  <c r="K201" i="5"/>
  <c r="L201" i="5" s="1"/>
  <c r="K200" i="5"/>
  <c r="L200" i="5" s="1"/>
  <c r="K199" i="5"/>
  <c r="L199" i="5" s="1"/>
  <c r="K198" i="5"/>
  <c r="L198" i="5" s="1"/>
  <c r="K197" i="5"/>
  <c r="L197" i="5" s="1"/>
  <c r="K196" i="5"/>
  <c r="L196" i="5" s="1"/>
  <c r="K195" i="5"/>
  <c r="L195" i="5" s="1"/>
  <c r="K194" i="5"/>
  <c r="L194" i="5" s="1"/>
  <c r="K193" i="5"/>
  <c r="L193" i="5" s="1"/>
  <c r="K192" i="5"/>
  <c r="L192" i="5" s="1"/>
  <c r="K191" i="5"/>
  <c r="L191" i="5" s="1"/>
  <c r="K190" i="5"/>
  <c r="L190" i="5" s="1"/>
  <c r="K189" i="5"/>
  <c r="K188" i="5"/>
  <c r="L188" i="5" s="1"/>
  <c r="K187" i="5"/>
  <c r="L187" i="5" s="1"/>
  <c r="K186" i="5"/>
  <c r="L186" i="5" s="1"/>
  <c r="K185" i="5"/>
  <c r="L185" i="5" s="1"/>
  <c r="K184" i="5"/>
  <c r="L184" i="5" s="1"/>
  <c r="K183" i="5"/>
  <c r="L183" i="5" s="1"/>
  <c r="K182" i="5"/>
  <c r="L182" i="5" s="1"/>
  <c r="K181" i="5"/>
  <c r="K180" i="5"/>
  <c r="L180" i="5" s="1"/>
  <c r="K179" i="5"/>
  <c r="L179" i="5" s="1"/>
  <c r="K178" i="5"/>
  <c r="L178" i="5" s="1"/>
  <c r="K177" i="5"/>
  <c r="L177" i="5" s="1"/>
  <c r="K176" i="5"/>
  <c r="L176" i="5" s="1"/>
  <c r="K175" i="5"/>
  <c r="L175" i="5" s="1"/>
  <c r="K174" i="5"/>
  <c r="L174" i="5" s="1"/>
  <c r="K173" i="5"/>
  <c r="K172" i="5"/>
  <c r="L172" i="5" s="1"/>
  <c r="K171" i="5"/>
  <c r="L171" i="5" s="1"/>
  <c r="K170" i="5"/>
  <c r="L170" i="5" s="1"/>
  <c r="K169" i="5"/>
  <c r="L169" i="5" s="1"/>
  <c r="K168" i="5"/>
  <c r="L168" i="5" s="1"/>
  <c r="K167" i="5"/>
  <c r="L167" i="5" s="1"/>
  <c r="K166" i="5"/>
  <c r="L166" i="5" s="1"/>
  <c r="K165" i="5"/>
  <c r="L165" i="5" s="1"/>
  <c r="K164" i="5"/>
  <c r="L164" i="5" s="1"/>
  <c r="K163" i="5"/>
  <c r="L163" i="5" s="1"/>
  <c r="K162" i="5"/>
  <c r="L162" i="5" s="1"/>
  <c r="K161" i="5"/>
  <c r="L161" i="5" s="1"/>
  <c r="K160" i="5"/>
  <c r="L160" i="5" s="1"/>
  <c r="K159" i="5"/>
  <c r="L159" i="5" s="1"/>
  <c r="K158" i="5"/>
  <c r="L158" i="5" s="1"/>
  <c r="K157" i="5"/>
  <c r="L157" i="5" s="1"/>
  <c r="K156" i="5"/>
  <c r="L156" i="5" s="1"/>
  <c r="K155" i="5"/>
  <c r="L155" i="5" s="1"/>
  <c r="K154" i="5"/>
  <c r="L154" i="5" s="1"/>
  <c r="K153" i="5"/>
  <c r="L153" i="5" s="1"/>
  <c r="K152" i="5"/>
  <c r="L152" i="5" s="1"/>
  <c r="K151" i="5"/>
  <c r="L151" i="5" s="1"/>
  <c r="K150" i="5"/>
  <c r="L150" i="5" s="1"/>
  <c r="K149" i="5"/>
  <c r="L149" i="5" s="1"/>
  <c r="K148" i="5"/>
  <c r="L148" i="5" s="1"/>
  <c r="K147" i="5"/>
  <c r="L147" i="5" s="1"/>
  <c r="K146" i="5"/>
  <c r="L146" i="5" s="1"/>
  <c r="K145" i="5"/>
  <c r="L145" i="5" s="1"/>
  <c r="K144" i="5"/>
  <c r="L144" i="5" s="1"/>
  <c r="K143" i="5"/>
  <c r="L143" i="5" s="1"/>
  <c r="K142" i="5"/>
  <c r="L142" i="5" s="1"/>
  <c r="K141" i="5"/>
  <c r="L141" i="5" s="1"/>
  <c r="K140" i="5"/>
  <c r="L140" i="5" s="1"/>
  <c r="K139" i="5"/>
  <c r="L139" i="5" s="1"/>
  <c r="K138" i="5"/>
  <c r="L138" i="5" s="1"/>
  <c r="K137" i="5"/>
  <c r="L137" i="5" s="1"/>
  <c r="K136" i="5"/>
  <c r="L136" i="5" s="1"/>
  <c r="K135" i="5"/>
  <c r="L135" i="5" s="1"/>
  <c r="K134" i="5"/>
  <c r="L134" i="5" s="1"/>
  <c r="K133" i="5"/>
  <c r="L133" i="5" s="1"/>
  <c r="K132" i="5"/>
  <c r="L132" i="5" s="1"/>
  <c r="K131" i="5"/>
  <c r="L131" i="5" s="1"/>
  <c r="K130" i="5"/>
  <c r="L130" i="5" s="1"/>
  <c r="K129" i="5"/>
  <c r="L129" i="5" s="1"/>
  <c r="K128" i="5"/>
  <c r="L128" i="5" s="1"/>
  <c r="K127" i="5"/>
  <c r="L127" i="5" s="1"/>
  <c r="K126" i="5"/>
  <c r="L126" i="5" s="1"/>
  <c r="K125" i="5"/>
  <c r="L125" i="5" s="1"/>
  <c r="K124" i="5"/>
  <c r="K123" i="5"/>
  <c r="L123" i="5" s="1"/>
  <c r="K122" i="5"/>
  <c r="L122" i="5" s="1"/>
  <c r="K121" i="5"/>
  <c r="L121" i="5" s="1"/>
  <c r="K120" i="5"/>
  <c r="L120" i="5" s="1"/>
  <c r="K119" i="5"/>
  <c r="L119" i="5" s="1"/>
  <c r="K118" i="5"/>
  <c r="L118" i="5" s="1"/>
  <c r="K117" i="5"/>
  <c r="L117" i="5" s="1"/>
  <c r="K116" i="5"/>
  <c r="L116" i="5" s="1"/>
  <c r="K115" i="5"/>
  <c r="L115" i="5" s="1"/>
  <c r="K114" i="5"/>
  <c r="L114" i="5" s="1"/>
  <c r="K113" i="5"/>
  <c r="L113" i="5" s="1"/>
  <c r="K112" i="5"/>
  <c r="L112" i="5" s="1"/>
  <c r="K111" i="5"/>
  <c r="L111" i="5" s="1"/>
  <c r="K110" i="5"/>
  <c r="L110" i="5" s="1"/>
  <c r="K109" i="5"/>
  <c r="L109" i="5" s="1"/>
  <c r="K108" i="5"/>
  <c r="L108" i="5" s="1"/>
  <c r="K107" i="5"/>
  <c r="L107" i="5" s="1"/>
  <c r="K106" i="5"/>
  <c r="L106" i="5" s="1"/>
  <c r="K105" i="5"/>
  <c r="L105" i="5" s="1"/>
  <c r="K104" i="5"/>
  <c r="L104" i="5" s="1"/>
  <c r="K103" i="5"/>
  <c r="L103" i="5" s="1"/>
  <c r="K102" i="5"/>
  <c r="L102" i="5" s="1"/>
  <c r="K101" i="5"/>
  <c r="L101" i="5" s="1"/>
  <c r="K100" i="5"/>
  <c r="L100" i="5" s="1"/>
  <c r="K99" i="5"/>
  <c r="L99" i="5" s="1"/>
  <c r="K98" i="5"/>
  <c r="L98" i="5" s="1"/>
  <c r="K96" i="5"/>
  <c r="L96" i="5" s="1"/>
  <c r="K95" i="5"/>
  <c r="L95" i="5" s="1"/>
  <c r="K94" i="5"/>
  <c r="L94" i="5" s="1"/>
  <c r="K93" i="5"/>
  <c r="L93" i="5" s="1"/>
  <c r="K92" i="5"/>
  <c r="L92" i="5" s="1"/>
  <c r="K91" i="5"/>
  <c r="L91" i="5" s="1"/>
  <c r="K90" i="5"/>
  <c r="L90" i="5" s="1"/>
  <c r="K89" i="5"/>
  <c r="L89" i="5" s="1"/>
  <c r="K88" i="5"/>
  <c r="L88" i="5" s="1"/>
  <c r="K87" i="5"/>
  <c r="L87" i="5" s="1"/>
  <c r="K86" i="5"/>
  <c r="L86" i="5" s="1"/>
  <c r="K85" i="5"/>
  <c r="L85" i="5" s="1"/>
  <c r="K84" i="5"/>
  <c r="L84" i="5" s="1"/>
  <c r="K83" i="5"/>
  <c r="L83" i="5" s="1"/>
  <c r="K82" i="5"/>
  <c r="L82" i="5" s="1"/>
  <c r="K81" i="5"/>
  <c r="L81" i="5" s="1"/>
  <c r="K80" i="5"/>
  <c r="L80" i="5" s="1"/>
  <c r="K79" i="5"/>
  <c r="L79" i="5" s="1"/>
  <c r="K78" i="5"/>
  <c r="L78" i="5" s="1"/>
  <c r="K77" i="5"/>
  <c r="L77" i="5" s="1"/>
  <c r="K76" i="5"/>
  <c r="L76" i="5" s="1"/>
  <c r="K75" i="5"/>
  <c r="L75" i="5" s="1"/>
  <c r="K74" i="5"/>
  <c r="L74" i="5" s="1"/>
  <c r="K73" i="5"/>
  <c r="L73" i="5" s="1"/>
  <c r="K72" i="5"/>
  <c r="L72" i="5" s="1"/>
  <c r="K71" i="5"/>
  <c r="L71" i="5" s="1"/>
  <c r="K70" i="5"/>
  <c r="L70" i="5" s="1"/>
  <c r="K69" i="5"/>
  <c r="L69" i="5" s="1"/>
  <c r="K68" i="5"/>
  <c r="L68" i="5" s="1"/>
  <c r="K67" i="5"/>
  <c r="L67" i="5" s="1"/>
  <c r="K66" i="5"/>
  <c r="L66" i="5" s="1"/>
  <c r="K65" i="5"/>
  <c r="L65" i="5" s="1"/>
  <c r="K64" i="5"/>
  <c r="L64" i="5" s="1"/>
  <c r="K63" i="5"/>
  <c r="L63" i="5" s="1"/>
  <c r="K62" i="5"/>
  <c r="L62" i="5" s="1"/>
  <c r="K61" i="5"/>
  <c r="L61" i="5" s="1"/>
  <c r="K60" i="5"/>
  <c r="L60" i="5" s="1"/>
  <c r="K59" i="5"/>
  <c r="L59" i="5" s="1"/>
  <c r="K58" i="5"/>
  <c r="L58" i="5" s="1"/>
  <c r="K57" i="5"/>
  <c r="L57" i="5" s="1"/>
  <c r="K56" i="5"/>
  <c r="L56" i="5" s="1"/>
  <c r="K55" i="5"/>
  <c r="L55" i="5" s="1"/>
  <c r="K54" i="5"/>
  <c r="L54" i="5" s="1"/>
  <c r="K53" i="5"/>
  <c r="L53" i="5" s="1"/>
  <c r="K52" i="5"/>
  <c r="L52" i="5" s="1"/>
  <c r="K51" i="5"/>
  <c r="L51" i="5" s="1"/>
  <c r="K50" i="5"/>
  <c r="L50" i="5" s="1"/>
  <c r="K49" i="5"/>
  <c r="L49" i="5" s="1"/>
  <c r="K48" i="5"/>
  <c r="L48" i="5" s="1"/>
  <c r="K47" i="5"/>
  <c r="L47" i="5" s="1"/>
  <c r="K46" i="5"/>
  <c r="L46" i="5" s="1"/>
  <c r="K45" i="5"/>
  <c r="L45" i="5" s="1"/>
  <c r="K44" i="5"/>
  <c r="K43" i="5"/>
  <c r="L43" i="5" s="1"/>
  <c r="K42" i="5"/>
  <c r="L42" i="5" s="1"/>
  <c r="K41" i="5"/>
  <c r="L41" i="5" s="1"/>
  <c r="K40" i="5"/>
  <c r="L40" i="5" s="1"/>
  <c r="K39" i="5"/>
  <c r="L39" i="5" s="1"/>
  <c r="K38" i="5"/>
  <c r="L38" i="5" s="1"/>
  <c r="K37" i="5"/>
  <c r="L37" i="5" s="1"/>
  <c r="K36" i="5"/>
  <c r="K35" i="5"/>
  <c r="L35" i="5" s="1"/>
  <c r="K34" i="5"/>
  <c r="L34" i="5" s="1"/>
  <c r="K33" i="5"/>
  <c r="L33" i="5" s="1"/>
  <c r="K32" i="5"/>
  <c r="L32" i="5" s="1"/>
  <c r="K31" i="5"/>
  <c r="L31" i="5" s="1"/>
  <c r="K30" i="5"/>
  <c r="L30" i="5" s="1"/>
  <c r="K29" i="5"/>
  <c r="L29" i="5" s="1"/>
  <c r="K28" i="5"/>
  <c r="K27" i="5"/>
  <c r="L27" i="5" s="1"/>
  <c r="K26" i="5"/>
  <c r="L26" i="5" s="1"/>
  <c r="K25" i="5"/>
  <c r="L25" i="5" s="1"/>
  <c r="K24" i="5"/>
  <c r="L24" i="5" s="1"/>
  <c r="K23" i="5"/>
  <c r="L23" i="5" s="1"/>
  <c r="K22" i="5"/>
  <c r="L22" i="5" s="1"/>
  <c r="K21" i="5"/>
  <c r="L21" i="5" s="1"/>
  <c r="K20" i="5"/>
  <c r="L20" i="5" s="1"/>
  <c r="K19" i="5"/>
  <c r="L19" i="5" s="1"/>
  <c r="K18" i="5"/>
  <c r="L18" i="5" s="1"/>
  <c r="K17" i="5"/>
  <c r="L17" i="5" s="1"/>
  <c r="L225" i="5"/>
  <c r="L224" i="5"/>
  <c r="L223" i="5"/>
  <c r="L222" i="5"/>
  <c r="L221" i="5"/>
  <c r="L220" i="5"/>
  <c r="L219" i="5"/>
  <c r="L218" i="5"/>
  <c r="L217" i="5"/>
  <c r="L216" i="5"/>
  <c r="L215" i="5"/>
  <c r="L214" i="5"/>
  <c r="L213" i="5"/>
  <c r="L212" i="5"/>
  <c r="L211" i="5"/>
  <c r="L210" i="5"/>
  <c r="L209" i="5"/>
  <c r="L208" i="5"/>
  <c r="L207" i="5"/>
  <c r="L206" i="5"/>
  <c r="L205" i="5"/>
  <c r="L204" i="5"/>
  <c r="L203" i="5"/>
  <c r="L189" i="5"/>
  <c r="L181" i="5"/>
  <c r="L173" i="5"/>
  <c r="L124" i="5"/>
  <c r="L44" i="5"/>
  <c r="L36" i="5"/>
  <c r="L28" i="5"/>
  <c r="K16" i="5"/>
  <c r="L16" i="5" s="1"/>
  <c r="W66" i="8" l="1"/>
  <c r="W56" i="8"/>
  <c r="W54" i="8"/>
  <c r="W64" i="8"/>
  <c r="W50" i="8"/>
  <c r="W40" i="8"/>
  <c r="W65" i="8"/>
  <c r="W48" i="8"/>
  <c r="W60" i="8"/>
  <c r="W63" i="8"/>
  <c r="W47" i="8"/>
  <c r="W49" i="8"/>
  <c r="W44" i="8"/>
  <c r="W53" i="8"/>
  <c r="W55" i="8"/>
  <c r="W51" i="8"/>
  <c r="W59" i="8"/>
  <c r="W61" i="8"/>
  <c r="W43" i="8"/>
  <c r="W58" i="8"/>
  <c r="W45" i="8"/>
  <c r="W57" i="8"/>
  <c r="W62" i="8"/>
  <c r="W42" i="8"/>
  <c r="W52" i="8"/>
  <c r="W41" i="8"/>
  <c r="W46" i="8"/>
  <c r="D21" i="14"/>
  <c r="Y19" i="8"/>
  <c r="Z19" i="8" s="1"/>
  <c r="Y17" i="8"/>
  <c r="Z17" i="8" s="1"/>
  <c r="W168" i="7"/>
  <c r="Y167" i="7"/>
  <c r="Z167" i="7" s="1"/>
  <c r="AF183" i="7"/>
  <c r="AG183" i="7" s="1"/>
  <c r="AD184" i="7"/>
  <c r="M20" i="14"/>
  <c r="M92" i="14"/>
  <c r="M97" i="14"/>
  <c r="M88" i="14"/>
  <c r="M89" i="14"/>
  <c r="G97" i="14"/>
  <c r="M93" i="14"/>
  <c r="G92" i="14"/>
  <c r="G96" i="14"/>
  <c r="G89" i="14"/>
  <c r="G93" i="14"/>
  <c r="G20" i="14"/>
  <c r="H92" i="14"/>
  <c r="H96" i="14"/>
  <c r="H20" i="14"/>
  <c r="I93" i="14"/>
  <c r="I97" i="14"/>
  <c r="I96" i="14"/>
  <c r="I92" i="14"/>
  <c r="I20" i="14"/>
  <c r="H89" i="14"/>
  <c r="I88" i="14"/>
  <c r="H88" i="14"/>
  <c r="H97" i="14"/>
  <c r="K97" i="14"/>
  <c r="K20" i="14"/>
  <c r="K88" i="14"/>
  <c r="E21" i="14"/>
  <c r="E22" i="14"/>
  <c r="K93" i="14"/>
  <c r="K89" i="14"/>
  <c r="K96" i="14"/>
  <c r="AR18" i="7"/>
  <c r="Y38" i="8"/>
  <c r="Z38" i="8" s="1"/>
  <c r="F22" i="14"/>
  <c r="F29" i="14"/>
  <c r="E242" i="14" s="1"/>
  <c r="F21" i="14"/>
  <c r="F23" i="14"/>
  <c r="F24" i="14"/>
  <c r="Y18" i="8"/>
  <c r="Z18" i="8" s="1"/>
  <c r="E29" i="14"/>
  <c r="D242" i="14" s="1"/>
  <c r="E24" i="14"/>
  <c r="E23" i="14"/>
  <c r="D29" i="14"/>
  <c r="C242" i="14" s="1"/>
  <c r="D23" i="14"/>
  <c r="D22" i="14"/>
  <c r="D24" i="14"/>
  <c r="J61" i="16"/>
  <c r="K61" i="16"/>
  <c r="N61" i="16"/>
  <c r="I61" i="16"/>
  <c r="O61" i="16"/>
  <c r="P61" i="16"/>
  <c r="G61" i="16"/>
  <c r="F61" i="16"/>
  <c r="M61" i="16"/>
  <c r="H61" i="16"/>
  <c r="R61" i="16"/>
  <c r="L61" i="16"/>
  <c r="Q61" i="16"/>
  <c r="J29" i="14"/>
  <c r="I242" i="14" s="1"/>
  <c r="J22" i="14"/>
  <c r="J23" i="14"/>
  <c r="J21" i="14"/>
  <c r="J24" i="14"/>
  <c r="N20" i="14"/>
  <c r="N89" i="14"/>
  <c r="N88" i="14"/>
  <c r="N93" i="14"/>
  <c r="N97" i="14"/>
  <c r="N96" i="14"/>
  <c r="N92" i="14"/>
  <c r="AQ59" i="7"/>
  <c r="AR59" i="7" s="1"/>
  <c r="AQ30" i="7"/>
  <c r="AR30" i="7" s="1"/>
  <c r="AQ46" i="7"/>
  <c r="AR46" i="7" s="1"/>
  <c r="AQ47" i="7"/>
  <c r="AR47" i="7" s="1"/>
  <c r="AQ31" i="7"/>
  <c r="AR31" i="7" s="1"/>
  <c r="AQ60" i="7"/>
  <c r="AR60" i="7" s="1"/>
  <c r="AQ33" i="7"/>
  <c r="AR33" i="7" s="1"/>
  <c r="AQ70" i="7"/>
  <c r="AR70" i="7" s="1"/>
  <c r="AQ34" i="7"/>
  <c r="AR34" i="7" s="1"/>
  <c r="AQ45" i="7"/>
  <c r="AR45" i="7" s="1"/>
  <c r="AQ32" i="7"/>
  <c r="AR32" i="7" s="1"/>
  <c r="AQ61" i="7"/>
  <c r="AR61" i="7" s="1"/>
  <c r="AQ66" i="7"/>
  <c r="AR66" i="7" s="1"/>
  <c r="AQ25" i="7"/>
  <c r="AR25" i="7" s="1"/>
  <c r="AQ38" i="7"/>
  <c r="AR38" i="7" s="1"/>
  <c r="AQ39" i="7"/>
  <c r="AR39" i="7" s="1"/>
  <c r="AQ36" i="7"/>
  <c r="AR36" i="7" s="1"/>
  <c r="AQ48" i="7"/>
  <c r="AR48" i="7" s="1"/>
  <c r="AQ49" i="7"/>
  <c r="AR49" i="7" s="1"/>
  <c r="AQ67" i="7"/>
  <c r="AR67" i="7" s="1"/>
  <c r="AQ87" i="7"/>
  <c r="AR87" i="7" s="1"/>
  <c r="AQ26" i="7"/>
  <c r="AR26" i="7" s="1"/>
  <c r="AQ62" i="7"/>
  <c r="AR62" i="7" s="1"/>
  <c r="G61" i="17" s="1"/>
  <c r="AQ35" i="7"/>
  <c r="AR35" i="7" s="1"/>
  <c r="AQ63" i="7"/>
  <c r="AR63" i="7" s="1"/>
  <c r="AQ52" i="7"/>
  <c r="AR52" i="7" s="1"/>
  <c r="AQ64" i="7"/>
  <c r="AR64" i="7" s="1"/>
  <c r="AQ37" i="7"/>
  <c r="AR37" i="7" s="1"/>
  <c r="AQ95" i="7"/>
  <c r="AR95" i="7" s="1"/>
  <c r="AQ51" i="7"/>
  <c r="AR51" i="7" s="1"/>
  <c r="AQ84" i="7"/>
  <c r="AR84" i="7" s="1"/>
  <c r="AQ53" i="7"/>
  <c r="AR53" i="7" s="1"/>
  <c r="AQ24" i="7"/>
  <c r="AR24" i="7" s="1"/>
  <c r="G21" i="13"/>
  <c r="G22" i="13"/>
  <c r="G23" i="13"/>
  <c r="Y28" i="8"/>
  <c r="Z28" i="8" s="1"/>
  <c r="Y25" i="8"/>
  <c r="Z25" i="8" s="1"/>
  <c r="Y35" i="8"/>
  <c r="Z35" i="8" s="1"/>
  <c r="AQ42" i="7"/>
  <c r="AR42" i="7" s="1"/>
  <c r="AR17" i="7"/>
  <c r="AQ68" i="7"/>
  <c r="AR68" i="7" s="1"/>
  <c r="F231" i="13"/>
  <c r="F22" i="13"/>
  <c r="F21" i="13"/>
  <c r="E231" i="13"/>
  <c r="F23" i="13"/>
  <c r="I20" i="13"/>
  <c r="E20" i="13"/>
  <c r="H20" i="13"/>
  <c r="AQ21" i="7"/>
  <c r="AR21" i="7" s="1"/>
  <c r="Y33" i="8"/>
  <c r="Z33" i="8" s="1"/>
  <c r="Y21" i="8"/>
  <c r="Z21" i="8" s="1"/>
  <c r="Y37" i="8"/>
  <c r="Z37" i="8" s="1"/>
  <c r="P59" i="17"/>
  <c r="O229" i="17"/>
  <c r="P59" i="15"/>
  <c r="O231" i="15"/>
  <c r="N236" i="14"/>
  <c r="O59" i="14"/>
  <c r="O61" i="14" s="1"/>
  <c r="Y26" i="8"/>
  <c r="Z26" i="8" s="1"/>
  <c r="Y30" i="8"/>
  <c r="Z30" i="8" s="1"/>
  <c r="Y36" i="8"/>
  <c r="Z36" i="8" s="1"/>
  <c r="Y29" i="8"/>
  <c r="Z29" i="8" s="1"/>
  <c r="Y23" i="8"/>
  <c r="Z23" i="8" s="1"/>
  <c r="D61" i="15" s="1"/>
  <c r="Y39" i="8"/>
  <c r="Z39" i="8" s="1"/>
  <c r="Y34" i="8"/>
  <c r="Z34" i="8" s="1"/>
  <c r="Y32" i="8"/>
  <c r="Z32" i="8" s="1"/>
  <c r="Y31" i="8"/>
  <c r="Z31" i="8" s="1"/>
  <c r="Y24" i="8"/>
  <c r="Z24" i="8" s="1"/>
  <c r="Y22" i="8"/>
  <c r="Z22" i="8" s="1"/>
  <c r="AQ57" i="7"/>
  <c r="AR57" i="7" s="1"/>
  <c r="AQ69" i="7"/>
  <c r="AR69" i="7" s="1"/>
  <c r="AQ43" i="7"/>
  <c r="AR43" i="7" s="1"/>
  <c r="AQ41" i="7"/>
  <c r="AR41" i="7" s="1"/>
  <c r="AQ65" i="7"/>
  <c r="AR65" i="7" s="1"/>
  <c r="AQ44" i="7"/>
  <c r="AR44" i="7" s="1"/>
  <c r="AQ56" i="7"/>
  <c r="AR56" i="7" s="1"/>
  <c r="AQ22" i="7"/>
  <c r="AR22" i="7" s="1"/>
  <c r="AQ50" i="7"/>
  <c r="AR50" i="7" s="1"/>
  <c r="AQ79" i="7"/>
  <c r="AR79" i="7" s="1"/>
  <c r="AQ92" i="7"/>
  <c r="AR92" i="7" s="1"/>
  <c r="AQ58" i="7"/>
  <c r="AR58" i="7" s="1"/>
  <c r="J102" i="8"/>
  <c r="J92" i="8"/>
  <c r="J84" i="8"/>
  <c r="J134" i="8"/>
  <c r="J93" i="8"/>
  <c r="J126" i="8"/>
  <c r="J142" i="8"/>
  <c r="J118" i="8"/>
  <c r="J67" i="8"/>
  <c r="J83" i="8"/>
  <c r="J86" i="8"/>
  <c r="J87" i="8"/>
  <c r="J75" i="8"/>
  <c r="J99" i="8"/>
  <c r="J100" i="8"/>
  <c r="J110" i="8"/>
  <c r="J123" i="8"/>
  <c r="J103" i="8"/>
  <c r="J94" i="8"/>
  <c r="J95" i="8"/>
  <c r="J91" i="8"/>
  <c r="J107" i="8"/>
  <c r="D61" i="8"/>
  <c r="D70" i="8"/>
  <c r="D65" i="8"/>
  <c r="D84" i="8"/>
  <c r="D116" i="8"/>
  <c r="D88" i="8"/>
  <c r="D82" i="8"/>
  <c r="D63" i="8"/>
  <c r="D98" i="8"/>
  <c r="D74" i="8"/>
  <c r="D123" i="8"/>
  <c r="D99" i="8"/>
  <c r="D97" i="8"/>
  <c r="D90" i="8"/>
  <c r="D71" i="8"/>
  <c r="D81" i="8"/>
  <c r="D91" i="8"/>
  <c r="D102" i="8"/>
  <c r="D67" i="8"/>
  <c r="D73" i="8"/>
  <c r="D100" i="8"/>
  <c r="D108" i="8"/>
  <c r="W67" i="8" l="1"/>
  <c r="W69" i="8"/>
  <c r="W70" i="8"/>
  <c r="W81" i="8"/>
  <c r="W78" i="8"/>
  <c r="W82" i="8"/>
  <c r="W86" i="8"/>
  <c r="W74" i="8"/>
  <c r="W80" i="8"/>
  <c r="W83" i="8"/>
  <c r="W87" i="8"/>
  <c r="W76" i="8"/>
  <c r="W77" i="8"/>
  <c r="W72" i="8"/>
  <c r="W88" i="8"/>
  <c r="W84" i="8"/>
  <c r="W68" i="8"/>
  <c r="W73" i="8"/>
  <c r="W79" i="8"/>
  <c r="W75" i="8"/>
  <c r="W71" i="8"/>
  <c r="W85" i="8"/>
  <c r="H23" i="13"/>
  <c r="I29" i="14"/>
  <c r="H242" i="14" s="1"/>
  <c r="G22" i="14"/>
  <c r="H22" i="14"/>
  <c r="K23" i="14"/>
  <c r="M24" i="14"/>
  <c r="W169" i="7"/>
  <c r="W178" i="7"/>
  <c r="Y168" i="7"/>
  <c r="Z168" i="7" s="1"/>
  <c r="M29" i="14"/>
  <c r="L242" i="14" s="1"/>
  <c r="M21" i="14"/>
  <c r="M22" i="14"/>
  <c r="AD185" i="7"/>
  <c r="AF184" i="7"/>
  <c r="AG184" i="7" s="1"/>
  <c r="M23" i="14"/>
  <c r="G29" i="14"/>
  <c r="F242" i="14" s="1"/>
  <c r="G24" i="14"/>
  <c r="F238" i="14"/>
  <c r="G23" i="14"/>
  <c r="H21" i="14"/>
  <c r="G21" i="14"/>
  <c r="H29" i="14"/>
  <c r="G242" i="14" s="1"/>
  <c r="H238" i="14"/>
  <c r="H23" i="14"/>
  <c r="I21" i="14"/>
  <c r="H24" i="14"/>
  <c r="I22" i="14"/>
  <c r="I24" i="14"/>
  <c r="K21" i="14"/>
  <c r="I23" i="14"/>
  <c r="K22" i="14"/>
  <c r="K24" i="14"/>
  <c r="K29" i="14"/>
  <c r="J242" i="14" s="1"/>
  <c r="D61" i="16"/>
  <c r="D93" i="16" s="1"/>
  <c r="E61" i="16"/>
  <c r="E85" i="16" s="1"/>
  <c r="D25" i="14"/>
  <c r="D91" i="14" s="1"/>
  <c r="D98" i="14" s="1"/>
  <c r="D99" i="14" s="1"/>
  <c r="G84" i="17"/>
  <c r="G89" i="17"/>
  <c r="G93" i="17"/>
  <c r="G92" i="17"/>
  <c r="G85" i="17"/>
  <c r="G88" i="17"/>
  <c r="M84" i="16"/>
  <c r="M92" i="16"/>
  <c r="M93" i="16"/>
  <c r="M85" i="16"/>
  <c r="M89" i="16"/>
  <c r="M88" i="16"/>
  <c r="M20" i="16"/>
  <c r="E61" i="17"/>
  <c r="D61" i="17"/>
  <c r="F61" i="17"/>
  <c r="F20" i="17" s="1"/>
  <c r="L88" i="16"/>
  <c r="L92" i="16"/>
  <c r="L89" i="16"/>
  <c r="L93" i="16"/>
  <c r="L85" i="16"/>
  <c r="L84" i="16"/>
  <c r="L20" i="16"/>
  <c r="R84" i="16"/>
  <c r="R20" i="16"/>
  <c r="R92" i="16"/>
  <c r="R85" i="16"/>
  <c r="R93" i="16"/>
  <c r="R88" i="16"/>
  <c r="R89" i="16"/>
  <c r="K84" i="16"/>
  <c r="K20" i="16"/>
  <c r="K85" i="16"/>
  <c r="K88" i="16"/>
  <c r="K92" i="16"/>
  <c r="K93" i="16"/>
  <c r="K89" i="16"/>
  <c r="I93" i="16"/>
  <c r="I84" i="16"/>
  <c r="I85" i="16"/>
  <c r="I88" i="16"/>
  <c r="I92" i="16"/>
  <c r="I89" i="16"/>
  <c r="I20" i="16"/>
  <c r="Q84" i="16"/>
  <c r="Q85" i="16"/>
  <c r="Q88" i="16"/>
  <c r="Q93" i="16"/>
  <c r="Q92" i="16"/>
  <c r="Q89" i="16"/>
  <c r="Q20" i="16"/>
  <c r="N88" i="16"/>
  <c r="N20" i="16"/>
  <c r="N92" i="16"/>
  <c r="N89" i="16"/>
  <c r="N93" i="16"/>
  <c r="N84" i="16"/>
  <c r="N85" i="16"/>
  <c r="D96" i="15"/>
  <c r="D92" i="15"/>
  <c r="D97" i="15"/>
  <c r="D93" i="15"/>
  <c r="D88" i="15"/>
  <c r="D89" i="15"/>
  <c r="AQ19" i="7"/>
  <c r="AR19" i="7" s="1"/>
  <c r="E84" i="16"/>
  <c r="O89" i="16"/>
  <c r="O93" i="16"/>
  <c r="O84" i="16"/>
  <c r="O20" i="16"/>
  <c r="O85" i="16"/>
  <c r="O88" i="16"/>
  <c r="O92" i="16"/>
  <c r="Y40" i="8"/>
  <c r="Z40" i="8" s="1"/>
  <c r="AQ20" i="7"/>
  <c r="AR20" i="7" s="1"/>
  <c r="H92" i="16"/>
  <c r="H20" i="16"/>
  <c r="H89" i="16"/>
  <c r="H88" i="16"/>
  <c r="H93" i="16"/>
  <c r="H84" i="16"/>
  <c r="H85" i="16"/>
  <c r="F88" i="16"/>
  <c r="F92" i="16"/>
  <c r="F89" i="16"/>
  <c r="F20" i="16"/>
  <c r="F93" i="16"/>
  <c r="F84" i="16"/>
  <c r="F85" i="16"/>
  <c r="G85" i="16"/>
  <c r="G88" i="16"/>
  <c r="G93" i="16"/>
  <c r="G20" i="16"/>
  <c r="G92" i="16"/>
  <c r="G89" i="16"/>
  <c r="P88" i="16"/>
  <c r="P20" i="16"/>
  <c r="P92" i="16"/>
  <c r="P89" i="16"/>
  <c r="P93" i="16"/>
  <c r="P85" i="16"/>
  <c r="P84" i="16"/>
  <c r="J88" i="16"/>
  <c r="J89" i="16"/>
  <c r="J20" i="16"/>
  <c r="J93" i="16"/>
  <c r="J84" i="16"/>
  <c r="J85" i="16"/>
  <c r="J92" i="16"/>
  <c r="N22" i="14"/>
  <c r="N29" i="14"/>
  <c r="M242" i="14" s="1"/>
  <c r="N21" i="14"/>
  <c r="N24" i="14"/>
  <c r="N23" i="14"/>
  <c r="O88" i="14"/>
  <c r="O97" i="14"/>
  <c r="O96" i="14"/>
  <c r="O93" i="14"/>
  <c r="O92" i="14"/>
  <c r="O20" i="14"/>
  <c r="O89" i="14"/>
  <c r="G20" i="17"/>
  <c r="E23" i="13"/>
  <c r="E22" i="13"/>
  <c r="I22" i="13"/>
  <c r="I21" i="13"/>
  <c r="G25" i="13"/>
  <c r="D23" i="13"/>
  <c r="E232" i="13"/>
  <c r="F232" i="13"/>
  <c r="F25" i="13"/>
  <c r="Y55" i="8"/>
  <c r="Z55" i="8" s="1"/>
  <c r="Y47" i="8"/>
  <c r="Z47" i="8" s="1"/>
  <c r="Y44" i="8"/>
  <c r="Z44" i="8" s="1"/>
  <c r="AQ85" i="7"/>
  <c r="AR85" i="7" s="1"/>
  <c r="C238" i="14"/>
  <c r="D231" i="13"/>
  <c r="E21" i="13"/>
  <c r="I23" i="13"/>
  <c r="H231" i="13"/>
  <c r="K238" i="14"/>
  <c r="G238" i="14"/>
  <c r="C231" i="13"/>
  <c r="E238" i="14"/>
  <c r="H22" i="13"/>
  <c r="G231" i="13"/>
  <c r="H21" i="13"/>
  <c r="I238" i="14"/>
  <c r="L238" i="14"/>
  <c r="J238" i="14"/>
  <c r="D238" i="14"/>
  <c r="D20" i="15"/>
  <c r="M238" i="14"/>
  <c r="P229" i="17"/>
  <c r="Q59" i="17"/>
  <c r="P231" i="15"/>
  <c r="Q59" i="15"/>
  <c r="P59" i="14"/>
  <c r="P61" i="14" s="1"/>
  <c r="O236" i="14"/>
  <c r="Y50" i="8"/>
  <c r="Z50" i="8" s="1"/>
  <c r="Y56" i="8"/>
  <c r="Z56" i="8" s="1"/>
  <c r="Y69" i="8"/>
  <c r="Z69" i="8" s="1"/>
  <c r="Y62" i="8"/>
  <c r="Z62" i="8" s="1"/>
  <c r="Y65" i="8"/>
  <c r="Z65" i="8" s="1"/>
  <c r="Y61" i="8"/>
  <c r="Z61" i="8" s="1"/>
  <c r="Y66" i="8"/>
  <c r="Z66" i="8" s="1"/>
  <c r="Y63" i="8"/>
  <c r="Z63" i="8" s="1"/>
  <c r="Y42" i="8"/>
  <c r="Z42" i="8" s="1"/>
  <c r="Y57" i="8"/>
  <c r="Z57" i="8" s="1"/>
  <c r="Y48" i="8"/>
  <c r="Z48" i="8" s="1"/>
  <c r="Y45" i="8"/>
  <c r="Z45" i="8" s="1"/>
  <c r="E61" i="15" s="1"/>
  <c r="Y49" i="8"/>
  <c r="Z49" i="8" s="1"/>
  <c r="Y60" i="8"/>
  <c r="Z60" i="8" s="1"/>
  <c r="Y51" i="8"/>
  <c r="Z51" i="8" s="1"/>
  <c r="Y59" i="8"/>
  <c r="Z59" i="8" s="1"/>
  <c r="Y46" i="8"/>
  <c r="Z46" i="8" s="1"/>
  <c r="Y58" i="8"/>
  <c r="Z58" i="8" s="1"/>
  <c r="Y41" i="8"/>
  <c r="Z41" i="8" s="1"/>
  <c r="Y43" i="8"/>
  <c r="Z43" i="8" s="1"/>
  <c r="Y80" i="8"/>
  <c r="Z80" i="8" s="1"/>
  <c r="Y52" i="8"/>
  <c r="Z52" i="8" s="1"/>
  <c r="Y64" i="8"/>
  <c r="Z64" i="8" s="1"/>
  <c r="Y54" i="8"/>
  <c r="Z54" i="8" s="1"/>
  <c r="Y53" i="8"/>
  <c r="Z53" i="8" s="1"/>
  <c r="AQ96" i="7"/>
  <c r="AR96" i="7" s="1"/>
  <c r="AQ77" i="7"/>
  <c r="AR77" i="7" s="1"/>
  <c r="AQ106" i="7"/>
  <c r="AR106" i="7" s="1"/>
  <c r="AQ102" i="7"/>
  <c r="AR102" i="7" s="1"/>
  <c r="AQ78" i="7"/>
  <c r="AR78" i="7" s="1"/>
  <c r="AQ100" i="7"/>
  <c r="AR100" i="7" s="1"/>
  <c r="AQ73" i="7"/>
  <c r="AR73" i="7" s="1"/>
  <c r="AQ94" i="7"/>
  <c r="AR94" i="7" s="1"/>
  <c r="AQ101" i="7"/>
  <c r="AR101" i="7" s="1"/>
  <c r="AQ83" i="7"/>
  <c r="AR83" i="7" s="1"/>
  <c r="AQ88" i="7"/>
  <c r="AR88" i="7" s="1"/>
  <c r="I61" i="17" s="1"/>
  <c r="AQ80" i="7"/>
  <c r="AR80" i="7" s="1"/>
  <c r="AQ103" i="7"/>
  <c r="AR103" i="7" s="1"/>
  <c r="AQ76" i="7"/>
  <c r="AR76" i="7" s="1"/>
  <c r="AQ86" i="7"/>
  <c r="AR86" i="7" s="1"/>
  <c r="AQ75" i="7"/>
  <c r="AR75" i="7" s="1"/>
  <c r="H61" i="17" s="1"/>
  <c r="J109" i="8"/>
  <c r="J117" i="8"/>
  <c r="J132" i="8"/>
  <c r="J140" i="8"/>
  <c r="J156" i="8"/>
  <c r="J116" i="8"/>
  <c r="J122" i="8"/>
  <c r="J108" i="8"/>
  <c r="J164" i="8"/>
  <c r="J106" i="8"/>
  <c r="J129" i="8"/>
  <c r="J125" i="8"/>
  <c r="J121" i="8"/>
  <c r="J105" i="8"/>
  <c r="J148" i="8"/>
  <c r="J114" i="8"/>
  <c r="J113" i="8"/>
  <c r="J145" i="8"/>
  <c r="J97" i="8"/>
  <c r="J89" i="8"/>
  <c r="J115" i="8"/>
  <c r="J124" i="8"/>
  <c r="D119" i="8"/>
  <c r="D138" i="8"/>
  <c r="D122" i="8"/>
  <c r="D103" i="8"/>
  <c r="D106" i="8"/>
  <c r="D113" i="8"/>
  <c r="D121" i="8"/>
  <c r="D85" i="8"/>
  <c r="D93" i="8"/>
  <c r="D145" i="8"/>
  <c r="D87" i="8"/>
  <c r="D120" i="8"/>
  <c r="D95" i="8"/>
  <c r="D104" i="8"/>
  <c r="D83" i="8"/>
  <c r="D92" i="8"/>
  <c r="D89" i="8"/>
  <c r="D124" i="8"/>
  <c r="D130" i="8"/>
  <c r="D112" i="8"/>
  <c r="D96" i="8"/>
  <c r="D110" i="8"/>
  <c r="W97" i="8" l="1"/>
  <c r="W110" i="8"/>
  <c r="W104" i="8"/>
  <c r="W89" i="8"/>
  <c r="W109" i="8"/>
  <c r="W96" i="8"/>
  <c r="W95" i="8"/>
  <c r="W108" i="8"/>
  <c r="W103" i="8"/>
  <c r="W107" i="8"/>
  <c r="W101" i="8"/>
  <c r="W91" i="8"/>
  <c r="W92" i="8"/>
  <c r="W102" i="8"/>
  <c r="W94" i="8"/>
  <c r="W100" i="8"/>
  <c r="W99" i="8"/>
  <c r="W105" i="8"/>
  <c r="W98" i="8"/>
  <c r="W90" i="8"/>
  <c r="W106" i="8"/>
  <c r="W93" i="8"/>
  <c r="E93" i="16"/>
  <c r="E20" i="16"/>
  <c r="E21" i="16" s="1"/>
  <c r="E88" i="16"/>
  <c r="E92" i="16"/>
  <c r="E89" i="16"/>
  <c r="Y178" i="7"/>
  <c r="Z178" i="7" s="1"/>
  <c r="W170" i="7"/>
  <c r="Y169" i="7"/>
  <c r="Z169" i="7" s="1"/>
  <c r="D88" i="16"/>
  <c r="D92" i="16"/>
  <c r="D20" i="16"/>
  <c r="C233" i="16" s="1"/>
  <c r="D84" i="16"/>
  <c r="D85" i="16"/>
  <c r="D89" i="16"/>
  <c r="D94" i="14"/>
  <c r="D95" i="14" s="1"/>
  <c r="D100" i="14" s="1"/>
  <c r="D110" i="14" s="1"/>
  <c r="D112" i="14" s="1"/>
  <c r="AF185" i="7"/>
  <c r="AG185" i="7" s="1"/>
  <c r="AD186" i="7"/>
  <c r="G25" i="14"/>
  <c r="G91" i="14" s="1"/>
  <c r="G94" i="14" s="1"/>
  <c r="G95" i="14" s="1"/>
  <c r="F239" i="14"/>
  <c r="I25" i="14"/>
  <c r="I91" i="14" s="1"/>
  <c r="I94" i="14" s="1"/>
  <c r="I95" i="14" s="1"/>
  <c r="H239" i="14"/>
  <c r="C232" i="13"/>
  <c r="D25" i="13"/>
  <c r="D93" i="13" s="1"/>
  <c r="F21" i="17"/>
  <c r="F29" i="17"/>
  <c r="E235" i="17" s="1"/>
  <c r="F24" i="17"/>
  <c r="P233" i="16"/>
  <c r="Q22" i="16"/>
  <c r="Q29" i="16"/>
  <c r="P237" i="16" s="1"/>
  <c r="Q23" i="16"/>
  <c r="Q24" i="16"/>
  <c r="Q21" i="16"/>
  <c r="D93" i="17"/>
  <c r="D88" i="17"/>
  <c r="D85" i="17"/>
  <c r="D92" i="17"/>
  <c r="D89" i="17"/>
  <c r="D84" i="17"/>
  <c r="I89" i="17"/>
  <c r="I93" i="17"/>
  <c r="I88" i="17"/>
  <c r="I92" i="17"/>
  <c r="I84" i="17"/>
  <c r="I85" i="17"/>
  <c r="F23" i="17"/>
  <c r="J24" i="16"/>
  <c r="I233" i="16"/>
  <c r="J21" i="16"/>
  <c r="J23" i="16"/>
  <c r="J22" i="16"/>
  <c r="J29" i="16"/>
  <c r="I237" i="16" s="1"/>
  <c r="D24" i="16"/>
  <c r="D29" i="16"/>
  <c r="D21" i="16"/>
  <c r="K29" i="16"/>
  <c r="J237" i="16" s="1"/>
  <c r="K23" i="16"/>
  <c r="J233" i="16"/>
  <c r="K24" i="16"/>
  <c r="K21" i="16"/>
  <c r="K22" i="16"/>
  <c r="D20" i="17"/>
  <c r="C231" i="17" s="1"/>
  <c r="L23" i="16"/>
  <c r="L24" i="16"/>
  <c r="L22" i="16"/>
  <c r="L21" i="16"/>
  <c r="K233" i="16"/>
  <c r="L29" i="16"/>
  <c r="K237" i="16" s="1"/>
  <c r="M23" i="16"/>
  <c r="L233" i="16"/>
  <c r="M24" i="16"/>
  <c r="M21" i="16"/>
  <c r="M29" i="16"/>
  <c r="L237" i="16" s="1"/>
  <c r="M22" i="16"/>
  <c r="J61" i="17"/>
  <c r="F22" i="17"/>
  <c r="H29" i="16"/>
  <c r="G237" i="16" s="1"/>
  <c r="H21" i="16"/>
  <c r="H22" i="16"/>
  <c r="G233" i="16"/>
  <c r="H23" i="16"/>
  <c r="H24" i="16"/>
  <c r="I23" i="16"/>
  <c r="I24" i="16"/>
  <c r="I21" i="16"/>
  <c r="I29" i="16"/>
  <c r="H237" i="16" s="1"/>
  <c r="I22" i="16"/>
  <c r="H233" i="16"/>
  <c r="E88" i="17"/>
  <c r="E92" i="17"/>
  <c r="E84" i="17"/>
  <c r="E89" i="17"/>
  <c r="E93" i="17"/>
  <c r="E85" i="17"/>
  <c r="G24" i="16"/>
  <c r="F233" i="16"/>
  <c r="G23" i="16"/>
  <c r="G21" i="16"/>
  <c r="G22" i="16"/>
  <c r="G29" i="16"/>
  <c r="F237" i="16" s="1"/>
  <c r="N22" i="16"/>
  <c r="N29" i="16"/>
  <c r="M237" i="16" s="1"/>
  <c r="M233" i="16"/>
  <c r="N23" i="16"/>
  <c r="N21" i="16"/>
  <c r="N24" i="16"/>
  <c r="R24" i="16"/>
  <c r="Q233" i="16"/>
  <c r="R21" i="16"/>
  <c r="R23" i="16"/>
  <c r="R22" i="16"/>
  <c r="R29" i="16"/>
  <c r="Q237" i="16" s="1"/>
  <c r="E20" i="17"/>
  <c r="C243" i="13"/>
  <c r="O233" i="16"/>
  <c r="P24" i="16"/>
  <c r="P21" i="16"/>
  <c r="P22" i="16"/>
  <c r="P29" i="16"/>
  <c r="O237" i="16" s="1"/>
  <c r="P23" i="16"/>
  <c r="H93" i="17"/>
  <c r="H85" i="17"/>
  <c r="H88" i="17"/>
  <c r="H92" i="17"/>
  <c r="H89" i="17"/>
  <c r="H84" i="17"/>
  <c r="E89" i="15"/>
  <c r="E97" i="15"/>
  <c r="E96" i="15"/>
  <c r="E92" i="15"/>
  <c r="E93" i="15"/>
  <c r="E88" i="15"/>
  <c r="E231" i="17"/>
  <c r="F24" i="16"/>
  <c r="F21" i="16"/>
  <c r="F22" i="16"/>
  <c r="F23" i="16"/>
  <c r="F29" i="16"/>
  <c r="E237" i="16" s="1"/>
  <c r="E233" i="16"/>
  <c r="O21" i="16"/>
  <c r="O23" i="16"/>
  <c r="O22" i="16"/>
  <c r="O29" i="16"/>
  <c r="N237" i="16" s="1"/>
  <c r="N233" i="16"/>
  <c r="O24" i="16"/>
  <c r="F93" i="17"/>
  <c r="F92" i="17"/>
  <c r="F89" i="17"/>
  <c r="F84" i="17"/>
  <c r="F85" i="17"/>
  <c r="F88" i="17"/>
  <c r="D24" i="15"/>
  <c r="D23" i="15"/>
  <c r="D22" i="15"/>
  <c r="D29" i="15"/>
  <c r="C237" i="15" s="1"/>
  <c r="D21" i="15"/>
  <c r="G24" i="17"/>
  <c r="G23" i="17"/>
  <c r="G29" i="17"/>
  <c r="F235" i="17" s="1"/>
  <c r="G21" i="17"/>
  <c r="G22" i="17"/>
  <c r="P20" i="14"/>
  <c r="P88" i="14"/>
  <c r="P97" i="14"/>
  <c r="P96" i="14"/>
  <c r="P93" i="14"/>
  <c r="P92" i="14"/>
  <c r="P89" i="14"/>
  <c r="O23" i="14"/>
  <c r="O29" i="14"/>
  <c r="N242" i="14" s="1"/>
  <c r="O22" i="14"/>
  <c r="O21" i="14"/>
  <c r="O24" i="14"/>
  <c r="I25" i="13"/>
  <c r="H232" i="13"/>
  <c r="G232" i="13"/>
  <c r="M25" i="14"/>
  <c r="M91" i="14" s="1"/>
  <c r="L239" i="14"/>
  <c r="J25" i="14"/>
  <c r="J91" i="14" s="1"/>
  <c r="I239" i="14"/>
  <c r="F25" i="14"/>
  <c r="F91" i="14" s="1"/>
  <c r="E239" i="14"/>
  <c r="H25" i="14"/>
  <c r="H91" i="14" s="1"/>
  <c r="G239" i="14"/>
  <c r="C239" i="14"/>
  <c r="J239" i="14"/>
  <c r="E25" i="14"/>
  <c r="E91" i="14" s="1"/>
  <c r="D239" i="14"/>
  <c r="L25" i="14"/>
  <c r="L91" i="14" s="1"/>
  <c r="K239" i="14"/>
  <c r="N25" i="14"/>
  <c r="N91" i="14" s="1"/>
  <c r="M239" i="14"/>
  <c r="D232" i="13"/>
  <c r="K25" i="14"/>
  <c r="K91" i="14" s="1"/>
  <c r="H25" i="13"/>
  <c r="E25" i="13"/>
  <c r="G93" i="13"/>
  <c r="F93" i="13"/>
  <c r="Y79" i="8"/>
  <c r="Z79" i="8" s="1"/>
  <c r="Y75" i="8"/>
  <c r="Z75" i="8" s="1"/>
  <c r="Y72" i="8"/>
  <c r="Z72" i="8" s="1"/>
  <c r="C233" i="15"/>
  <c r="Y76" i="8"/>
  <c r="Z76" i="8" s="1"/>
  <c r="E20" i="15"/>
  <c r="Y67" i="8"/>
  <c r="Z67" i="8" s="1"/>
  <c r="F61" i="15" s="1"/>
  <c r="F231" i="17"/>
  <c r="I20" i="17"/>
  <c r="H20" i="17"/>
  <c r="Y82" i="8"/>
  <c r="Z82" i="8" s="1"/>
  <c r="N238" i="14"/>
  <c r="Q229" i="17"/>
  <c r="R59" i="17"/>
  <c r="Q231" i="15"/>
  <c r="R59" i="15"/>
  <c r="Q59" i="14"/>
  <c r="Q61" i="14" s="1"/>
  <c r="P236" i="14"/>
  <c r="Y68" i="8"/>
  <c r="Z68" i="8" s="1"/>
  <c r="Y78" i="8"/>
  <c r="Z78" i="8" s="1"/>
  <c r="Y73" i="8"/>
  <c r="Z73" i="8" s="1"/>
  <c r="Y71" i="8"/>
  <c r="Z71" i="8" s="1"/>
  <c r="Y86" i="8"/>
  <c r="Z86" i="8" s="1"/>
  <c r="Y81" i="8"/>
  <c r="Z81" i="8" s="1"/>
  <c r="Y70" i="8"/>
  <c r="Z70" i="8" s="1"/>
  <c r="Y83" i="8"/>
  <c r="Z83" i="8" s="1"/>
  <c r="Y92" i="8"/>
  <c r="Z92" i="8" s="1"/>
  <c r="Y85" i="8"/>
  <c r="Z85" i="8" s="1"/>
  <c r="Y74" i="8"/>
  <c r="Z74" i="8" s="1"/>
  <c r="Y77" i="8"/>
  <c r="Z77" i="8" s="1"/>
  <c r="J147" i="8"/>
  <c r="J119" i="8"/>
  <c r="J170" i="8"/>
  <c r="J151" i="8"/>
  <c r="J144" i="8"/>
  <c r="J154" i="8"/>
  <c r="J136" i="8"/>
  <c r="J162" i="8"/>
  <c r="J146" i="8"/>
  <c r="J167" i="8"/>
  <c r="J127" i="8"/>
  <c r="J128" i="8"/>
  <c r="J138" i="8"/>
  <c r="J139" i="8"/>
  <c r="J111" i="8"/>
  <c r="J130" i="8"/>
  <c r="J137" i="8"/>
  <c r="J135" i="8"/>
  <c r="J143" i="8"/>
  <c r="J186" i="8"/>
  <c r="J178" i="8"/>
  <c r="J131" i="8"/>
  <c r="D134" i="8"/>
  <c r="D114" i="8"/>
  <c r="D107" i="8"/>
  <c r="D125" i="8"/>
  <c r="D105" i="8"/>
  <c r="D143" i="8"/>
  <c r="D152" i="8"/>
  <c r="D109" i="8"/>
  <c r="D144" i="8"/>
  <c r="D142" i="8"/>
  <c r="D146" i="8"/>
  <c r="D167" i="8"/>
  <c r="D135" i="8"/>
  <c r="D132" i="8"/>
  <c r="D126" i="8"/>
  <c r="D160" i="8"/>
  <c r="D111" i="8"/>
  <c r="D117" i="8"/>
  <c r="D115" i="8"/>
  <c r="D118" i="8"/>
  <c r="D128" i="8"/>
  <c r="D141" i="8"/>
  <c r="D23" i="16" l="1"/>
  <c r="E24" i="16"/>
  <c r="E23" i="16"/>
  <c r="D233" i="16"/>
  <c r="C245" i="16" s="1"/>
  <c r="E29" i="16"/>
  <c r="D237" i="16" s="1"/>
  <c r="E22" i="16"/>
  <c r="C244" i="13"/>
  <c r="D22" i="16"/>
  <c r="C234" i="16" s="1"/>
  <c r="W171" i="7"/>
  <c r="Y171" i="7" s="1"/>
  <c r="Z171" i="7" s="1"/>
  <c r="Y170" i="7"/>
  <c r="Z170" i="7" s="1"/>
  <c r="W179" i="7"/>
  <c r="H234" i="16"/>
  <c r="L25" i="16"/>
  <c r="L87" i="16" s="1"/>
  <c r="L90" i="16" s="1"/>
  <c r="L91" i="16" s="1"/>
  <c r="G98" i="14"/>
  <c r="G99" i="14" s="1"/>
  <c r="G100" i="14" s="1"/>
  <c r="G110" i="14" s="1"/>
  <c r="G112" i="14" s="1"/>
  <c r="G26" i="14" s="1"/>
  <c r="AF186" i="7"/>
  <c r="AG186" i="7" s="1"/>
  <c r="AD187" i="7"/>
  <c r="I98" i="14"/>
  <c r="I99" i="14" s="1"/>
  <c r="I100" i="14" s="1"/>
  <c r="I110" i="14" s="1"/>
  <c r="I112" i="14" s="1"/>
  <c r="I26" i="14" s="1"/>
  <c r="N25" i="16"/>
  <c r="N87" i="16" s="1"/>
  <c r="D26" i="14"/>
  <c r="D27" i="14" s="1"/>
  <c r="D28" i="14" s="1"/>
  <c r="D30" i="14" s="1"/>
  <c r="F25" i="17"/>
  <c r="F87" i="17" s="1"/>
  <c r="F94" i="17" s="1"/>
  <c r="F95" i="17" s="1"/>
  <c r="L234" i="16"/>
  <c r="J234" i="16"/>
  <c r="P25" i="16"/>
  <c r="P87" i="16" s="1"/>
  <c r="Q234" i="16"/>
  <c r="J25" i="16"/>
  <c r="J87" i="16" s="1"/>
  <c r="J94" i="16" s="1"/>
  <c r="J95" i="16" s="1"/>
  <c r="Q25" i="16"/>
  <c r="Q87" i="16" s="1"/>
  <c r="O25" i="16"/>
  <c r="O87" i="16" s="1"/>
  <c r="G25" i="16"/>
  <c r="G87" i="16" s="1"/>
  <c r="F25" i="16"/>
  <c r="F87" i="16" s="1"/>
  <c r="G234" i="16"/>
  <c r="Y103" i="8"/>
  <c r="Z103" i="8" s="1"/>
  <c r="Y104" i="8"/>
  <c r="Z104" i="8" s="1"/>
  <c r="E234" i="16"/>
  <c r="Y102" i="8"/>
  <c r="Z102" i="8" s="1"/>
  <c r="E21" i="17"/>
  <c r="E23" i="17"/>
  <c r="E29" i="17"/>
  <c r="D235" i="17" s="1"/>
  <c r="D231" i="17"/>
  <c r="E22" i="17"/>
  <c r="E24" i="17"/>
  <c r="H25" i="16"/>
  <c r="J88" i="17"/>
  <c r="J92" i="17"/>
  <c r="J89" i="17"/>
  <c r="J85" i="17"/>
  <c r="J93" i="17"/>
  <c r="J84" i="17"/>
  <c r="D21" i="17"/>
  <c r="D24" i="17"/>
  <c r="D22" i="17"/>
  <c r="D23" i="17"/>
  <c r="D29" i="17"/>
  <c r="C235" i="17" s="1"/>
  <c r="N234" i="16"/>
  <c r="R25" i="16"/>
  <c r="I25" i="16"/>
  <c r="J20" i="17"/>
  <c r="I231" i="17" s="1"/>
  <c r="K25" i="16"/>
  <c r="P234" i="16"/>
  <c r="M234" i="16"/>
  <c r="F234" i="16"/>
  <c r="M25" i="16"/>
  <c r="C237" i="16"/>
  <c r="C250" i="16" s="1"/>
  <c r="I234" i="16"/>
  <c r="E232" i="17"/>
  <c r="O234" i="16"/>
  <c r="K234" i="16"/>
  <c r="F89" i="15"/>
  <c r="F97" i="15"/>
  <c r="F88" i="15"/>
  <c r="F92" i="15"/>
  <c r="F93" i="15"/>
  <c r="F96" i="15"/>
  <c r="E21" i="15"/>
  <c r="E24" i="15"/>
  <c r="E29" i="15"/>
  <c r="D237" i="15" s="1"/>
  <c r="E22" i="15"/>
  <c r="E23" i="15"/>
  <c r="H29" i="17"/>
  <c r="G235" i="17" s="1"/>
  <c r="H23" i="17"/>
  <c r="H21" i="17"/>
  <c r="H22" i="17"/>
  <c r="H24" i="17"/>
  <c r="I21" i="17"/>
  <c r="I22" i="17"/>
  <c r="I23" i="17"/>
  <c r="I24" i="17"/>
  <c r="I29" i="17"/>
  <c r="H235" i="17" s="1"/>
  <c r="Q97" i="14"/>
  <c r="Q93" i="14"/>
  <c r="Q92" i="14"/>
  <c r="Q20" i="14"/>
  <c r="Q89" i="14"/>
  <c r="Q88" i="14"/>
  <c r="Q96" i="14"/>
  <c r="P23" i="14"/>
  <c r="P21" i="14"/>
  <c r="P29" i="14"/>
  <c r="O242" i="14" s="1"/>
  <c r="P22" i="14"/>
  <c r="P24" i="14"/>
  <c r="H98" i="14"/>
  <c r="H99" i="14" s="1"/>
  <c r="H94" i="14"/>
  <c r="H95" i="14" s="1"/>
  <c r="N98" i="14"/>
  <c r="N99" i="14" s="1"/>
  <c r="N94" i="14"/>
  <c r="N95" i="14" s="1"/>
  <c r="L98" i="14"/>
  <c r="L99" i="14" s="1"/>
  <c r="L94" i="14"/>
  <c r="L95" i="14" s="1"/>
  <c r="F98" i="14"/>
  <c r="F99" i="14" s="1"/>
  <c r="F94" i="14"/>
  <c r="F95" i="14" s="1"/>
  <c r="K98" i="14"/>
  <c r="K99" i="14" s="1"/>
  <c r="K94" i="14"/>
  <c r="K95" i="14" s="1"/>
  <c r="E98" i="14"/>
  <c r="E99" i="14" s="1"/>
  <c r="E94" i="14"/>
  <c r="E95" i="14" s="1"/>
  <c r="J98" i="14"/>
  <c r="J99" i="14" s="1"/>
  <c r="J94" i="14"/>
  <c r="J95" i="14" s="1"/>
  <c r="M98" i="14"/>
  <c r="M99" i="14" s="1"/>
  <c r="M94" i="14"/>
  <c r="M95" i="14" s="1"/>
  <c r="D25" i="15"/>
  <c r="D91" i="15" s="1"/>
  <c r="D96" i="13"/>
  <c r="D97" i="13" s="1"/>
  <c r="D100" i="13"/>
  <c r="D101" i="13" s="1"/>
  <c r="C234" i="15"/>
  <c r="F232" i="17"/>
  <c r="O25" i="14"/>
  <c r="O91" i="14" s="1"/>
  <c r="N239" i="14"/>
  <c r="G25" i="17"/>
  <c r="G87" i="17" s="1"/>
  <c r="F96" i="13"/>
  <c r="F97" i="13" s="1"/>
  <c r="F100" i="13"/>
  <c r="F101" i="13" s="1"/>
  <c r="G96" i="13"/>
  <c r="G97" i="13" s="1"/>
  <c r="G100" i="13"/>
  <c r="G101" i="13" s="1"/>
  <c r="H93" i="13"/>
  <c r="H100" i="13" s="1"/>
  <c r="E93" i="13"/>
  <c r="I93" i="13"/>
  <c r="I96" i="13" s="1"/>
  <c r="Y95" i="8"/>
  <c r="Z95" i="8" s="1"/>
  <c r="Y93" i="8"/>
  <c r="Z93" i="8" s="1"/>
  <c r="Y100" i="8"/>
  <c r="Z100" i="8" s="1"/>
  <c r="D233" i="15"/>
  <c r="Y98" i="8"/>
  <c r="Z98" i="8" s="1"/>
  <c r="F20" i="15"/>
  <c r="G231" i="17"/>
  <c r="H231" i="17"/>
  <c r="O238" i="14"/>
  <c r="R59" i="14"/>
  <c r="R61" i="14" s="1"/>
  <c r="Q236" i="14"/>
  <c r="Y90" i="8"/>
  <c r="Z90" i="8" s="1"/>
  <c r="Y99" i="8"/>
  <c r="Z99" i="8" s="1"/>
  <c r="Y101" i="8"/>
  <c r="Z101" i="8" s="1"/>
  <c r="Y96" i="8"/>
  <c r="Z96" i="8" s="1"/>
  <c r="J173" i="8"/>
  <c r="J208" i="8"/>
  <c r="J152" i="8"/>
  <c r="J150" i="8"/>
  <c r="J184" i="8"/>
  <c r="J165" i="8"/>
  <c r="J133" i="8"/>
  <c r="J149" i="8"/>
  <c r="J158" i="8"/>
  <c r="J192" i="8"/>
  <c r="J141" i="8"/>
  <c r="J153" i="8"/>
  <c r="J157" i="8"/>
  <c r="J161" i="8"/>
  <c r="J189" i="8"/>
  <c r="J176" i="8"/>
  <c r="J200" i="8"/>
  <c r="J159" i="8"/>
  <c r="J160" i="8"/>
  <c r="J168" i="8"/>
  <c r="J166" i="8"/>
  <c r="J169" i="8"/>
  <c r="D136" i="8"/>
  <c r="D150" i="8"/>
  <c r="D133" i="8"/>
  <c r="D189" i="8"/>
  <c r="D131" i="8"/>
  <c r="D147" i="8"/>
  <c r="D154" i="8"/>
  <c r="D163" i="8"/>
  <c r="D140" i="8"/>
  <c r="D182" i="8"/>
  <c r="D129" i="8"/>
  <c r="D164" i="8"/>
  <c r="D165" i="8"/>
  <c r="D137" i="8"/>
  <c r="D148" i="8"/>
  <c r="D168" i="8"/>
  <c r="D174" i="8"/>
  <c r="D139" i="8"/>
  <c r="D157" i="8"/>
  <c r="D166" i="8"/>
  <c r="D127" i="8"/>
  <c r="D156" i="8"/>
  <c r="D25" i="16" l="1"/>
  <c r="E25" i="16"/>
  <c r="E87" i="16" s="1"/>
  <c r="D234" i="16"/>
  <c r="L94" i="16"/>
  <c r="L95" i="16" s="1"/>
  <c r="L96" i="16" s="1"/>
  <c r="L105" i="16" s="1"/>
  <c r="L107" i="16" s="1"/>
  <c r="L26" i="16" s="1"/>
  <c r="W180" i="7"/>
  <c r="Y179" i="7"/>
  <c r="Z179" i="7" s="1"/>
  <c r="AF187" i="7"/>
  <c r="AG187" i="7" s="1"/>
  <c r="AD188" i="7"/>
  <c r="AF188" i="7" s="1"/>
  <c r="AG188" i="7" s="1"/>
  <c r="F90" i="17"/>
  <c r="F91" i="17" s="1"/>
  <c r="F96" i="17" s="1"/>
  <c r="F105" i="17" s="1"/>
  <c r="D102" i="13"/>
  <c r="D112" i="13" s="1"/>
  <c r="D114" i="13" s="1"/>
  <c r="D26" i="13" s="1"/>
  <c r="J90" i="16"/>
  <c r="J91" i="16" s="1"/>
  <c r="J96" i="16" s="1"/>
  <c r="J105" i="16" s="1"/>
  <c r="J107" i="16" s="1"/>
  <c r="J26" i="16" s="1"/>
  <c r="J27" i="16" s="1"/>
  <c r="D87" i="16"/>
  <c r="D94" i="16" s="1"/>
  <c r="D95" i="16" s="1"/>
  <c r="D34" i="14"/>
  <c r="D33" i="14"/>
  <c r="D32" i="14"/>
  <c r="C232" i="17"/>
  <c r="D232" i="17"/>
  <c r="K87" i="16"/>
  <c r="O94" i="16"/>
  <c r="O95" i="16" s="1"/>
  <c r="O90" i="16"/>
  <c r="O91" i="16" s="1"/>
  <c r="J23" i="17"/>
  <c r="J29" i="17"/>
  <c r="I235" i="17" s="1"/>
  <c r="J24" i="17"/>
  <c r="J22" i="17"/>
  <c r="J21" i="17"/>
  <c r="H87" i="16"/>
  <c r="M87" i="16"/>
  <c r="I87" i="16"/>
  <c r="D25" i="17"/>
  <c r="D87" i="17" s="1"/>
  <c r="Q94" i="16"/>
  <c r="Q95" i="16" s="1"/>
  <c r="Q90" i="16"/>
  <c r="Q91" i="16" s="1"/>
  <c r="R87" i="16"/>
  <c r="N90" i="16"/>
  <c r="N91" i="16" s="1"/>
  <c r="N94" i="16"/>
  <c r="N95" i="16" s="1"/>
  <c r="G90" i="16"/>
  <c r="G91" i="16" s="1"/>
  <c r="G94" i="16"/>
  <c r="G95" i="16" s="1"/>
  <c r="E25" i="17"/>
  <c r="E87" i="17" s="1"/>
  <c r="F100" i="14"/>
  <c r="F110" i="14" s="1"/>
  <c r="F94" i="16"/>
  <c r="F95" i="16" s="1"/>
  <c r="F90" i="16"/>
  <c r="F91" i="16" s="1"/>
  <c r="P94" i="16"/>
  <c r="P95" i="16" s="1"/>
  <c r="P90" i="16"/>
  <c r="P91" i="16" s="1"/>
  <c r="F21" i="15"/>
  <c r="F24" i="15"/>
  <c r="F29" i="15"/>
  <c r="E237" i="15" s="1"/>
  <c r="F22" i="15"/>
  <c r="F23" i="15"/>
  <c r="J100" i="14"/>
  <c r="J110" i="14" s="1"/>
  <c r="J112" i="14" s="1"/>
  <c r="E100" i="14"/>
  <c r="E110" i="14" s="1"/>
  <c r="Q24" i="14"/>
  <c r="Q23" i="14"/>
  <c r="Q29" i="14"/>
  <c r="P242" i="14" s="1"/>
  <c r="Q21" i="14"/>
  <c r="Q22" i="14"/>
  <c r="R20" i="14"/>
  <c r="R89" i="14"/>
  <c r="R97" i="14"/>
  <c r="R88" i="14"/>
  <c r="R92" i="14"/>
  <c r="R96" i="14"/>
  <c r="R93" i="14"/>
  <c r="D98" i="15"/>
  <c r="D99" i="15" s="1"/>
  <c r="D94" i="15"/>
  <c r="D95" i="15" s="1"/>
  <c r="G94" i="17"/>
  <c r="G95" i="17" s="1"/>
  <c r="G90" i="17"/>
  <c r="G91" i="17" s="1"/>
  <c r="L100" i="14"/>
  <c r="L110" i="14" s="1"/>
  <c r="L112" i="14" s="1"/>
  <c r="H100" i="14"/>
  <c r="H110" i="14" s="1"/>
  <c r="N100" i="14"/>
  <c r="N110" i="14" s="1"/>
  <c r="N112" i="14" s="1"/>
  <c r="N26" i="14" s="1"/>
  <c r="O98" i="14"/>
  <c r="O99" i="14" s="1"/>
  <c r="O94" i="14"/>
  <c r="O95" i="14" s="1"/>
  <c r="K100" i="14"/>
  <c r="K110" i="14" s="1"/>
  <c r="K112" i="14" s="1"/>
  <c r="K26" i="14" s="1"/>
  <c r="M100" i="14"/>
  <c r="M110" i="14" s="1"/>
  <c r="M112" i="14" s="1"/>
  <c r="E25" i="15"/>
  <c r="E91" i="15" s="1"/>
  <c r="H25" i="17"/>
  <c r="H87" i="17" s="1"/>
  <c r="F102" i="13"/>
  <c r="F112" i="13" s="1"/>
  <c r="F114" i="13" s="1"/>
  <c r="F26" i="13" s="1"/>
  <c r="H240" i="14"/>
  <c r="G102" i="13"/>
  <c r="G232" i="17"/>
  <c r="H232" i="17"/>
  <c r="D234" i="15"/>
  <c r="O239" i="14"/>
  <c r="F240" i="14"/>
  <c r="G27" i="14"/>
  <c r="G28" i="14" s="1"/>
  <c r="G30" i="14" s="1"/>
  <c r="I25" i="17"/>
  <c r="I87" i="17" s="1"/>
  <c r="P25" i="14"/>
  <c r="P91" i="14" s="1"/>
  <c r="E96" i="13"/>
  <c r="E97" i="13" s="1"/>
  <c r="E100" i="13"/>
  <c r="E101" i="13" s="1"/>
  <c r="H96" i="13"/>
  <c r="H97" i="13" s="1"/>
  <c r="H101" i="13"/>
  <c r="I97" i="13"/>
  <c r="I100" i="13"/>
  <c r="I101" i="13" s="1"/>
  <c r="P238" i="14"/>
  <c r="E233" i="15"/>
  <c r="C246" i="16"/>
  <c r="J171" i="8"/>
  <c r="J198" i="8"/>
  <c r="J182" i="8"/>
  <c r="J211" i="8"/>
  <c r="J163" i="8"/>
  <c r="J155" i="8"/>
  <c r="J174" i="8"/>
  <c r="J172" i="8"/>
  <c r="J190" i="8"/>
  <c r="J191" i="8"/>
  <c r="J181" i="8"/>
  <c r="J183" i="8"/>
  <c r="J214" i="8"/>
  <c r="J187" i="8"/>
  <c r="J230" i="8"/>
  <c r="J175" i="8"/>
  <c r="J188" i="8"/>
  <c r="J222" i="8"/>
  <c r="J179" i="8"/>
  <c r="J180" i="8"/>
  <c r="J206" i="8"/>
  <c r="J195" i="8"/>
  <c r="D159" i="8"/>
  <c r="D169" i="8"/>
  <c r="D211" i="8"/>
  <c r="D204" i="8"/>
  <c r="D172" i="8"/>
  <c r="D149" i="8"/>
  <c r="D187" i="8"/>
  <c r="D190" i="8"/>
  <c r="D186" i="8"/>
  <c r="D185" i="8"/>
  <c r="D178" i="8"/>
  <c r="D188" i="8"/>
  <c r="D170" i="8"/>
  <c r="D151" i="8"/>
  <c r="D155" i="8"/>
  <c r="D179" i="8"/>
  <c r="D176" i="8"/>
  <c r="D161" i="8"/>
  <c r="D196" i="8"/>
  <c r="D162" i="8"/>
  <c r="D153" i="8"/>
  <c r="D158" i="8"/>
  <c r="AP198" i="7" l="1"/>
  <c r="AP226" i="7"/>
  <c r="AP183" i="7"/>
  <c r="AP233" i="7"/>
  <c r="AP243" i="7"/>
  <c r="AP186" i="7"/>
  <c r="AP213" i="7"/>
  <c r="AP236" i="7"/>
  <c r="AP193" i="7"/>
  <c r="AP184" i="7"/>
  <c r="AP214" i="7"/>
  <c r="AP212" i="7"/>
  <c r="AP240" i="7"/>
  <c r="AP178" i="7"/>
  <c r="AP197" i="7"/>
  <c r="AP227" i="7"/>
  <c r="AP235" i="7"/>
  <c r="AP180" i="7"/>
  <c r="AP216" i="7"/>
  <c r="AP196" i="7"/>
  <c r="AP218" i="7"/>
  <c r="AP207" i="7"/>
  <c r="AP242" i="7"/>
  <c r="AP199" i="7"/>
  <c r="AP205" i="7"/>
  <c r="AP234" i="7"/>
  <c r="AP209" i="7"/>
  <c r="AP189" i="7"/>
  <c r="AP231" i="7"/>
  <c r="AP223" i="7"/>
  <c r="AP219" i="7"/>
  <c r="AP225" i="7"/>
  <c r="AP241" i="7"/>
  <c r="AP174" i="7"/>
  <c r="AP224" i="7"/>
  <c r="AP222" i="7"/>
  <c r="AP228" i="7"/>
  <c r="AP221" i="7"/>
  <c r="AP239" i="7"/>
  <c r="AP211" i="7"/>
  <c r="AP167" i="7"/>
  <c r="AP220" i="7"/>
  <c r="AP237" i="7"/>
  <c r="AP168" i="7"/>
  <c r="AP177" i="7"/>
  <c r="AP210" i="7"/>
  <c r="AP230" i="7"/>
  <c r="AP172" i="7"/>
  <c r="AP185" i="7"/>
  <c r="AP179" i="7"/>
  <c r="AP195" i="7"/>
  <c r="AP217" i="7"/>
  <c r="AP194" i="7"/>
  <c r="AP204" i="7"/>
  <c r="AP200" i="7"/>
  <c r="AP175" i="7"/>
  <c r="AP232" i="7"/>
  <c r="AP215" i="7"/>
  <c r="AP187" i="7"/>
  <c r="AP201" i="7"/>
  <c r="AP206" i="7"/>
  <c r="AP208" i="7"/>
  <c r="AP191" i="7"/>
  <c r="AP188" i="7"/>
  <c r="AP203" i="7"/>
  <c r="AP181" i="7"/>
  <c r="AP176" i="7"/>
  <c r="AP171" i="7"/>
  <c r="AP173" i="7"/>
  <c r="AP170" i="7"/>
  <c r="AP169" i="7"/>
  <c r="AP229" i="7"/>
  <c r="AP238" i="7"/>
  <c r="AP202" i="7"/>
  <c r="AP190" i="7"/>
  <c r="AP182" i="7"/>
  <c r="AP192" i="7"/>
  <c r="W181" i="7"/>
  <c r="Y180" i="7"/>
  <c r="Z180" i="7" s="1"/>
  <c r="I232" i="17"/>
  <c r="D35" i="14"/>
  <c r="D36" i="14" s="1"/>
  <c r="D90" i="16"/>
  <c r="D91" i="16" s="1"/>
  <c r="D96" i="16" s="1"/>
  <c r="D105" i="16" s="1"/>
  <c r="D107" i="16" s="1"/>
  <c r="J26" i="14"/>
  <c r="I240" i="14" s="1"/>
  <c r="L26" i="14"/>
  <c r="K240" i="14" s="1"/>
  <c r="M26" i="14"/>
  <c r="L240" i="14" s="1"/>
  <c r="D27" i="13"/>
  <c r="D28" i="13" s="1"/>
  <c r="D30" i="13" s="1"/>
  <c r="D32" i="13" s="1"/>
  <c r="J25" i="17"/>
  <c r="J87" i="17" s="1"/>
  <c r="J94" i="17" s="1"/>
  <c r="J95" i="17" s="1"/>
  <c r="F96" i="16"/>
  <c r="F105" i="16" s="1"/>
  <c r="F107" i="16" s="1"/>
  <c r="F26" i="16" s="1"/>
  <c r="E235" i="16" s="1"/>
  <c r="Q96" i="16"/>
  <c r="Q105" i="16" s="1"/>
  <c r="Q107" i="16" s="1"/>
  <c r="P96" i="16"/>
  <c r="P105" i="16" s="1"/>
  <c r="P107" i="16" s="1"/>
  <c r="P26" i="16" s="1"/>
  <c r="J28" i="16"/>
  <c r="I235" i="16"/>
  <c r="E90" i="16"/>
  <c r="E91" i="16" s="1"/>
  <c r="E94" i="16"/>
  <c r="E95" i="16" s="1"/>
  <c r="D90" i="17"/>
  <c r="D91" i="17" s="1"/>
  <c r="D94" i="17"/>
  <c r="D95" i="17" s="1"/>
  <c r="N96" i="16"/>
  <c r="N105" i="16" s="1"/>
  <c r="N107" i="16" s="1"/>
  <c r="N26" i="16" s="1"/>
  <c r="I94" i="16"/>
  <c r="I95" i="16" s="1"/>
  <c r="I90" i="16"/>
  <c r="I91" i="16" s="1"/>
  <c r="H94" i="16"/>
  <c r="H95" i="16" s="1"/>
  <c r="H90" i="16"/>
  <c r="H91" i="16" s="1"/>
  <c r="E94" i="17"/>
  <c r="E95" i="17" s="1"/>
  <c r="E90" i="17"/>
  <c r="E91" i="17" s="1"/>
  <c r="O96" i="16"/>
  <c r="O105" i="16" s="1"/>
  <c r="O107" i="16" s="1"/>
  <c r="O26" i="16" s="1"/>
  <c r="L27" i="16"/>
  <c r="L28" i="16" s="1"/>
  <c r="K235" i="16"/>
  <c r="R94" i="16"/>
  <c r="R95" i="16" s="1"/>
  <c r="R90" i="16"/>
  <c r="R91" i="16" s="1"/>
  <c r="M94" i="16"/>
  <c r="M95" i="16" s="1"/>
  <c r="M90" i="16"/>
  <c r="M91" i="16" s="1"/>
  <c r="G96" i="16"/>
  <c r="G105" i="16" s="1"/>
  <c r="G107" i="16" s="1"/>
  <c r="G26" i="16" s="1"/>
  <c r="K94" i="16"/>
  <c r="K95" i="16" s="1"/>
  <c r="K90" i="16"/>
  <c r="K91" i="16" s="1"/>
  <c r="I94" i="17"/>
  <c r="I95" i="17" s="1"/>
  <c r="I90" i="17"/>
  <c r="I91" i="17" s="1"/>
  <c r="G96" i="17"/>
  <c r="G105" i="17" s="1"/>
  <c r="G107" i="17" s="1"/>
  <c r="G26" i="17" s="1"/>
  <c r="O100" i="14"/>
  <c r="O110" i="14" s="1"/>
  <c r="O112" i="14" s="1"/>
  <c r="O26" i="14" s="1"/>
  <c r="R24" i="14"/>
  <c r="R29" i="14"/>
  <c r="Q242" i="14" s="1"/>
  <c r="C255" i="14" s="1"/>
  <c r="R22" i="14"/>
  <c r="R23" i="14"/>
  <c r="R21" i="14"/>
  <c r="E98" i="15"/>
  <c r="E99" i="15" s="1"/>
  <c r="E94" i="15"/>
  <c r="E95" i="15" s="1"/>
  <c r="D100" i="15"/>
  <c r="D109" i="15" s="1"/>
  <c r="H94" i="17"/>
  <c r="H95" i="17" s="1"/>
  <c r="H90" i="17"/>
  <c r="H91" i="17" s="1"/>
  <c r="P94" i="14"/>
  <c r="P95" i="14" s="1"/>
  <c r="P98" i="14"/>
  <c r="P99" i="14" s="1"/>
  <c r="F25" i="15"/>
  <c r="F91" i="15" s="1"/>
  <c r="G112" i="13"/>
  <c r="G114" i="13" s="1"/>
  <c r="G33" i="14"/>
  <c r="G32" i="14"/>
  <c r="G34" i="14"/>
  <c r="F112" i="14"/>
  <c r="F26" i="14" s="1"/>
  <c r="E112" i="14"/>
  <c r="E26" i="14" s="1"/>
  <c r="F107" i="17"/>
  <c r="F26" i="17" s="1"/>
  <c r="E234" i="15"/>
  <c r="I27" i="14"/>
  <c r="I28" i="14" s="1"/>
  <c r="H102" i="13"/>
  <c r="H112" i="13" s="1"/>
  <c r="H114" i="13" s="1"/>
  <c r="H26" i="13" s="1"/>
  <c r="E102" i="13"/>
  <c r="E112" i="13" s="1"/>
  <c r="E114" i="13" s="1"/>
  <c r="E26" i="13" s="1"/>
  <c r="I102" i="13"/>
  <c r="I112" i="13" s="1"/>
  <c r="I114" i="13" s="1"/>
  <c r="C240" i="14"/>
  <c r="M240" i="14"/>
  <c r="N27" i="14"/>
  <c r="N28" i="14" s="1"/>
  <c r="F241" i="14"/>
  <c r="P239" i="14"/>
  <c r="J240" i="14"/>
  <c r="K27" i="14"/>
  <c r="K28" i="14" s="1"/>
  <c r="Q25" i="14"/>
  <c r="Q91" i="14" s="1"/>
  <c r="E233" i="13"/>
  <c r="F27" i="13"/>
  <c r="F28" i="13" s="1"/>
  <c r="F30" i="13" s="1"/>
  <c r="Q238" i="14"/>
  <c r="C250" i="14" s="1"/>
  <c r="J205" i="8"/>
  <c r="J233" i="8"/>
  <c r="J201" i="8"/>
  <c r="J252" i="8"/>
  <c r="J203" i="8"/>
  <c r="J196" i="8"/>
  <c r="J204" i="8"/>
  <c r="J202" i="8"/>
  <c r="J197" i="8"/>
  <c r="J194" i="8"/>
  <c r="J217" i="8"/>
  <c r="J244" i="8"/>
  <c r="J209" i="8"/>
  <c r="J213" i="8"/>
  <c r="J177" i="8"/>
  <c r="J220" i="8"/>
  <c r="J228" i="8"/>
  <c r="J210" i="8"/>
  <c r="J236" i="8"/>
  <c r="J212" i="8"/>
  <c r="J185" i="8"/>
  <c r="J193" i="8"/>
  <c r="D201" i="8"/>
  <c r="D212" i="8"/>
  <c r="D226" i="8"/>
  <c r="D218" i="8"/>
  <c r="D177" i="8"/>
  <c r="D200" i="8"/>
  <c r="D209" i="8"/>
  <c r="D233" i="8"/>
  <c r="D210" i="8"/>
  <c r="D180" i="8"/>
  <c r="D183" i="8"/>
  <c r="D207" i="8"/>
  <c r="D171" i="8"/>
  <c r="D191" i="8"/>
  <c r="D184" i="8"/>
  <c r="D173" i="8"/>
  <c r="D175" i="8"/>
  <c r="D198" i="8"/>
  <c r="D208" i="8"/>
  <c r="D181" i="8"/>
  <c r="D192" i="8"/>
  <c r="D194" i="8"/>
  <c r="W182" i="7" l="1"/>
  <c r="Y181" i="7"/>
  <c r="Z181" i="7" s="1"/>
  <c r="M27" i="14"/>
  <c r="M28" i="14" s="1"/>
  <c r="L241" i="14" s="1"/>
  <c r="D37" i="14"/>
  <c r="D38" i="14" s="1"/>
  <c r="J90" i="17"/>
  <c r="J91" i="17" s="1"/>
  <c r="J96" i="17" s="1"/>
  <c r="J105" i="17" s="1"/>
  <c r="J107" i="17" s="1"/>
  <c r="L27" i="14"/>
  <c r="L28" i="14" s="1"/>
  <c r="K241" i="14" s="1"/>
  <c r="J27" i="14"/>
  <c r="J28" i="14" s="1"/>
  <c r="J30" i="14" s="1"/>
  <c r="J32" i="14" s="1"/>
  <c r="R96" i="16"/>
  <c r="R105" i="16" s="1"/>
  <c r="R107" i="16" s="1"/>
  <c r="R26" i="16" s="1"/>
  <c r="Q235" i="16" s="1"/>
  <c r="F27" i="16"/>
  <c r="F28" i="16" s="1"/>
  <c r="F30" i="16" s="1"/>
  <c r="Q26" i="16"/>
  <c r="Q27" i="16" s="1"/>
  <c r="Q28" i="16" s="1"/>
  <c r="D26" i="16"/>
  <c r="C235" i="16" s="1"/>
  <c r="R25" i="14"/>
  <c r="R91" i="14" s="1"/>
  <c r="R98" i="14" s="1"/>
  <c r="R99" i="14" s="1"/>
  <c r="I26" i="13"/>
  <c r="I27" i="13" s="1"/>
  <c r="I28" i="13" s="1"/>
  <c r="I30" i="13" s="1"/>
  <c r="G26" i="13"/>
  <c r="G27" i="13" s="1"/>
  <c r="G28" i="13" s="1"/>
  <c r="E96" i="17"/>
  <c r="E105" i="17" s="1"/>
  <c r="E107" i="17" s="1"/>
  <c r="E96" i="16"/>
  <c r="E105" i="16" s="1"/>
  <c r="E107" i="16" s="1"/>
  <c r="E26" i="16" s="1"/>
  <c r="D235" i="16" s="1"/>
  <c r="I96" i="16"/>
  <c r="I105" i="16" s="1"/>
  <c r="I107" i="16" s="1"/>
  <c r="L30" i="16"/>
  <c r="K236" i="16"/>
  <c r="K96" i="16"/>
  <c r="K105" i="16" s="1"/>
  <c r="K107" i="16" s="1"/>
  <c r="K26" i="16" s="1"/>
  <c r="K27" i="16" s="1"/>
  <c r="N235" i="16"/>
  <c r="O27" i="16"/>
  <c r="O28" i="16" s="1"/>
  <c r="F235" i="16"/>
  <c r="G27" i="16"/>
  <c r="G28" i="16" s="1"/>
  <c r="M235" i="16"/>
  <c r="N27" i="16"/>
  <c r="N28" i="16" s="1"/>
  <c r="J30" i="16"/>
  <c r="I236" i="16"/>
  <c r="M96" i="16"/>
  <c r="M105" i="16" s="1"/>
  <c r="M107" i="16" s="1"/>
  <c r="M26" i="16" s="1"/>
  <c r="O235" i="16"/>
  <c r="P27" i="16"/>
  <c r="P28" i="16" s="1"/>
  <c r="H96" i="16"/>
  <c r="H105" i="16" s="1"/>
  <c r="H107" i="16" s="1"/>
  <c r="H26" i="16" s="1"/>
  <c r="D96" i="17"/>
  <c r="D105" i="17" s="1"/>
  <c r="D107" i="17" s="1"/>
  <c r="I96" i="17"/>
  <c r="I105" i="17" s="1"/>
  <c r="I107" i="17" s="1"/>
  <c r="I26" i="17" s="1"/>
  <c r="E100" i="15"/>
  <c r="E109" i="15" s="1"/>
  <c r="F98" i="15"/>
  <c r="F99" i="15" s="1"/>
  <c r="F94" i="15"/>
  <c r="F95" i="15" s="1"/>
  <c r="H96" i="17"/>
  <c r="H105" i="17" s="1"/>
  <c r="Q98" i="14"/>
  <c r="Q99" i="14" s="1"/>
  <c r="Q94" i="14"/>
  <c r="Q95" i="14" s="1"/>
  <c r="P100" i="14"/>
  <c r="P110" i="14" s="1"/>
  <c r="P112" i="14" s="1"/>
  <c r="P26" i="14" s="1"/>
  <c r="F233" i="17"/>
  <c r="G27" i="17"/>
  <c r="G28" i="17" s="1"/>
  <c r="H241" i="14"/>
  <c r="I30" i="14"/>
  <c r="I32" i="14" s="1"/>
  <c r="D33" i="13"/>
  <c r="D34" i="13"/>
  <c r="D240" i="14"/>
  <c r="E27" i="14"/>
  <c r="E28" i="14" s="1"/>
  <c r="F27" i="14"/>
  <c r="F28" i="14" s="1"/>
  <c r="E241" i="14" s="1"/>
  <c r="E240" i="14"/>
  <c r="H112" i="14"/>
  <c r="H26" i="14" s="1"/>
  <c r="E233" i="17"/>
  <c r="F27" i="17"/>
  <c r="F28" i="17" s="1"/>
  <c r="E234" i="17" s="1"/>
  <c r="D111" i="15"/>
  <c r="D26" i="15" s="1"/>
  <c r="D27" i="15" s="1"/>
  <c r="Q239" i="14"/>
  <c r="C251" i="14" s="1"/>
  <c r="N240" i="14"/>
  <c r="O27" i="14"/>
  <c r="O28" i="14" s="1"/>
  <c r="N30" i="14"/>
  <c r="M241" i="14"/>
  <c r="C241" i="14"/>
  <c r="J241" i="14"/>
  <c r="K30" i="14"/>
  <c r="G233" i="13"/>
  <c r="H27" i="13"/>
  <c r="H28" i="13" s="1"/>
  <c r="D233" i="13"/>
  <c r="E27" i="13"/>
  <c r="E28" i="13" s="1"/>
  <c r="E234" i="13"/>
  <c r="J266" i="8"/>
  <c r="J274" i="8"/>
  <c r="J242" i="8"/>
  <c r="J224" i="8"/>
  <c r="J258" i="8"/>
  <c r="J199" i="8"/>
  <c r="J239" i="8"/>
  <c r="J226" i="8"/>
  <c r="J223" i="8"/>
  <c r="J215" i="8"/>
  <c r="J232" i="8"/>
  <c r="J235" i="8"/>
  <c r="J216" i="8"/>
  <c r="J218" i="8"/>
  <c r="J255" i="8"/>
  <c r="J234" i="8"/>
  <c r="J207" i="8"/>
  <c r="J250" i="8"/>
  <c r="J231" i="8"/>
  <c r="J219" i="8"/>
  <c r="J225" i="8"/>
  <c r="J227" i="8"/>
  <c r="D214" i="8"/>
  <c r="D203" i="8"/>
  <c r="D195" i="8"/>
  <c r="D229" i="8"/>
  <c r="D255" i="8"/>
  <c r="D240" i="8"/>
  <c r="D230" i="8"/>
  <c r="D231" i="8"/>
  <c r="D248" i="8"/>
  <c r="D197" i="8"/>
  <c r="D206" i="8"/>
  <c r="D205" i="8"/>
  <c r="D213" i="8"/>
  <c r="D202" i="8"/>
  <c r="D222" i="8"/>
  <c r="D234" i="8"/>
  <c r="D232" i="8"/>
  <c r="D220" i="8"/>
  <c r="D216" i="8"/>
  <c r="D193" i="8"/>
  <c r="D199" i="8"/>
  <c r="D223" i="8"/>
  <c r="W183" i="7" l="1"/>
  <c r="Y182" i="7"/>
  <c r="Z182" i="7" s="1"/>
  <c r="L30" i="14"/>
  <c r="L34" i="14" s="1"/>
  <c r="M30" i="14"/>
  <c r="M34" i="14" s="1"/>
  <c r="I241" i="14"/>
  <c r="E26" i="17"/>
  <c r="E27" i="17" s="1"/>
  <c r="E28" i="17" s="1"/>
  <c r="E30" i="17" s="1"/>
  <c r="E33" i="17" s="1"/>
  <c r="D26" i="17"/>
  <c r="C233" i="17" s="1"/>
  <c r="J26" i="17"/>
  <c r="J27" i="17" s="1"/>
  <c r="J28" i="17" s="1"/>
  <c r="J30" i="17" s="1"/>
  <c r="J32" i="17" s="1"/>
  <c r="R27" i="16"/>
  <c r="R28" i="16" s="1"/>
  <c r="R30" i="16" s="1"/>
  <c r="J34" i="14"/>
  <c r="J33" i="14"/>
  <c r="D28" i="15"/>
  <c r="D30" i="15" s="1"/>
  <c r="R94" i="14"/>
  <c r="R95" i="14" s="1"/>
  <c r="R100" i="14" s="1"/>
  <c r="R110" i="14" s="1"/>
  <c r="E236" i="16"/>
  <c r="Q30" i="16"/>
  <c r="Q34" i="16" s="1"/>
  <c r="P236" i="16"/>
  <c r="I26" i="16"/>
  <c r="H235" i="16" s="1"/>
  <c r="P235" i="16"/>
  <c r="E27" i="16"/>
  <c r="E28" i="16" s="1"/>
  <c r="E30" i="16" s="1"/>
  <c r="D27" i="16"/>
  <c r="D28" i="16" s="1"/>
  <c r="H233" i="13"/>
  <c r="F233" i="13"/>
  <c r="G30" i="13"/>
  <c r="F234" i="13"/>
  <c r="G235" i="16"/>
  <c r="H27" i="16"/>
  <c r="H28" i="16" s="1"/>
  <c r="O236" i="16"/>
  <c r="P30" i="16"/>
  <c r="F33" i="16"/>
  <c r="F32" i="16"/>
  <c r="F34" i="16"/>
  <c r="J32" i="16"/>
  <c r="J34" i="16"/>
  <c r="J33" i="16"/>
  <c r="N30" i="16"/>
  <c r="M236" i="16"/>
  <c r="O30" i="16"/>
  <c r="N236" i="16"/>
  <c r="L235" i="16"/>
  <c r="M27" i="16"/>
  <c r="M28" i="16" s="1"/>
  <c r="G30" i="16"/>
  <c r="F236" i="16"/>
  <c r="J235" i="16"/>
  <c r="K28" i="16"/>
  <c r="L32" i="16"/>
  <c r="L34" i="16"/>
  <c r="L33" i="16"/>
  <c r="Q100" i="14"/>
  <c r="Q110" i="14" s="1"/>
  <c r="Q112" i="14" s="1"/>
  <c r="F100" i="15"/>
  <c r="F109" i="15" s="1"/>
  <c r="F111" i="15" s="1"/>
  <c r="F26" i="15" s="1"/>
  <c r="E30" i="14"/>
  <c r="E32" i="14" s="1"/>
  <c r="D241" i="14"/>
  <c r="F30" i="14"/>
  <c r="F32" i="14" s="1"/>
  <c r="D35" i="13"/>
  <c r="H27" i="14"/>
  <c r="H28" i="14" s="1"/>
  <c r="G241" i="14" s="1"/>
  <c r="G240" i="14"/>
  <c r="F30" i="17"/>
  <c r="I33" i="14"/>
  <c r="I34" i="14"/>
  <c r="C234" i="13"/>
  <c r="C233" i="13"/>
  <c r="I34" i="13"/>
  <c r="E111" i="15"/>
  <c r="E26" i="15" s="1"/>
  <c r="H107" i="17"/>
  <c r="H26" i="17" s="1"/>
  <c r="G35" i="14"/>
  <c r="G36" i="14" s="1"/>
  <c r="O30" i="14"/>
  <c r="N241" i="14"/>
  <c r="O240" i="14"/>
  <c r="P27" i="14"/>
  <c r="P28" i="14" s="1"/>
  <c r="N32" i="14"/>
  <c r="N33" i="14"/>
  <c r="N34" i="14"/>
  <c r="K32" i="14"/>
  <c r="K34" i="14"/>
  <c r="K33" i="14"/>
  <c r="F243" i="14"/>
  <c r="F234" i="17"/>
  <c r="G30" i="17"/>
  <c r="I27" i="17"/>
  <c r="I28" i="17" s="1"/>
  <c r="H233" i="17"/>
  <c r="F34" i="13"/>
  <c r="F32" i="13"/>
  <c r="F33" i="13"/>
  <c r="E30" i="13"/>
  <c r="D234" i="13"/>
  <c r="H30" i="13"/>
  <c r="G234" i="13"/>
  <c r="H234" i="13"/>
  <c r="J241" i="8"/>
  <c r="J277" i="8"/>
  <c r="J261" i="8"/>
  <c r="J246" i="8"/>
  <c r="J253" i="8"/>
  <c r="J254" i="8"/>
  <c r="J264" i="8"/>
  <c r="J256" i="8"/>
  <c r="J248" i="8"/>
  <c r="J249" i="8"/>
  <c r="J272" i="8"/>
  <c r="J240" i="8"/>
  <c r="J237" i="8"/>
  <c r="J221" i="8"/>
  <c r="J296" i="8"/>
  <c r="J257" i="8"/>
  <c r="J229" i="8"/>
  <c r="J245" i="8"/>
  <c r="J247" i="8"/>
  <c r="J238" i="8"/>
  <c r="J280" i="8"/>
  <c r="J288" i="8"/>
  <c r="D215" i="8"/>
  <c r="D256" i="8"/>
  <c r="D227" i="8"/>
  <c r="D253" i="8"/>
  <c r="D251" i="8"/>
  <c r="D238" i="8"/>
  <c r="D244" i="8"/>
  <c r="D228" i="8"/>
  <c r="D217" i="8"/>
  <c r="D252" i="8"/>
  <c r="D219" i="8"/>
  <c r="D262" i="8"/>
  <c r="D242" i="8"/>
  <c r="D224" i="8"/>
  <c r="D225" i="8"/>
  <c r="D270" i="8"/>
  <c r="D245" i="8"/>
  <c r="D221" i="8"/>
  <c r="D254" i="8"/>
  <c r="D235" i="8"/>
  <c r="D277" i="8"/>
  <c r="D236" i="8"/>
  <c r="Q236" i="16" l="1"/>
  <c r="D234" i="17"/>
  <c r="W184" i="7"/>
  <c r="Y183" i="7"/>
  <c r="Z183" i="7" s="1"/>
  <c r="L32" i="14"/>
  <c r="L33" i="14"/>
  <c r="E34" i="17"/>
  <c r="E32" i="17"/>
  <c r="M33" i="14"/>
  <c r="M32" i="14"/>
  <c r="D33" i="15"/>
  <c r="D32" i="15"/>
  <c r="I233" i="17"/>
  <c r="D27" i="17"/>
  <c r="D28" i="17" s="1"/>
  <c r="D233" i="17"/>
  <c r="I243" i="14"/>
  <c r="J35" i="14"/>
  <c r="J36" i="14" s="1"/>
  <c r="I244" i="14" s="1"/>
  <c r="C235" i="15"/>
  <c r="E27" i="15"/>
  <c r="E28" i="15" s="1"/>
  <c r="E30" i="15" s="1"/>
  <c r="E32" i="15" s="1"/>
  <c r="I27" i="16"/>
  <c r="I28" i="16" s="1"/>
  <c r="I30" i="16" s="1"/>
  <c r="I34" i="16" s="1"/>
  <c r="C245" i="13"/>
  <c r="Q33" i="16"/>
  <c r="Q32" i="16"/>
  <c r="D236" i="16"/>
  <c r="C247" i="16"/>
  <c r="C236" i="16"/>
  <c r="D30" i="16"/>
  <c r="Q26" i="14"/>
  <c r="P240" i="14" s="1"/>
  <c r="G32" i="13"/>
  <c r="G33" i="13"/>
  <c r="G34" i="13"/>
  <c r="F35" i="16"/>
  <c r="F37" i="16" s="1"/>
  <c r="E240" i="16" s="1"/>
  <c r="K238" i="16"/>
  <c r="G33" i="16"/>
  <c r="G32" i="16"/>
  <c r="G34" i="16"/>
  <c r="E33" i="16"/>
  <c r="E32" i="16"/>
  <c r="E34" i="16"/>
  <c r="I238" i="16"/>
  <c r="R34" i="16"/>
  <c r="R32" i="16"/>
  <c r="R33" i="16"/>
  <c r="M30" i="16"/>
  <c r="L236" i="16"/>
  <c r="E238" i="16"/>
  <c r="O33" i="16"/>
  <c r="O32" i="16"/>
  <c r="O34" i="16"/>
  <c r="L35" i="16"/>
  <c r="K30" i="16"/>
  <c r="J236" i="16"/>
  <c r="N34" i="16"/>
  <c r="N32" i="16"/>
  <c r="N33" i="16"/>
  <c r="H30" i="16"/>
  <c r="G236" i="16"/>
  <c r="J35" i="16"/>
  <c r="P32" i="16"/>
  <c r="P34" i="16"/>
  <c r="P33" i="16"/>
  <c r="J33" i="17"/>
  <c r="J34" i="17"/>
  <c r="I234" i="17"/>
  <c r="C246" i="13"/>
  <c r="E33" i="14"/>
  <c r="E34" i="14"/>
  <c r="F34" i="14"/>
  <c r="F33" i="14"/>
  <c r="H27" i="17"/>
  <c r="H28" i="17" s="1"/>
  <c r="F32" i="17"/>
  <c r="F33" i="17"/>
  <c r="F34" i="17"/>
  <c r="E235" i="15"/>
  <c r="F27" i="15"/>
  <c r="F28" i="15" s="1"/>
  <c r="F30" i="15" s="1"/>
  <c r="H30" i="14"/>
  <c r="H32" i="14" s="1"/>
  <c r="D37" i="13"/>
  <c r="D36" i="13"/>
  <c r="R112" i="14"/>
  <c r="R26" i="14" s="1"/>
  <c r="D34" i="15"/>
  <c r="G33" i="17"/>
  <c r="G32" i="17"/>
  <c r="G34" i="17"/>
  <c r="I35" i="14"/>
  <c r="I36" i="14" s="1"/>
  <c r="F35" i="13"/>
  <c r="F36" i="13" s="1"/>
  <c r="H243" i="14"/>
  <c r="C236" i="15"/>
  <c r="N35" i="14"/>
  <c r="N37" i="14" s="1"/>
  <c r="M245" i="14" s="1"/>
  <c r="G37" i="14"/>
  <c r="F245" i="14" s="1"/>
  <c r="O33" i="14"/>
  <c r="O34" i="14"/>
  <c r="O32" i="14"/>
  <c r="P30" i="14"/>
  <c r="O241" i="14"/>
  <c r="F244" i="14"/>
  <c r="J243" i="14"/>
  <c r="K35" i="14"/>
  <c r="C243" i="14"/>
  <c r="M243" i="14"/>
  <c r="H234" i="17"/>
  <c r="I30" i="17"/>
  <c r="E236" i="13"/>
  <c r="E33" i="13"/>
  <c r="E34" i="13"/>
  <c r="E32" i="13"/>
  <c r="I33" i="13"/>
  <c r="I32" i="13"/>
  <c r="H32" i="13"/>
  <c r="H33" i="13"/>
  <c r="H34" i="13"/>
  <c r="J278" i="8"/>
  <c r="J262" i="8"/>
  <c r="J269" i="8"/>
  <c r="J340" i="8"/>
  <c r="J318" i="8"/>
  <c r="J294" i="8"/>
  <c r="J286" i="8"/>
  <c r="J283" i="8"/>
  <c r="J260" i="8"/>
  <c r="J268" i="8"/>
  <c r="J332" i="8"/>
  <c r="J310" i="8"/>
  <c r="J267" i="8"/>
  <c r="J243" i="8"/>
  <c r="J271" i="8"/>
  <c r="J276" i="8"/>
  <c r="J299" i="8"/>
  <c r="J279" i="8"/>
  <c r="J302" i="8"/>
  <c r="J251" i="8"/>
  <c r="J259" i="8"/>
  <c r="J270" i="8"/>
  <c r="J275" i="8"/>
  <c r="J263" i="8"/>
  <c r="D273" i="8"/>
  <c r="D275" i="8"/>
  <c r="D237" i="8"/>
  <c r="D257" i="8"/>
  <c r="D292" i="8"/>
  <c r="D276" i="8"/>
  <c r="D247" i="8"/>
  <c r="D241" i="8"/>
  <c r="D249" i="8"/>
  <c r="D264" i="8"/>
  <c r="D284" i="8"/>
  <c r="D250" i="8"/>
  <c r="D266" i="8"/>
  <c r="D243" i="8"/>
  <c r="D246" i="8"/>
  <c r="D274" i="8"/>
  <c r="D258" i="8"/>
  <c r="D260" i="8"/>
  <c r="D278" i="8"/>
  <c r="D299" i="8"/>
  <c r="D267" i="8"/>
  <c r="D239" i="8"/>
  <c r="W185" i="7" l="1"/>
  <c r="Y184" i="7"/>
  <c r="Z184" i="7" s="1"/>
  <c r="I33" i="16"/>
  <c r="K243" i="14"/>
  <c r="L35" i="14"/>
  <c r="L37" i="14" s="1"/>
  <c r="K245" i="14" s="1"/>
  <c r="E35" i="17"/>
  <c r="E37" i="17" s="1"/>
  <c r="D238" i="17" s="1"/>
  <c r="D236" i="17"/>
  <c r="M35" i="14"/>
  <c r="M36" i="14" s="1"/>
  <c r="L244" i="14" s="1"/>
  <c r="L243" i="14"/>
  <c r="D35" i="15"/>
  <c r="D37" i="15" s="1"/>
  <c r="D30" i="17"/>
  <c r="C234" i="17"/>
  <c r="J37" i="14"/>
  <c r="I245" i="14" s="1"/>
  <c r="D235" i="15"/>
  <c r="P238" i="16"/>
  <c r="I32" i="16"/>
  <c r="H236" i="16"/>
  <c r="Q27" i="14"/>
  <c r="Q28" i="14" s="1"/>
  <c r="P241" i="14" s="1"/>
  <c r="C247" i="13"/>
  <c r="C249" i="13" s="1"/>
  <c r="Q35" i="16"/>
  <c r="Q37" i="16" s="1"/>
  <c r="P240" i="16" s="1"/>
  <c r="P35" i="16"/>
  <c r="P37" i="16" s="1"/>
  <c r="O240" i="16" s="1"/>
  <c r="E35" i="16"/>
  <c r="E37" i="16" s="1"/>
  <c r="D240" i="16" s="1"/>
  <c r="D33" i="16"/>
  <c r="D34" i="16"/>
  <c r="D32" i="16"/>
  <c r="O35" i="16"/>
  <c r="O37" i="16" s="1"/>
  <c r="N240" i="16" s="1"/>
  <c r="R35" i="16"/>
  <c r="R37" i="16" s="1"/>
  <c r="Q240" i="16" s="1"/>
  <c r="F236" i="13"/>
  <c r="G35" i="13"/>
  <c r="G37" i="13" s="1"/>
  <c r="F238" i="13" s="1"/>
  <c r="F36" i="16"/>
  <c r="E239" i="16" s="1"/>
  <c r="N35" i="16"/>
  <c r="N37" i="16" s="1"/>
  <c r="M240" i="16" s="1"/>
  <c r="F238" i="16"/>
  <c r="C248" i="16"/>
  <c r="C249" i="16" s="1"/>
  <c r="C251" i="16" s="1"/>
  <c r="O238" i="16"/>
  <c r="M238" i="16"/>
  <c r="N238" i="16"/>
  <c r="J37" i="16"/>
  <c r="I240" i="16" s="1"/>
  <c r="J36" i="16"/>
  <c r="I239" i="16" s="1"/>
  <c r="D238" i="16"/>
  <c r="K33" i="16"/>
  <c r="K32" i="16"/>
  <c r="K34" i="16"/>
  <c r="G35" i="16"/>
  <c r="H32" i="16"/>
  <c r="H34" i="16"/>
  <c r="H33" i="16"/>
  <c r="L37" i="16"/>
  <c r="K240" i="16" s="1"/>
  <c r="L36" i="16"/>
  <c r="K239" i="16" s="1"/>
  <c r="M33" i="16"/>
  <c r="M34" i="16"/>
  <c r="M32" i="16"/>
  <c r="Q238" i="16"/>
  <c r="D46" i="13"/>
  <c r="E46" i="13" s="1"/>
  <c r="F46" i="13" s="1"/>
  <c r="G46" i="13" s="1"/>
  <c r="J35" i="17"/>
  <c r="J36" i="17" s="1"/>
  <c r="I237" i="17" s="1"/>
  <c r="I236" i="17"/>
  <c r="D243" i="14"/>
  <c r="D47" i="13"/>
  <c r="E47" i="13" s="1"/>
  <c r="F47" i="13" s="1"/>
  <c r="G47" i="13" s="1"/>
  <c r="H47" i="13" s="1"/>
  <c r="I47" i="13" s="1"/>
  <c r="E35" i="14"/>
  <c r="E36" i="14" s="1"/>
  <c r="G233" i="17"/>
  <c r="G35" i="17"/>
  <c r="E236" i="17"/>
  <c r="F35" i="14"/>
  <c r="F36" i="14" s="1"/>
  <c r="E244" i="14" s="1"/>
  <c r="E243" i="14"/>
  <c r="H30" i="17"/>
  <c r="F35" i="17"/>
  <c r="F37" i="17" s="1"/>
  <c r="E238" i="17" s="1"/>
  <c r="H33" i="14"/>
  <c r="H34" i="14"/>
  <c r="R27" i="14"/>
  <c r="R28" i="14" s="1"/>
  <c r="K37" i="14"/>
  <c r="J245" i="14" s="1"/>
  <c r="K36" i="14"/>
  <c r="D38" i="13"/>
  <c r="F33" i="15"/>
  <c r="F32" i="15"/>
  <c r="F34" i="15"/>
  <c r="G234" i="17"/>
  <c r="G38" i="14"/>
  <c r="I37" i="14"/>
  <c r="H245" i="14" s="1"/>
  <c r="F37" i="13"/>
  <c r="F38" i="13" s="1"/>
  <c r="E35" i="13"/>
  <c r="H35" i="13"/>
  <c r="H36" i="13" s="1"/>
  <c r="I35" i="13"/>
  <c r="I37" i="13" s="1"/>
  <c r="H238" i="13" s="1"/>
  <c r="E237" i="13"/>
  <c r="D236" i="15"/>
  <c r="E236" i="15"/>
  <c r="H244" i="14"/>
  <c r="N36" i="14"/>
  <c r="M244" i="14" s="1"/>
  <c r="P34" i="14"/>
  <c r="P33" i="14"/>
  <c r="P32" i="14"/>
  <c r="N243" i="14"/>
  <c r="O35" i="14"/>
  <c r="D236" i="13"/>
  <c r="C244" i="14"/>
  <c r="C245" i="14"/>
  <c r="C236" i="13"/>
  <c r="F236" i="17"/>
  <c r="I33" i="17"/>
  <c r="I34" i="17"/>
  <c r="I32" i="17"/>
  <c r="C238" i="15"/>
  <c r="H236" i="13"/>
  <c r="G236" i="13"/>
  <c r="J292" i="8"/>
  <c r="J301" i="8"/>
  <c r="J265" i="8"/>
  <c r="J282" i="8"/>
  <c r="J281" i="8"/>
  <c r="J343" i="8"/>
  <c r="J321" i="8"/>
  <c r="J289" i="8"/>
  <c r="J327" i="8"/>
  <c r="J305" i="8"/>
  <c r="J291" i="8"/>
  <c r="J285" i="8"/>
  <c r="J273" i="8"/>
  <c r="J298" i="8"/>
  <c r="J330" i="8"/>
  <c r="J308" i="8"/>
  <c r="J284" i="8"/>
  <c r="J293" i="8"/>
  <c r="J297" i="8"/>
  <c r="J346" i="8"/>
  <c r="J324" i="8"/>
  <c r="J290" i="8"/>
  <c r="J338" i="8"/>
  <c r="J316" i="8"/>
  <c r="J300" i="8"/>
  <c r="D272" i="8"/>
  <c r="D263" i="8"/>
  <c r="D279" i="8"/>
  <c r="D288" i="8"/>
  <c r="D321" i="8"/>
  <c r="D343" i="8"/>
  <c r="D296" i="8"/>
  <c r="D268" i="8"/>
  <c r="D259" i="8"/>
  <c r="D328" i="8"/>
  <c r="D306" i="8"/>
  <c r="D300" i="8"/>
  <c r="D269" i="8"/>
  <c r="D265" i="8"/>
  <c r="D286" i="8"/>
  <c r="D298" i="8"/>
  <c r="D297" i="8"/>
  <c r="D282" i="8"/>
  <c r="D261" i="8"/>
  <c r="D289" i="8"/>
  <c r="D271" i="8"/>
  <c r="D295" i="8"/>
  <c r="D280" i="8"/>
  <c r="D336" i="8"/>
  <c r="D314" i="8"/>
  <c r="W139" i="8" l="1"/>
  <c r="W201" i="8"/>
  <c r="W226" i="8"/>
  <c r="W149" i="8"/>
  <c r="W120" i="8"/>
  <c r="W285" i="8"/>
  <c r="W279" i="8"/>
  <c r="W155" i="8"/>
  <c r="W196" i="8"/>
  <c r="W112" i="8"/>
  <c r="W167" i="8"/>
  <c r="W195" i="8"/>
  <c r="W234" i="8"/>
  <c r="W267" i="8"/>
  <c r="W123" i="8"/>
  <c r="W225" i="8"/>
  <c r="W122" i="8"/>
  <c r="W116" i="8"/>
  <c r="W238" i="8"/>
  <c r="W159" i="8"/>
  <c r="W272" i="8"/>
  <c r="W118" i="8"/>
  <c r="W203" i="8"/>
  <c r="W147" i="8"/>
  <c r="W119" i="8"/>
  <c r="W255" i="8"/>
  <c r="W269" i="8"/>
  <c r="W190" i="8"/>
  <c r="W204" i="8"/>
  <c r="W297" i="8"/>
  <c r="W223" i="8"/>
  <c r="W271" i="8"/>
  <c r="W241" i="8"/>
  <c r="W129" i="8"/>
  <c r="W278" i="8"/>
  <c r="W286" i="8"/>
  <c r="W117" i="8"/>
  <c r="W252" i="8"/>
  <c r="W213" i="8"/>
  <c r="W256" i="8"/>
  <c r="W273" i="8"/>
  <c r="W189" i="8"/>
  <c r="W268" i="8"/>
  <c r="W230" i="8"/>
  <c r="W175" i="8"/>
  <c r="W266" i="8"/>
  <c r="W235" i="8"/>
  <c r="W115" i="8"/>
  <c r="W132" i="8"/>
  <c r="W161" i="8"/>
  <c r="W181" i="8"/>
  <c r="W253" i="8"/>
  <c r="W168" i="8"/>
  <c r="W251" i="8"/>
  <c r="W245" i="8"/>
  <c r="W162" i="8"/>
  <c r="W265" i="8"/>
  <c r="W292" i="8"/>
  <c r="W187" i="8"/>
  <c r="W170" i="8"/>
  <c r="W171" i="8"/>
  <c r="W261" i="8"/>
  <c r="W135" i="8"/>
  <c r="W143" i="8"/>
  <c r="W158" i="8"/>
  <c r="W150" i="8"/>
  <c r="W264" i="8"/>
  <c r="W232" i="8"/>
  <c r="W233" i="8"/>
  <c r="W180" i="8"/>
  <c r="W259" i="8"/>
  <c r="W128" i="8"/>
  <c r="W183" i="8"/>
  <c r="W160" i="8"/>
  <c r="W127" i="8"/>
  <c r="W290" i="8"/>
  <c r="W148" i="8"/>
  <c r="W124" i="8"/>
  <c r="W179" i="8"/>
  <c r="W156" i="8"/>
  <c r="W199" i="8"/>
  <c r="W210" i="8"/>
  <c r="W224" i="8"/>
  <c r="W153" i="8"/>
  <c r="W174" i="8"/>
  <c r="W274" i="8"/>
  <c r="W184" i="8"/>
  <c r="W270" i="8"/>
  <c r="W197" i="8"/>
  <c r="W263" i="8"/>
  <c r="W242" i="8"/>
  <c r="W206" i="8"/>
  <c r="W227" i="8"/>
  <c r="W236" i="8"/>
  <c r="W257" i="8"/>
  <c r="W277" i="8"/>
  <c r="W200" i="8"/>
  <c r="W140" i="8"/>
  <c r="W144" i="8"/>
  <c r="W280" i="8"/>
  <c r="W164" i="8"/>
  <c r="W214" i="8"/>
  <c r="W111" i="8"/>
  <c r="W146" i="8"/>
  <c r="W182" i="8"/>
  <c r="W198" i="8"/>
  <c r="W137" i="8"/>
  <c r="W219" i="8"/>
  <c r="W249" i="8"/>
  <c r="W212" i="8"/>
  <c r="W177" i="8"/>
  <c r="W145" i="8"/>
  <c r="W142" i="8"/>
  <c r="W229" i="8"/>
  <c r="W283" i="8"/>
  <c r="W282" i="8"/>
  <c r="W121" i="8"/>
  <c r="W231" i="8"/>
  <c r="W138" i="8"/>
  <c r="W157" i="8"/>
  <c r="W192" i="8"/>
  <c r="W130" i="8"/>
  <c r="W250" i="8"/>
  <c r="W154" i="8"/>
  <c r="W239" i="8"/>
  <c r="W244" i="8"/>
  <c r="W237" i="8"/>
  <c r="W216" i="8"/>
  <c r="W217" i="8"/>
  <c r="W222" i="8"/>
  <c r="W298" i="8"/>
  <c r="W248" i="8"/>
  <c r="W246" i="8"/>
  <c r="W133" i="8"/>
  <c r="W185" i="8"/>
  <c r="W178" i="8"/>
  <c r="W176" i="8"/>
  <c r="W208" i="8"/>
  <c r="W172" i="8"/>
  <c r="W188" i="8"/>
  <c r="W220" i="8"/>
  <c r="W134" i="8"/>
  <c r="W152" i="8"/>
  <c r="W193" i="8"/>
  <c r="W276" i="8"/>
  <c r="W305" i="8"/>
  <c r="W131" i="8"/>
  <c r="W169" i="8"/>
  <c r="W240" i="8"/>
  <c r="W126" i="8"/>
  <c r="W211" i="8"/>
  <c r="W215" i="8"/>
  <c r="W262" i="8"/>
  <c r="W141" i="8"/>
  <c r="W151" i="8"/>
  <c r="W113" i="8"/>
  <c r="W281" i="8"/>
  <c r="W163" i="8"/>
  <c r="W194" i="8"/>
  <c r="W228" i="8"/>
  <c r="W114" i="8"/>
  <c r="W205" i="8"/>
  <c r="W254" i="8"/>
  <c r="W136" i="8"/>
  <c r="W202" i="8"/>
  <c r="W218" i="8"/>
  <c r="W258" i="8"/>
  <c r="W165" i="8"/>
  <c r="W221" i="8"/>
  <c r="W166" i="8"/>
  <c r="W125" i="8"/>
  <c r="W275" i="8"/>
  <c r="W299" i="8"/>
  <c r="W284" i="8"/>
  <c r="W186" i="8"/>
  <c r="W173" i="8"/>
  <c r="W191" i="8"/>
  <c r="W243" i="8"/>
  <c r="W209" i="8"/>
  <c r="W207" i="8"/>
  <c r="W247" i="8"/>
  <c r="W260" i="8"/>
  <c r="E36" i="17"/>
  <c r="D237" i="17" s="1"/>
  <c r="W186" i="7"/>
  <c r="Y185" i="7"/>
  <c r="Z185" i="7" s="1"/>
  <c r="I35" i="16"/>
  <c r="I37" i="16" s="1"/>
  <c r="H240" i="16" s="1"/>
  <c r="M37" i="14"/>
  <c r="L245" i="14" s="1"/>
  <c r="L36" i="14"/>
  <c r="L38" i="14" s="1"/>
  <c r="D32" i="17"/>
  <c r="D33" i="17"/>
  <c r="D34" i="17"/>
  <c r="P36" i="16"/>
  <c r="O239" i="16" s="1"/>
  <c r="J38" i="14"/>
  <c r="H238" i="16"/>
  <c r="D46" i="16"/>
  <c r="E46" i="16" s="1"/>
  <c r="F46" i="16" s="1"/>
  <c r="Q30" i="14"/>
  <c r="Q32" i="14" s="1"/>
  <c r="Q36" i="16"/>
  <c r="P239" i="16" s="1"/>
  <c r="E36" i="16"/>
  <c r="D239" i="16" s="1"/>
  <c r="C238" i="16"/>
  <c r="D35" i="16"/>
  <c r="D36" i="16" s="1"/>
  <c r="O36" i="16"/>
  <c r="N239" i="16" s="1"/>
  <c r="R36" i="16"/>
  <c r="Q239" i="16" s="1"/>
  <c r="D47" i="16"/>
  <c r="E47" i="16" s="1"/>
  <c r="F47" i="16" s="1"/>
  <c r="G47" i="16" s="1"/>
  <c r="H47" i="16" s="1"/>
  <c r="I47" i="16" s="1"/>
  <c r="N36" i="16"/>
  <c r="M239" i="16" s="1"/>
  <c r="H35" i="16"/>
  <c r="H37" i="16" s="1"/>
  <c r="J38" i="16"/>
  <c r="G36" i="13"/>
  <c r="G38" i="13" s="1"/>
  <c r="F38" i="16"/>
  <c r="J238" i="16"/>
  <c r="M35" i="16"/>
  <c r="L238" i="16"/>
  <c r="G238" i="16"/>
  <c r="G37" i="16"/>
  <c r="F240" i="16" s="1"/>
  <c r="G36" i="16"/>
  <c r="F239" i="16" s="1"/>
  <c r="L38" i="16"/>
  <c r="K35" i="16"/>
  <c r="J37" i="17"/>
  <c r="I238" i="17" s="1"/>
  <c r="D48" i="13"/>
  <c r="D49" i="13" s="1"/>
  <c r="D50" i="13" s="1"/>
  <c r="E37" i="14"/>
  <c r="D245" i="14" s="1"/>
  <c r="C250" i="13"/>
  <c r="C251" i="13" s="1"/>
  <c r="F37" i="14"/>
  <c r="E245" i="14" s="1"/>
  <c r="F36" i="17"/>
  <c r="E237" i="17" s="1"/>
  <c r="D36" i="15"/>
  <c r="D38" i="15" s="1"/>
  <c r="G243" i="14"/>
  <c r="H35" i="14"/>
  <c r="H37" i="14" s="1"/>
  <c r="G245" i="14" s="1"/>
  <c r="K38" i="14"/>
  <c r="R30" i="14"/>
  <c r="Q240" i="14"/>
  <c r="C252" i="14" s="1"/>
  <c r="H46" i="13"/>
  <c r="G48" i="13"/>
  <c r="C240" i="15"/>
  <c r="E238" i="15"/>
  <c r="H34" i="17"/>
  <c r="I38" i="14"/>
  <c r="E238" i="13"/>
  <c r="H37" i="13"/>
  <c r="G238" i="13" s="1"/>
  <c r="E33" i="15"/>
  <c r="E34" i="15"/>
  <c r="F35" i="15"/>
  <c r="F36" i="15" s="1"/>
  <c r="H32" i="17"/>
  <c r="H33" i="17"/>
  <c r="N38" i="14"/>
  <c r="E38" i="17"/>
  <c r="Q241" i="14"/>
  <c r="C253" i="14" s="1"/>
  <c r="O36" i="14"/>
  <c r="O37" i="14"/>
  <c r="N245" i="14" s="1"/>
  <c r="O243" i="14"/>
  <c r="P35" i="14"/>
  <c r="I36" i="13"/>
  <c r="H237" i="13" s="1"/>
  <c r="H236" i="17"/>
  <c r="D244" i="14"/>
  <c r="J244" i="14"/>
  <c r="I35" i="17"/>
  <c r="I36" i="17" s="1"/>
  <c r="H237" i="17" s="1"/>
  <c r="G37" i="17"/>
  <c r="F238" i="17" s="1"/>
  <c r="G36" i="17"/>
  <c r="C238" i="13"/>
  <c r="G237" i="13"/>
  <c r="E37" i="13"/>
  <c r="D238" i="13" s="1"/>
  <c r="E36" i="13"/>
  <c r="Y97" i="8"/>
  <c r="Z97" i="8" s="1"/>
  <c r="Y91" i="8"/>
  <c r="Z91" i="8" s="1"/>
  <c r="J344" i="8"/>
  <c r="J322" i="8"/>
  <c r="J319" i="8"/>
  <c r="J341" i="8"/>
  <c r="J342" i="8"/>
  <c r="J320" i="8"/>
  <c r="J326" i="8"/>
  <c r="J304" i="8"/>
  <c r="J337" i="8"/>
  <c r="J315" i="8"/>
  <c r="J295" i="8"/>
  <c r="J311" i="8"/>
  <c r="J333" i="8"/>
  <c r="J287" i="8"/>
  <c r="J334" i="8"/>
  <c r="J312" i="8"/>
  <c r="J328" i="8"/>
  <c r="J306" i="8"/>
  <c r="J329" i="8"/>
  <c r="J307" i="8"/>
  <c r="J345" i="8"/>
  <c r="J323" i="8"/>
  <c r="J335" i="8"/>
  <c r="J313" i="8"/>
  <c r="J303" i="8"/>
  <c r="J325" i="8"/>
  <c r="J336" i="8"/>
  <c r="J314" i="8"/>
  <c r="D294" i="8"/>
  <c r="D287" i="8"/>
  <c r="D333" i="8"/>
  <c r="D311" i="8"/>
  <c r="D340" i="8"/>
  <c r="D318" i="8"/>
  <c r="D285" i="8"/>
  <c r="D304" i="8"/>
  <c r="D326" i="8"/>
  <c r="D332" i="8"/>
  <c r="D310" i="8"/>
  <c r="D342" i="8"/>
  <c r="D320" i="8"/>
  <c r="D283" i="8"/>
  <c r="D308" i="8"/>
  <c r="D330" i="8"/>
  <c r="D281" i="8"/>
  <c r="D293" i="8"/>
  <c r="D319" i="8"/>
  <c r="D341" i="8"/>
  <c r="D291" i="8"/>
  <c r="D344" i="8"/>
  <c r="D322" i="8"/>
  <c r="D302" i="8"/>
  <c r="D317" i="8"/>
  <c r="D339" i="8"/>
  <c r="D290" i="8"/>
  <c r="D301" i="8"/>
  <c r="W300" i="8" l="1"/>
  <c r="W296" i="8"/>
  <c r="W304" i="8"/>
  <c r="W295" i="8"/>
  <c r="W294" i="8"/>
  <c r="W293" i="8"/>
  <c r="W308" i="8"/>
  <c r="W307" i="8"/>
  <c r="W288" i="8"/>
  <c r="W287" i="8"/>
  <c r="W322" i="8"/>
  <c r="W303" i="8"/>
  <c r="W314" i="8"/>
  <c r="W289" i="8"/>
  <c r="W301" i="8"/>
  <c r="W291" i="8"/>
  <c r="W302" i="8"/>
  <c r="W312" i="8"/>
  <c r="W306" i="8"/>
  <c r="K244" i="14"/>
  <c r="W187" i="7"/>
  <c r="Y186" i="7"/>
  <c r="Z186" i="7" s="1"/>
  <c r="I36" i="16"/>
  <c r="H239" i="16" s="1"/>
  <c r="M38" i="14"/>
  <c r="D35" i="17"/>
  <c r="D36" i="17" s="1"/>
  <c r="C237" i="17" s="1"/>
  <c r="C236" i="17"/>
  <c r="P38" i="16"/>
  <c r="Q33" i="14"/>
  <c r="Q34" i="14"/>
  <c r="D37" i="16"/>
  <c r="C240" i="16" s="1"/>
  <c r="E38" i="16"/>
  <c r="O38" i="16"/>
  <c r="Q38" i="16"/>
  <c r="R38" i="16"/>
  <c r="H36" i="16"/>
  <c r="G239" i="16" s="1"/>
  <c r="N38" i="16"/>
  <c r="C239" i="16"/>
  <c r="F237" i="13"/>
  <c r="D48" i="16"/>
  <c r="D49" i="16" s="1"/>
  <c r="D50" i="16" s="1"/>
  <c r="E48" i="16"/>
  <c r="E49" i="16" s="1"/>
  <c r="E50" i="16" s="1"/>
  <c r="C252" i="16"/>
  <c r="C253" i="16" s="1"/>
  <c r="G46" i="16"/>
  <c r="F48" i="16"/>
  <c r="F49" i="16" s="1"/>
  <c r="F50" i="16" s="1"/>
  <c r="K36" i="16"/>
  <c r="J239" i="16" s="1"/>
  <c r="K37" i="16"/>
  <c r="J240" i="16" s="1"/>
  <c r="M37" i="16"/>
  <c r="L240" i="16" s="1"/>
  <c r="M36" i="16"/>
  <c r="L239" i="16" s="1"/>
  <c r="G38" i="16"/>
  <c r="G240" i="16"/>
  <c r="J38" i="17"/>
  <c r="E38" i="14"/>
  <c r="F38" i="14"/>
  <c r="I46" i="13"/>
  <c r="I48" i="13" s="1"/>
  <c r="I49" i="13" s="1"/>
  <c r="C253" i="13"/>
  <c r="F38" i="17"/>
  <c r="C254" i="14"/>
  <c r="C256" i="14" s="1"/>
  <c r="H36" i="14"/>
  <c r="G244" i="14" s="1"/>
  <c r="C239" i="15"/>
  <c r="R34" i="14"/>
  <c r="R33" i="14"/>
  <c r="R32" i="14"/>
  <c r="E48" i="13"/>
  <c r="C237" i="13"/>
  <c r="G236" i="17"/>
  <c r="H35" i="17"/>
  <c r="D237" i="13"/>
  <c r="E38" i="13"/>
  <c r="D238" i="15"/>
  <c r="E35" i="15"/>
  <c r="F37" i="15"/>
  <c r="E240" i="15" s="1"/>
  <c r="I38" i="13"/>
  <c r="N244" i="14"/>
  <c r="O38" i="14"/>
  <c r="P36" i="14"/>
  <c r="P37" i="14"/>
  <c r="O245" i="14" s="1"/>
  <c r="I37" i="17"/>
  <c r="H238" i="17" s="1"/>
  <c r="F237" i="17"/>
  <c r="G38" i="17"/>
  <c r="H38" i="13"/>
  <c r="E239" i="15"/>
  <c r="J339" i="8"/>
  <c r="J317" i="8"/>
  <c r="J331" i="8"/>
  <c r="J309" i="8"/>
  <c r="D309" i="8"/>
  <c r="D331" i="8"/>
  <c r="D305" i="8"/>
  <c r="D327" i="8"/>
  <c r="D316" i="8"/>
  <c r="D338" i="8"/>
  <c r="D315" i="8"/>
  <c r="D337" i="8"/>
  <c r="D313" i="8"/>
  <c r="D335" i="8"/>
  <c r="D346" i="8"/>
  <c r="D324" i="8"/>
  <c r="D307" i="8"/>
  <c r="D329" i="8"/>
  <c r="D323" i="8"/>
  <c r="D345" i="8"/>
  <c r="D303" i="8"/>
  <c r="D325" i="8"/>
  <c r="D334" i="8"/>
  <c r="D312" i="8"/>
  <c r="W309" i="8" l="1"/>
  <c r="W318" i="8"/>
  <c r="W321" i="8"/>
  <c r="W326" i="8"/>
  <c r="W345" i="8"/>
  <c r="W315" i="8"/>
  <c r="W342" i="8"/>
  <c r="Y342" i="8" s="1"/>
  <c r="Z342" i="8" s="1"/>
  <c r="W310" i="8"/>
  <c r="W331" i="8"/>
  <c r="W334" i="8"/>
  <c r="W323" i="8"/>
  <c r="W325" i="8"/>
  <c r="W338" i="8"/>
  <c r="W316" i="8"/>
  <c r="W329" i="8"/>
  <c r="W337" i="8"/>
  <c r="W319" i="8"/>
  <c r="W335" i="8"/>
  <c r="W320" i="8"/>
  <c r="W340" i="8"/>
  <c r="W339" i="8"/>
  <c r="W330" i="8"/>
  <c r="W324" i="8"/>
  <c r="W327" i="8"/>
  <c r="W341" i="8"/>
  <c r="W336" i="8"/>
  <c r="W311" i="8"/>
  <c r="W346" i="8"/>
  <c r="W333" i="8"/>
  <c r="W344" i="8"/>
  <c r="W313" i="8"/>
  <c r="W343" i="8"/>
  <c r="W317" i="8"/>
  <c r="W328" i="8"/>
  <c r="W332" i="8"/>
  <c r="I38" i="16"/>
  <c r="W188" i="7"/>
  <c r="Y188" i="7" s="1"/>
  <c r="Z188" i="7" s="1"/>
  <c r="Y187" i="7"/>
  <c r="Z187" i="7" s="1"/>
  <c r="D37" i="17"/>
  <c r="D38" i="17" s="1"/>
  <c r="D38" i="16"/>
  <c r="Q35" i="14"/>
  <c r="Q36" i="14" s="1"/>
  <c r="P244" i="14" s="1"/>
  <c r="P243" i="14"/>
  <c r="H38" i="16"/>
  <c r="K38" i="16"/>
  <c r="C255" i="16"/>
  <c r="C254" i="16"/>
  <c r="H46" i="16"/>
  <c r="G48" i="16"/>
  <c r="G49" i="16" s="1"/>
  <c r="G50" i="16" s="1"/>
  <c r="M38" i="16"/>
  <c r="D47" i="14"/>
  <c r="E47" i="14" s="1"/>
  <c r="Y346" i="8"/>
  <c r="Z346" i="8" s="1"/>
  <c r="K41" i="13"/>
  <c r="C252" i="13"/>
  <c r="C254" i="13" s="1"/>
  <c r="D46" i="14"/>
  <c r="E46" i="14" s="1"/>
  <c r="F46" i="14" s="1"/>
  <c r="G46" i="14" s="1"/>
  <c r="H46" i="14" s="1"/>
  <c r="I50" i="13"/>
  <c r="H38" i="14"/>
  <c r="H36" i="17"/>
  <c r="G237" i="17" s="1"/>
  <c r="H37" i="17"/>
  <c r="E49" i="13"/>
  <c r="E50" i="13" s="1"/>
  <c r="F48" i="13"/>
  <c r="F49" i="13" s="1"/>
  <c r="F50" i="13" s="1"/>
  <c r="F38" i="15"/>
  <c r="I38" i="17"/>
  <c r="E36" i="15"/>
  <c r="D239" i="15" s="1"/>
  <c r="E37" i="15"/>
  <c r="D240" i="15" s="1"/>
  <c r="R35" i="14"/>
  <c r="Q243" i="14"/>
  <c r="O244" i="14"/>
  <c r="P38" i="14"/>
  <c r="Y202" i="8"/>
  <c r="Z202" i="8" s="1"/>
  <c r="Y269" i="8"/>
  <c r="Z269" i="8" s="1"/>
  <c r="Y122" i="8"/>
  <c r="Z122" i="8" s="1"/>
  <c r="Y198" i="8"/>
  <c r="Z198" i="8" s="1"/>
  <c r="Y89" i="8"/>
  <c r="Z89" i="8" s="1"/>
  <c r="G61" i="15" s="1"/>
  <c r="Y188" i="8"/>
  <c r="Z188" i="8" s="1"/>
  <c r="Y84" i="8"/>
  <c r="Z84" i="8" s="1"/>
  <c r="Y140" i="8"/>
  <c r="Z140" i="8" s="1"/>
  <c r="Y166" i="8"/>
  <c r="Z166" i="8" s="1"/>
  <c r="Y115" i="8"/>
  <c r="Z115" i="8" s="1"/>
  <c r="Y105" i="8"/>
  <c r="Z105" i="8" s="1"/>
  <c r="Y230" i="8"/>
  <c r="Z230" i="8" s="1"/>
  <c r="Y305" i="8"/>
  <c r="Z305" i="8" s="1"/>
  <c r="Y129" i="8"/>
  <c r="Z129" i="8" s="1"/>
  <c r="Y237" i="8"/>
  <c r="Z237" i="8" s="1"/>
  <c r="Y118" i="8"/>
  <c r="Z118" i="8" s="1"/>
  <c r="Y135" i="8"/>
  <c r="Z135" i="8" s="1"/>
  <c r="Y132" i="8"/>
  <c r="Z132" i="8" s="1"/>
  <c r="Y146" i="8"/>
  <c r="Z146" i="8" s="1"/>
  <c r="Y184" i="8"/>
  <c r="Z184" i="8" s="1"/>
  <c r="Y125" i="8"/>
  <c r="Z125" i="8" s="1"/>
  <c r="Y205" i="8"/>
  <c r="Z205" i="8" s="1"/>
  <c r="Y301" i="8"/>
  <c r="Z301" i="8" s="1"/>
  <c r="Y159" i="8"/>
  <c r="Z159" i="8" s="1"/>
  <c r="Y216" i="8"/>
  <c r="Z216" i="8" s="1"/>
  <c r="Y142" i="8"/>
  <c r="Z142" i="8" s="1"/>
  <c r="Y87" i="8"/>
  <c r="Z87" i="8" s="1"/>
  <c r="Y152" i="8"/>
  <c r="Z152" i="8" s="1"/>
  <c r="Y170" i="8"/>
  <c r="Z170" i="8" s="1"/>
  <c r="Y173" i="8"/>
  <c r="Z173" i="8" s="1"/>
  <c r="Y156" i="8"/>
  <c r="Z156" i="8" s="1"/>
  <c r="Y94" i="8"/>
  <c r="Z94" i="8" s="1"/>
  <c r="Y88" i="8"/>
  <c r="Z88" i="8" s="1"/>
  <c r="Y168" i="8"/>
  <c r="Z168" i="8" s="1"/>
  <c r="Y162" i="8"/>
  <c r="Z162" i="8" s="1"/>
  <c r="Y217" i="8"/>
  <c r="Z217" i="8" s="1"/>
  <c r="Y133" i="8"/>
  <c r="Z133" i="8" s="1"/>
  <c r="I61" i="15" s="1"/>
  <c r="Y231" i="8"/>
  <c r="Z231" i="8" s="1"/>
  <c r="Y147" i="8"/>
  <c r="Z147" i="8" s="1"/>
  <c r="Y161" i="8"/>
  <c r="Z161" i="8" s="1"/>
  <c r="Y247" i="8"/>
  <c r="Z247" i="8" s="1"/>
  <c r="Y107" i="8"/>
  <c r="Z107" i="8" s="1"/>
  <c r="Y112" i="8"/>
  <c r="Z112" i="8" s="1"/>
  <c r="Y143" i="8"/>
  <c r="Z143" i="8" s="1"/>
  <c r="Y196" i="8"/>
  <c r="Z196" i="8" s="1"/>
  <c r="Y187" i="8"/>
  <c r="Z187" i="8" s="1"/>
  <c r="Y300" i="8"/>
  <c r="Z300" i="8" s="1"/>
  <c r="Y226" i="8"/>
  <c r="Z226" i="8" s="1"/>
  <c r="Y264" i="8"/>
  <c r="Z264" i="8" s="1"/>
  <c r="Y235" i="8"/>
  <c r="Z235" i="8" s="1"/>
  <c r="Y260" i="8"/>
  <c r="Z260" i="8" s="1"/>
  <c r="Y262" i="8"/>
  <c r="Z262" i="8" s="1"/>
  <c r="Y203" i="8"/>
  <c r="Z203" i="8" s="1"/>
  <c r="Y206" i="8"/>
  <c r="Z206" i="8" s="1"/>
  <c r="Y117" i="8"/>
  <c r="Z117" i="8" s="1"/>
  <c r="Y151" i="8"/>
  <c r="Z151" i="8" s="1"/>
  <c r="Y227" i="8"/>
  <c r="Z227" i="8" s="1"/>
  <c r="Y179" i="8"/>
  <c r="Z179" i="8" s="1"/>
  <c r="Y280" i="8"/>
  <c r="Z280" i="8" s="1"/>
  <c r="Y275" i="8"/>
  <c r="Z275" i="8" s="1"/>
  <c r="Y209" i="8"/>
  <c r="Z209" i="8" s="1"/>
  <c r="Y220" i="8"/>
  <c r="Z220" i="8" s="1"/>
  <c r="Y153" i="8"/>
  <c r="Z153" i="8" s="1"/>
  <c r="Y308" i="8"/>
  <c r="Z308" i="8" s="1"/>
  <c r="Y120" i="8"/>
  <c r="Z120" i="8" s="1"/>
  <c r="Y139" i="8"/>
  <c r="Z139" i="8" s="1"/>
  <c r="Y111" i="8"/>
  <c r="Z111" i="8" s="1"/>
  <c r="H61" i="15" s="1"/>
  <c r="Y306" i="8"/>
  <c r="Z306" i="8" s="1"/>
  <c r="Y295" i="8"/>
  <c r="Z295" i="8" s="1"/>
  <c r="Y240" i="8"/>
  <c r="Z240" i="8" s="1"/>
  <c r="Y302" i="8"/>
  <c r="Z302" i="8" s="1"/>
  <c r="Y157" i="8"/>
  <c r="Z157" i="8" s="1"/>
  <c r="Y109" i="8"/>
  <c r="Z109" i="8" s="1"/>
  <c r="Y284" i="8"/>
  <c r="Z284" i="8" s="1"/>
  <c r="Y276" i="8"/>
  <c r="Z276" i="8" s="1"/>
  <c r="Y119" i="8"/>
  <c r="Z119" i="8" s="1"/>
  <c r="Y167" i="8"/>
  <c r="Z167" i="8" s="1"/>
  <c r="Y136" i="8"/>
  <c r="Z136" i="8" s="1"/>
  <c r="Y197" i="8"/>
  <c r="Z197" i="8" s="1"/>
  <c r="Y325" i="8"/>
  <c r="Z325" i="8" s="1"/>
  <c r="Y252" i="8"/>
  <c r="Z252" i="8" s="1"/>
  <c r="Y160" i="8"/>
  <c r="Z160" i="8" s="1"/>
  <c r="Y292" i="8"/>
  <c r="Z292" i="8" s="1"/>
  <c r="Y131" i="8"/>
  <c r="Z131" i="8" s="1"/>
  <c r="Y169" i="8"/>
  <c r="Z169" i="8" s="1"/>
  <c r="Y291" i="8"/>
  <c r="Z291" i="8" s="1"/>
  <c r="Y279" i="8"/>
  <c r="Z279" i="8" s="1"/>
  <c r="Y199" i="8"/>
  <c r="Z199" i="8" s="1"/>
  <c r="L61" i="15" s="1"/>
  <c r="Y225" i="8"/>
  <c r="Z225" i="8" s="1"/>
  <c r="Y239" i="8"/>
  <c r="Z239" i="8" s="1"/>
  <c r="Y137" i="8"/>
  <c r="Z137" i="8" s="1"/>
  <c r="Y219" i="8"/>
  <c r="Z219" i="8" s="1"/>
  <c r="Y268" i="8"/>
  <c r="Z268" i="8" s="1"/>
  <c r="Y114" i="8"/>
  <c r="Z114" i="8" s="1"/>
  <c r="Y307" i="8"/>
  <c r="Z307" i="8" s="1"/>
  <c r="Y148" i="8"/>
  <c r="Z148" i="8" s="1"/>
  <c r="Y214" i="8"/>
  <c r="Z214" i="8" s="1"/>
  <c r="Y245" i="8"/>
  <c r="Z245" i="8" s="1"/>
  <c r="Y178" i="8"/>
  <c r="Z178" i="8" s="1"/>
  <c r="Y259" i="8"/>
  <c r="Z259" i="8" s="1"/>
  <c r="Y212" i="8"/>
  <c r="Z212" i="8" s="1"/>
  <c r="Y110" i="8"/>
  <c r="Z110" i="8" s="1"/>
  <c r="Y296" i="8"/>
  <c r="Z296" i="8" s="1"/>
  <c r="Y145" i="8"/>
  <c r="Z145" i="8" s="1"/>
  <c r="Y253" i="8"/>
  <c r="Z253" i="8" s="1"/>
  <c r="Y248" i="8"/>
  <c r="Z248" i="8" s="1"/>
  <c r="Y294" i="8"/>
  <c r="Z294" i="8" s="1"/>
  <c r="Y271" i="8"/>
  <c r="Z271" i="8" s="1"/>
  <c r="Y180" i="8"/>
  <c r="Z180" i="8" s="1"/>
  <c r="Y274" i="8"/>
  <c r="Z274" i="8" s="1"/>
  <c r="Y229" i="8"/>
  <c r="Z229" i="8" s="1"/>
  <c r="Y155" i="8"/>
  <c r="Z155" i="8" s="1"/>
  <c r="J61" i="15" s="1"/>
  <c r="Y176" i="8"/>
  <c r="Z176" i="8" s="1"/>
  <c r="Y182" i="8"/>
  <c r="Z182" i="8" s="1"/>
  <c r="Y316" i="8"/>
  <c r="Z316" i="8" s="1"/>
  <c r="Y126" i="8"/>
  <c r="Z126" i="8" s="1"/>
  <c r="Y215" i="8"/>
  <c r="Z215" i="8" s="1"/>
  <c r="Y244" i="8"/>
  <c r="Z244" i="8" s="1"/>
  <c r="Y254" i="8"/>
  <c r="Z254" i="8" s="1"/>
  <c r="Y108" i="8"/>
  <c r="Z108" i="8" s="1"/>
  <c r="Y192" i="8"/>
  <c r="Z192" i="8" s="1"/>
  <c r="Y287" i="8"/>
  <c r="Z287" i="8" s="1"/>
  <c r="P61" i="15" s="1"/>
  <c r="Y257" i="8"/>
  <c r="Z257" i="8" s="1"/>
  <c r="Y256" i="8"/>
  <c r="Z256" i="8" s="1"/>
  <c r="Y207" i="8"/>
  <c r="Z207" i="8" s="1"/>
  <c r="Y165" i="8"/>
  <c r="Z165" i="8" s="1"/>
  <c r="Y210" i="8"/>
  <c r="Z210" i="8" s="1"/>
  <c r="Y189" i="8"/>
  <c r="Z189" i="8" s="1"/>
  <c r="Y186" i="8"/>
  <c r="Z186" i="8" s="1"/>
  <c r="Y223" i="8"/>
  <c r="Z223" i="8" s="1"/>
  <c r="Y211" i="8"/>
  <c r="Z211" i="8" s="1"/>
  <c r="Y289" i="8"/>
  <c r="Z289" i="8" s="1"/>
  <c r="Y228" i="8"/>
  <c r="Z228" i="8" s="1"/>
  <c r="Y164" i="8"/>
  <c r="Z164" i="8" s="1"/>
  <c r="Y265" i="8"/>
  <c r="Z265" i="8" s="1"/>
  <c r="O61" i="15" s="1"/>
  <c r="Y185" i="8"/>
  <c r="Z185" i="8" s="1"/>
  <c r="Y258" i="8"/>
  <c r="Z258" i="8" s="1"/>
  <c r="Y246" i="8"/>
  <c r="Z246" i="8" s="1"/>
  <c r="Y124" i="8"/>
  <c r="Z124" i="8" s="1"/>
  <c r="Y273" i="8"/>
  <c r="Z273" i="8" s="1"/>
  <c r="Y204" i="8"/>
  <c r="Z204" i="8" s="1"/>
  <c r="Y297" i="8"/>
  <c r="Z297" i="8" s="1"/>
  <c r="Y304" i="8"/>
  <c r="Z304" i="8" s="1"/>
  <c r="Y309" i="8"/>
  <c r="Z309" i="8" s="1"/>
  <c r="Q61" i="15" s="1"/>
  <c r="Y238" i="8"/>
  <c r="Z238" i="8" s="1"/>
  <c r="Y175" i="8"/>
  <c r="Z175" i="8" s="1"/>
  <c r="Y283" i="8"/>
  <c r="Z283" i="8" s="1"/>
  <c r="Y278" i="8"/>
  <c r="Z278" i="8" s="1"/>
  <c r="Y200" i="8"/>
  <c r="Z200" i="8" s="1"/>
  <c r="Y194" i="8"/>
  <c r="Z194" i="8" s="1"/>
  <c r="Y201" i="8"/>
  <c r="Z201" i="8" s="1"/>
  <c r="Y224" i="8"/>
  <c r="Z224" i="8" s="1"/>
  <c r="Y113" i="8"/>
  <c r="Z113" i="8" s="1"/>
  <c r="Y138" i="8"/>
  <c r="Z138" i="8" s="1"/>
  <c r="Y128" i="8"/>
  <c r="Z128" i="8" s="1"/>
  <c r="Y183" i="8"/>
  <c r="Z183" i="8" s="1"/>
  <c r="Y251" i="8"/>
  <c r="Z251" i="8" s="1"/>
  <c r="Y127" i="8"/>
  <c r="Z127" i="8" s="1"/>
  <c r="Y222" i="8"/>
  <c r="Z222" i="8" s="1"/>
  <c r="Y290" i="8"/>
  <c r="Z290" i="8" s="1"/>
  <c r="Y299" i="8"/>
  <c r="Z299" i="8" s="1"/>
  <c r="Y255" i="8"/>
  <c r="Z255" i="8" s="1"/>
  <c r="Y261" i="8"/>
  <c r="Z261" i="8" s="1"/>
  <c r="Y149" i="8"/>
  <c r="Z149" i="8" s="1"/>
  <c r="Y242" i="8"/>
  <c r="Z242" i="8" s="1"/>
  <c r="Y282" i="8"/>
  <c r="Z282" i="8" s="1"/>
  <c r="Y181" i="8"/>
  <c r="Z181" i="8" s="1"/>
  <c r="Y158" i="8"/>
  <c r="Z158" i="8" s="1"/>
  <c r="Y243" i="8"/>
  <c r="Z243" i="8" s="1"/>
  <c r="N61" i="15" s="1"/>
  <c r="Y266" i="8"/>
  <c r="Z266" i="8" s="1"/>
  <c r="Y134" i="8"/>
  <c r="Z134" i="8" s="1"/>
  <c r="Y141" i="8"/>
  <c r="Z141" i="8" s="1"/>
  <c r="Y130" i="8"/>
  <c r="Z130" i="8" s="1"/>
  <c r="Y233" i="8"/>
  <c r="Z233" i="8" s="1"/>
  <c r="Y286" i="8"/>
  <c r="Z286" i="8" s="1"/>
  <c r="Y234" i="8"/>
  <c r="Z234" i="8" s="1"/>
  <c r="Y250" i="8"/>
  <c r="Z250" i="8" s="1"/>
  <c r="Y293" i="8"/>
  <c r="Z293" i="8" s="1"/>
  <c r="Y285" i="8"/>
  <c r="Z285" i="8" s="1"/>
  <c r="Y267" i="8"/>
  <c r="Z267" i="8" s="1"/>
  <c r="Y263" i="8"/>
  <c r="Z263" i="8" s="1"/>
  <c r="Y218" i="8"/>
  <c r="Z218" i="8" s="1"/>
  <c r="Y144" i="8"/>
  <c r="Z144" i="8" s="1"/>
  <c r="Y121" i="8"/>
  <c r="Z121" i="8" s="1"/>
  <c r="Y193" i="8"/>
  <c r="Z193" i="8" s="1"/>
  <c r="Y163" i="8"/>
  <c r="Z163" i="8" s="1"/>
  <c r="Y232" i="8"/>
  <c r="Z232" i="8" s="1"/>
  <c r="Y190" i="8"/>
  <c r="Z190" i="8" s="1"/>
  <c r="Y288" i="8"/>
  <c r="Z288" i="8" s="1"/>
  <c r="Y116" i="8"/>
  <c r="Z116" i="8" s="1"/>
  <c r="Y213" i="8"/>
  <c r="Z213" i="8" s="1"/>
  <c r="Y303" i="8"/>
  <c r="Z303" i="8" s="1"/>
  <c r="Y236" i="8"/>
  <c r="Z236" i="8" s="1"/>
  <c r="Y123" i="8"/>
  <c r="Z123" i="8" s="1"/>
  <c r="Y150" i="8"/>
  <c r="Z150" i="8" s="1"/>
  <c r="Y191" i="8"/>
  <c r="Z191" i="8" s="1"/>
  <c r="Y272" i="8"/>
  <c r="Z272" i="8" s="1"/>
  <c r="Y177" i="8"/>
  <c r="Z177" i="8" s="1"/>
  <c r="K61" i="15" s="1"/>
  <c r="Y281" i="8"/>
  <c r="Z281" i="8" s="1"/>
  <c r="Y171" i="8"/>
  <c r="Z171" i="8" s="1"/>
  <c r="Y277" i="8"/>
  <c r="Z277" i="8" s="1"/>
  <c r="Y221" i="8"/>
  <c r="Z221" i="8" s="1"/>
  <c r="M61" i="15" s="1"/>
  <c r="Y174" i="8"/>
  <c r="Z174" i="8" s="1"/>
  <c r="Y106" i="8"/>
  <c r="Z106" i="8" s="1"/>
  <c r="Y298" i="8"/>
  <c r="Z298" i="8" s="1"/>
  <c r="Y154" i="8"/>
  <c r="Z154" i="8" s="1"/>
  <c r="Y195" i="8"/>
  <c r="Z195" i="8" s="1"/>
  <c r="Y172" i="8"/>
  <c r="Z172" i="8" s="1"/>
  <c r="Y208" i="8"/>
  <c r="Z208" i="8" s="1"/>
  <c r="Y249" i="8"/>
  <c r="Z249" i="8" s="1"/>
  <c r="Y270" i="8"/>
  <c r="Z270" i="8" s="1"/>
  <c r="Y241" i="8"/>
  <c r="Z241" i="8" s="1"/>
  <c r="Y312" i="8"/>
  <c r="Z312" i="8" s="1"/>
  <c r="Y336" i="8"/>
  <c r="Z336" i="8" s="1"/>
  <c r="AO81" i="7" l="1"/>
  <c r="AQ81" i="7" s="1"/>
  <c r="AR81" i="7" s="1"/>
  <c r="AO82" i="7"/>
  <c r="AQ82" i="7" s="1"/>
  <c r="AR82" i="7" s="1"/>
  <c r="AO109" i="7"/>
  <c r="AQ109" i="7" s="1"/>
  <c r="AR109" i="7" s="1"/>
  <c r="AO110" i="7"/>
  <c r="AQ110" i="7" s="1"/>
  <c r="AR110" i="7" s="1"/>
  <c r="AO112" i="7"/>
  <c r="AQ112" i="7" s="1"/>
  <c r="AR112" i="7" s="1"/>
  <c r="AO111" i="7"/>
  <c r="AQ111" i="7" s="1"/>
  <c r="AR111" i="7" s="1"/>
  <c r="AO125" i="7"/>
  <c r="AQ125" i="7" s="1"/>
  <c r="AR125" i="7" s="1"/>
  <c r="AO126" i="7"/>
  <c r="AQ126" i="7" s="1"/>
  <c r="AR126" i="7" s="1"/>
  <c r="AO127" i="7"/>
  <c r="AQ127" i="7" s="1"/>
  <c r="AR127" i="7" s="1"/>
  <c r="AO113" i="7"/>
  <c r="AQ113" i="7" s="1"/>
  <c r="AR113" i="7" s="1"/>
  <c r="AO231" i="7"/>
  <c r="AQ231" i="7" s="1"/>
  <c r="AR231" i="7" s="1"/>
  <c r="AO239" i="7"/>
  <c r="AQ239" i="7" s="1"/>
  <c r="AR239" i="7" s="1"/>
  <c r="AO242" i="7"/>
  <c r="AQ242" i="7" s="1"/>
  <c r="AR242" i="7" s="1"/>
  <c r="AO170" i="7"/>
  <c r="AQ170" i="7" s="1"/>
  <c r="AR170" i="7" s="1"/>
  <c r="AO219" i="7"/>
  <c r="AQ219" i="7" s="1"/>
  <c r="AR219" i="7" s="1"/>
  <c r="AO156" i="7"/>
  <c r="AQ156" i="7" s="1"/>
  <c r="AR156" i="7" s="1"/>
  <c r="AO221" i="7"/>
  <c r="AQ221" i="7" s="1"/>
  <c r="AR221" i="7" s="1"/>
  <c r="AO202" i="7"/>
  <c r="AQ202" i="7" s="1"/>
  <c r="AR202" i="7" s="1"/>
  <c r="AO158" i="7"/>
  <c r="AQ158" i="7" s="1"/>
  <c r="AR158" i="7" s="1"/>
  <c r="AO184" i="7"/>
  <c r="AQ184" i="7" s="1"/>
  <c r="AR184" i="7" s="1"/>
  <c r="AO122" i="7"/>
  <c r="AQ122" i="7" s="1"/>
  <c r="AR122" i="7" s="1"/>
  <c r="AO232" i="7"/>
  <c r="AQ232" i="7" s="1"/>
  <c r="AR232" i="7" s="1"/>
  <c r="AO224" i="7"/>
  <c r="AQ224" i="7" s="1"/>
  <c r="AR224" i="7" s="1"/>
  <c r="AO238" i="7"/>
  <c r="AQ238" i="7" s="1"/>
  <c r="AR238" i="7" s="1"/>
  <c r="AO243" i="7"/>
  <c r="AQ243" i="7" s="1"/>
  <c r="AR243" i="7" s="1"/>
  <c r="AO208" i="7"/>
  <c r="AQ208" i="7" s="1"/>
  <c r="AR208" i="7" s="1"/>
  <c r="AO136" i="7"/>
  <c r="AQ136" i="7" s="1"/>
  <c r="AR136" i="7" s="1"/>
  <c r="AO129" i="7"/>
  <c r="AQ129" i="7" s="1"/>
  <c r="AR129" i="7" s="1"/>
  <c r="AO118" i="7"/>
  <c r="AQ118" i="7" s="1"/>
  <c r="AR118" i="7" s="1"/>
  <c r="AO97" i="7"/>
  <c r="AQ97" i="7" s="1"/>
  <c r="AR97" i="7" s="1"/>
  <c r="AO148" i="7"/>
  <c r="AQ148" i="7" s="1"/>
  <c r="AR148" i="7" s="1"/>
  <c r="AO220" i="7"/>
  <c r="AQ220" i="7" s="1"/>
  <c r="AR220" i="7" s="1"/>
  <c r="AO151" i="7"/>
  <c r="AQ151" i="7" s="1"/>
  <c r="AR151" i="7" s="1"/>
  <c r="AO241" i="7"/>
  <c r="AQ241" i="7" s="1"/>
  <c r="AR241" i="7" s="1"/>
  <c r="AO114" i="7"/>
  <c r="AQ114" i="7" s="1"/>
  <c r="AR114" i="7" s="1"/>
  <c r="AO229" i="7"/>
  <c r="AQ229" i="7" s="1"/>
  <c r="AR229" i="7" s="1"/>
  <c r="AO141" i="7"/>
  <c r="AQ141" i="7" s="1"/>
  <c r="AR141" i="7" s="1"/>
  <c r="AO149" i="7"/>
  <c r="AQ149" i="7" s="1"/>
  <c r="AR149" i="7" s="1"/>
  <c r="AO234" i="7"/>
  <c r="AQ234" i="7" s="1"/>
  <c r="AR234" i="7" s="1"/>
  <c r="R61" i="17" s="1"/>
  <c r="AO154" i="7"/>
  <c r="AQ154" i="7" s="1"/>
  <c r="AR154" i="7" s="1"/>
  <c r="AO236" i="7"/>
  <c r="AQ236" i="7" s="1"/>
  <c r="AR236" i="7" s="1"/>
  <c r="AO124" i="7"/>
  <c r="AQ124" i="7" s="1"/>
  <c r="AR124" i="7" s="1"/>
  <c r="AO107" i="7"/>
  <c r="AQ107" i="7" s="1"/>
  <c r="AR107" i="7" s="1"/>
  <c r="AO235" i="7"/>
  <c r="AQ235" i="7" s="1"/>
  <c r="AR235" i="7" s="1"/>
  <c r="AO163" i="7"/>
  <c r="AQ163" i="7" s="1"/>
  <c r="AR163" i="7" s="1"/>
  <c r="AO218" i="7"/>
  <c r="AQ218" i="7" s="1"/>
  <c r="AR218" i="7" s="1"/>
  <c r="AO138" i="7"/>
  <c r="AQ138" i="7" s="1"/>
  <c r="AR138" i="7" s="1"/>
  <c r="AO181" i="7"/>
  <c r="AQ181" i="7" s="1"/>
  <c r="AR181" i="7" s="1"/>
  <c r="AO194" i="7"/>
  <c r="AQ194" i="7" s="1"/>
  <c r="AR194" i="7" s="1"/>
  <c r="AO212" i="7"/>
  <c r="AQ212" i="7" s="1"/>
  <c r="AR212" i="7" s="1"/>
  <c r="AO169" i="7"/>
  <c r="AQ169" i="7" s="1"/>
  <c r="AR169" i="7" s="1"/>
  <c r="AO120" i="7"/>
  <c r="AQ120" i="7" s="1"/>
  <c r="AR120" i="7" s="1"/>
  <c r="AO179" i="7"/>
  <c r="AQ179" i="7" s="1"/>
  <c r="AR179" i="7" s="1"/>
  <c r="AO146" i="7"/>
  <c r="AQ146" i="7" s="1"/>
  <c r="AR146" i="7" s="1"/>
  <c r="AO117" i="7"/>
  <c r="AQ117" i="7" s="1"/>
  <c r="AR117" i="7" s="1"/>
  <c r="AO199" i="7"/>
  <c r="AQ199" i="7" s="1"/>
  <c r="AR199" i="7" s="1"/>
  <c r="AO128" i="7"/>
  <c r="AQ128" i="7" s="1"/>
  <c r="AR128" i="7" s="1"/>
  <c r="AO186" i="7"/>
  <c r="AQ186" i="7" s="1"/>
  <c r="AR186" i="7" s="1"/>
  <c r="AO143" i="7"/>
  <c r="AQ143" i="7" s="1"/>
  <c r="AR143" i="7" s="1"/>
  <c r="AO211" i="7"/>
  <c r="AQ211" i="7" s="1"/>
  <c r="AR211" i="7" s="1"/>
  <c r="AO99" i="7"/>
  <c r="AQ99" i="7" s="1"/>
  <c r="AR99" i="7" s="1"/>
  <c r="AO90" i="7"/>
  <c r="AQ90" i="7" s="1"/>
  <c r="AR90" i="7" s="1"/>
  <c r="AO222" i="7"/>
  <c r="AQ222" i="7" s="1"/>
  <c r="AR222" i="7" s="1"/>
  <c r="AO205" i="7"/>
  <c r="AQ205" i="7" s="1"/>
  <c r="AR205" i="7" s="1"/>
  <c r="AO178" i="7"/>
  <c r="AQ178" i="7" s="1"/>
  <c r="AR178" i="7" s="1"/>
  <c r="AO192" i="7"/>
  <c r="AQ192" i="7" s="1"/>
  <c r="AR192" i="7" s="1"/>
  <c r="AO144" i="7"/>
  <c r="AQ144" i="7" s="1"/>
  <c r="AR144" i="7" s="1"/>
  <c r="AO147" i="7"/>
  <c r="AQ147" i="7" s="1"/>
  <c r="AR147" i="7" s="1"/>
  <c r="AO240" i="7"/>
  <c r="AQ240" i="7" s="1"/>
  <c r="AR240" i="7" s="1"/>
  <c r="AO139" i="7"/>
  <c r="AQ139" i="7" s="1"/>
  <c r="AR139" i="7" s="1"/>
  <c r="AO159" i="7"/>
  <c r="AQ159" i="7" s="1"/>
  <c r="AR159" i="7" s="1"/>
  <c r="AO137" i="7"/>
  <c r="AQ137" i="7" s="1"/>
  <c r="AR137" i="7" s="1"/>
  <c r="AO157" i="7"/>
  <c r="AQ157" i="7" s="1"/>
  <c r="AR157" i="7" s="1"/>
  <c r="AO191" i="7"/>
  <c r="AQ191" i="7" s="1"/>
  <c r="AR191" i="7" s="1"/>
  <c r="AO167" i="7"/>
  <c r="AQ167" i="7" s="1"/>
  <c r="AR167" i="7" s="1"/>
  <c r="AO187" i="7"/>
  <c r="AQ187" i="7" s="1"/>
  <c r="AR187" i="7" s="1"/>
  <c r="AO108" i="7"/>
  <c r="AQ108" i="7" s="1"/>
  <c r="AR108" i="7" s="1"/>
  <c r="AO135" i="7"/>
  <c r="AQ135" i="7" s="1"/>
  <c r="AR135" i="7" s="1"/>
  <c r="AO193" i="7"/>
  <c r="AQ193" i="7" s="1"/>
  <c r="AR193" i="7" s="1"/>
  <c r="AO201" i="7"/>
  <c r="AQ201" i="7" s="1"/>
  <c r="AR201" i="7" s="1"/>
  <c r="AO230" i="7"/>
  <c r="AQ230" i="7" s="1"/>
  <c r="AR230" i="7" s="1"/>
  <c r="AO223" i="7"/>
  <c r="AQ223" i="7" s="1"/>
  <c r="AR223" i="7" s="1"/>
  <c r="AO155" i="7"/>
  <c r="AQ155" i="7" s="1"/>
  <c r="AR155" i="7" s="1"/>
  <c r="AO188" i="7"/>
  <c r="AQ188" i="7" s="1"/>
  <c r="AR188" i="7" s="1"/>
  <c r="AO182" i="7"/>
  <c r="AQ182" i="7" s="1"/>
  <c r="AR182" i="7" s="1"/>
  <c r="AO206" i="7"/>
  <c r="AQ206" i="7" s="1"/>
  <c r="AR206" i="7" s="1"/>
  <c r="AO140" i="7"/>
  <c r="AQ140" i="7" s="1"/>
  <c r="AR140" i="7" s="1"/>
  <c r="AO204" i="7"/>
  <c r="AQ204" i="7" s="1"/>
  <c r="AR204" i="7" s="1"/>
  <c r="AO121" i="7"/>
  <c r="AQ121" i="7" s="1"/>
  <c r="AR121" i="7" s="1"/>
  <c r="AO175" i="7"/>
  <c r="AQ175" i="7" s="1"/>
  <c r="AR175" i="7" s="1"/>
  <c r="AO228" i="7"/>
  <c r="AQ228" i="7" s="1"/>
  <c r="AR228" i="7" s="1"/>
  <c r="AO160" i="7"/>
  <c r="AQ160" i="7" s="1"/>
  <c r="AR160" i="7" s="1"/>
  <c r="AO197" i="7"/>
  <c r="AQ197" i="7" s="1"/>
  <c r="AR197" i="7" s="1"/>
  <c r="AO105" i="7"/>
  <c r="AQ105" i="7" s="1"/>
  <c r="AR105" i="7" s="1"/>
  <c r="AO115" i="7"/>
  <c r="AQ115" i="7" s="1"/>
  <c r="AR115" i="7" s="1"/>
  <c r="AO104" i="7"/>
  <c r="AQ104" i="7" s="1"/>
  <c r="AR104" i="7" s="1"/>
  <c r="AO116" i="7"/>
  <c r="AQ116" i="7" s="1"/>
  <c r="AR116" i="7" s="1"/>
  <c r="AO185" i="7"/>
  <c r="AQ185" i="7" s="1"/>
  <c r="AR185" i="7" s="1"/>
  <c r="AO176" i="7"/>
  <c r="AQ176" i="7" s="1"/>
  <c r="AR176" i="7" s="1"/>
  <c r="AO145" i="7"/>
  <c r="AQ145" i="7" s="1"/>
  <c r="AR145" i="7" s="1"/>
  <c r="AO71" i="7"/>
  <c r="AQ71" i="7" s="1"/>
  <c r="AR71" i="7" s="1"/>
  <c r="AO89" i="7"/>
  <c r="AQ89" i="7" s="1"/>
  <c r="AR89" i="7" s="1"/>
  <c r="AO131" i="7"/>
  <c r="AQ131" i="7" s="1"/>
  <c r="AR131" i="7" s="1"/>
  <c r="AO142" i="7"/>
  <c r="AQ142" i="7" s="1"/>
  <c r="AR142" i="7" s="1"/>
  <c r="AO227" i="7"/>
  <c r="AQ227" i="7" s="1"/>
  <c r="AR227" i="7" s="1"/>
  <c r="AO183" i="7"/>
  <c r="AQ183" i="7" s="1"/>
  <c r="AR183" i="7" s="1"/>
  <c r="AO216" i="7"/>
  <c r="AQ216" i="7" s="1"/>
  <c r="AR216" i="7" s="1"/>
  <c r="AO225" i="7"/>
  <c r="AQ225" i="7" s="1"/>
  <c r="AR225" i="7" s="1"/>
  <c r="AO161" i="7"/>
  <c r="AQ161" i="7" s="1"/>
  <c r="AR161" i="7" s="1"/>
  <c r="AO195" i="7"/>
  <c r="AQ195" i="7" s="1"/>
  <c r="AR195" i="7" s="1"/>
  <c r="AO189" i="7"/>
  <c r="AQ189" i="7" s="1"/>
  <c r="AR189" i="7" s="1"/>
  <c r="AO74" i="7"/>
  <c r="AQ74" i="7" s="1"/>
  <c r="AR74" i="7" s="1"/>
  <c r="AO72" i="7"/>
  <c r="AQ72" i="7" s="1"/>
  <c r="AR72" i="7" s="1"/>
  <c r="AO132" i="7"/>
  <c r="AQ132" i="7" s="1"/>
  <c r="AR132" i="7" s="1"/>
  <c r="AO93" i="7"/>
  <c r="AQ93" i="7" s="1"/>
  <c r="AR93" i="7" s="1"/>
  <c r="AO215" i="7"/>
  <c r="AQ215" i="7" s="1"/>
  <c r="AR215" i="7" s="1"/>
  <c r="AO174" i="7"/>
  <c r="AQ174" i="7" s="1"/>
  <c r="AR174" i="7" s="1"/>
  <c r="AO172" i="7"/>
  <c r="AQ172" i="7" s="1"/>
  <c r="AR172" i="7" s="1"/>
  <c r="AO164" i="7"/>
  <c r="AQ164" i="7" s="1"/>
  <c r="AR164" i="7" s="1"/>
  <c r="AO162" i="7"/>
  <c r="AQ162" i="7" s="1"/>
  <c r="AR162" i="7" s="1"/>
  <c r="AO98" i="7"/>
  <c r="AQ98" i="7" s="1"/>
  <c r="AR98" i="7" s="1"/>
  <c r="AO150" i="7"/>
  <c r="AQ150" i="7" s="1"/>
  <c r="AR150" i="7" s="1"/>
  <c r="AO133" i="7"/>
  <c r="AQ133" i="7" s="1"/>
  <c r="AR133" i="7" s="1"/>
  <c r="AO173" i="7"/>
  <c r="AQ173" i="7" s="1"/>
  <c r="AR173" i="7" s="1"/>
  <c r="AO130" i="7"/>
  <c r="AQ130" i="7" s="1"/>
  <c r="AR130" i="7" s="1"/>
  <c r="AO153" i="7"/>
  <c r="AQ153" i="7" s="1"/>
  <c r="AR153" i="7" s="1"/>
  <c r="AO123" i="7"/>
  <c r="AQ123" i="7" s="1"/>
  <c r="AR123" i="7" s="1"/>
  <c r="AO177" i="7"/>
  <c r="AQ177" i="7" s="1"/>
  <c r="AR177" i="7" s="1"/>
  <c r="AO198" i="7"/>
  <c r="AQ198" i="7" s="1"/>
  <c r="AR198" i="7" s="1"/>
  <c r="AO152" i="7"/>
  <c r="AQ152" i="7" s="1"/>
  <c r="AR152" i="7" s="1"/>
  <c r="AO91" i="7"/>
  <c r="AQ91" i="7" s="1"/>
  <c r="AR91" i="7" s="1"/>
  <c r="AO196" i="7"/>
  <c r="AQ196" i="7" s="1"/>
  <c r="AR196" i="7" s="1"/>
  <c r="AO209" i="7"/>
  <c r="AQ209" i="7" s="1"/>
  <c r="AR209" i="7" s="1"/>
  <c r="AO203" i="7"/>
  <c r="AQ203" i="7" s="1"/>
  <c r="AR203" i="7" s="1"/>
  <c r="AO210" i="7"/>
  <c r="AQ210" i="7" s="1"/>
  <c r="AR210" i="7" s="1"/>
  <c r="AO180" i="7"/>
  <c r="AQ180" i="7" s="1"/>
  <c r="AR180" i="7" s="1"/>
  <c r="AO214" i="7"/>
  <c r="AQ214" i="7" s="1"/>
  <c r="AR214" i="7" s="1"/>
  <c r="AO134" i="7"/>
  <c r="AQ134" i="7" s="1"/>
  <c r="AR134" i="7" s="1"/>
  <c r="L61" i="17" s="1"/>
  <c r="AO233" i="7"/>
  <c r="AQ233" i="7" s="1"/>
  <c r="AR233" i="7" s="1"/>
  <c r="AO200" i="7"/>
  <c r="AQ200" i="7" s="1"/>
  <c r="AR200" i="7" s="1"/>
  <c r="AO237" i="7"/>
  <c r="AQ237" i="7" s="1"/>
  <c r="AR237" i="7" s="1"/>
  <c r="AO207" i="7"/>
  <c r="AQ207" i="7" s="1"/>
  <c r="AR207" i="7" s="1"/>
  <c r="AO16" i="7"/>
  <c r="AQ16" i="7" s="1"/>
  <c r="AR16" i="7" s="1"/>
  <c r="AO226" i="7"/>
  <c r="AQ226" i="7" s="1"/>
  <c r="AR226" i="7" s="1"/>
  <c r="AO213" i="7"/>
  <c r="AQ213" i="7" s="1"/>
  <c r="AR213" i="7" s="1"/>
  <c r="AO166" i="7"/>
  <c r="AQ166" i="7" s="1"/>
  <c r="AR166" i="7" s="1"/>
  <c r="AO217" i="7"/>
  <c r="AQ217" i="7" s="1"/>
  <c r="AR217" i="7" s="1"/>
  <c r="AO171" i="7"/>
  <c r="AQ171" i="7" s="1"/>
  <c r="AR171" i="7" s="1"/>
  <c r="AO119" i="7"/>
  <c r="AQ119" i="7" s="1"/>
  <c r="AR119" i="7" s="1"/>
  <c r="AO168" i="7"/>
  <c r="AQ168" i="7" s="1"/>
  <c r="AR168" i="7" s="1"/>
  <c r="AO190" i="7"/>
  <c r="AQ190" i="7" s="1"/>
  <c r="AR190" i="7" s="1"/>
  <c r="AO165" i="7"/>
  <c r="AQ165" i="7" s="1"/>
  <c r="AR165" i="7" s="1"/>
  <c r="C238" i="17"/>
  <c r="Q37" i="14"/>
  <c r="P245" i="14" s="1"/>
  <c r="S41" i="16"/>
  <c r="C256" i="16"/>
  <c r="M88" i="15"/>
  <c r="M97" i="15"/>
  <c r="M92" i="15"/>
  <c r="M93" i="15"/>
  <c r="M89" i="15"/>
  <c r="M96" i="15"/>
  <c r="N89" i="15"/>
  <c r="N97" i="15"/>
  <c r="N92" i="15"/>
  <c r="N93" i="15"/>
  <c r="N88" i="15"/>
  <c r="N96" i="15"/>
  <c r="L97" i="15"/>
  <c r="L92" i="15"/>
  <c r="L93" i="15"/>
  <c r="L88" i="15"/>
  <c r="L96" i="15"/>
  <c r="L89" i="15"/>
  <c r="P93" i="15"/>
  <c r="P88" i="15"/>
  <c r="P96" i="15"/>
  <c r="P89" i="15"/>
  <c r="P92" i="15"/>
  <c r="P97" i="15"/>
  <c r="I88" i="15"/>
  <c r="I92" i="15"/>
  <c r="I93" i="15"/>
  <c r="I96" i="15"/>
  <c r="I89" i="15"/>
  <c r="I97" i="15"/>
  <c r="Q93" i="15"/>
  <c r="Q88" i="15"/>
  <c r="Q96" i="15"/>
  <c r="Q89" i="15"/>
  <c r="Q97" i="15"/>
  <c r="Q92" i="15"/>
  <c r="K89" i="15"/>
  <c r="K97" i="15"/>
  <c r="K92" i="15"/>
  <c r="K88" i="15"/>
  <c r="K96" i="15"/>
  <c r="K93" i="15"/>
  <c r="O96" i="15"/>
  <c r="O89" i="15"/>
  <c r="O97" i="15"/>
  <c r="O92" i="15"/>
  <c r="O93" i="15"/>
  <c r="O88" i="15"/>
  <c r="I46" i="16"/>
  <c r="I48" i="16" s="1"/>
  <c r="I49" i="16" s="1"/>
  <c r="I50" i="16" s="1"/>
  <c r="H48" i="16"/>
  <c r="H49" i="16" s="1"/>
  <c r="H50" i="16" s="1"/>
  <c r="H97" i="15"/>
  <c r="H88" i="15"/>
  <c r="H89" i="15"/>
  <c r="H92" i="15"/>
  <c r="H96" i="15"/>
  <c r="H93" i="15"/>
  <c r="J92" i="15"/>
  <c r="J93" i="15"/>
  <c r="J88" i="15"/>
  <c r="J96" i="15"/>
  <c r="J89" i="15"/>
  <c r="J97" i="15"/>
  <c r="G97" i="15"/>
  <c r="G92" i="15"/>
  <c r="G93" i="15"/>
  <c r="G96" i="15"/>
  <c r="G89" i="15"/>
  <c r="G88" i="15"/>
  <c r="F47" i="14"/>
  <c r="G47" i="14" s="1"/>
  <c r="H47" i="14" s="1"/>
  <c r="I47" i="14" s="1"/>
  <c r="E48" i="14"/>
  <c r="E49" i="14" s="1"/>
  <c r="E50" i="14" s="1"/>
  <c r="D48" i="14"/>
  <c r="D49" i="14" s="1"/>
  <c r="D50" i="14" s="1"/>
  <c r="H38" i="17"/>
  <c r="G238" i="17"/>
  <c r="R37" i="14"/>
  <c r="Q245" i="14" s="1"/>
  <c r="R36" i="14"/>
  <c r="I46" i="14"/>
  <c r="G49" i="13"/>
  <c r="G50" i="13" s="1"/>
  <c r="E38" i="15"/>
  <c r="C257" i="14"/>
  <c r="C258" i="14" s="1"/>
  <c r="Y328" i="8"/>
  <c r="Z328" i="8" s="1"/>
  <c r="Y331" i="8"/>
  <c r="Z331" i="8" s="1"/>
  <c r="R61" i="15" s="1"/>
  <c r="Y322" i="8"/>
  <c r="Z322" i="8" s="1"/>
  <c r="Y330" i="8"/>
  <c r="Z330" i="8" s="1"/>
  <c r="M20" i="15"/>
  <c r="N20" i="15"/>
  <c r="H20" i="15"/>
  <c r="Q20" i="15"/>
  <c r="K20" i="15"/>
  <c r="Y311" i="8"/>
  <c r="Z311" i="8" s="1"/>
  <c r="O20" i="15"/>
  <c r="I20" i="15"/>
  <c r="P20" i="15"/>
  <c r="Y319" i="8"/>
  <c r="Z319" i="8" s="1"/>
  <c r="J20" i="15"/>
  <c r="L20" i="15"/>
  <c r="Y321" i="8"/>
  <c r="Z321" i="8" s="1"/>
  <c r="G20" i="15"/>
  <c r="Y334" i="8"/>
  <c r="Z334" i="8" s="1"/>
  <c r="Y343" i="8"/>
  <c r="Z343" i="8" s="1"/>
  <c r="Y314" i="8"/>
  <c r="Z314" i="8" s="1"/>
  <c r="Y318" i="8"/>
  <c r="Z318" i="8" s="1"/>
  <c r="Y344" i="8"/>
  <c r="Z344" i="8" s="1"/>
  <c r="Y320" i="8"/>
  <c r="Z320" i="8" s="1"/>
  <c r="Y315" i="8"/>
  <c r="Z315" i="8" s="1"/>
  <c r="Y341" i="8"/>
  <c r="Z341" i="8" s="1"/>
  <c r="Y317" i="8"/>
  <c r="Z317" i="8" s="1"/>
  <c r="Y345" i="8"/>
  <c r="Z345" i="8" s="1"/>
  <c r="Y327" i="8"/>
  <c r="Z327" i="8" s="1"/>
  <c r="Y335" i="8"/>
  <c r="Z335" i="8" s="1"/>
  <c r="Y326" i="8"/>
  <c r="Z326" i="8" s="1"/>
  <c r="Y323" i="8"/>
  <c r="Z323" i="8" s="1"/>
  <c r="Y340" i="8"/>
  <c r="Z340" i="8" s="1"/>
  <c r="Y332" i="8"/>
  <c r="Z332" i="8" s="1"/>
  <c r="Y329" i="8"/>
  <c r="Z329" i="8" s="1"/>
  <c r="Y333" i="8"/>
  <c r="Z333" i="8" s="1"/>
  <c r="Y338" i="8"/>
  <c r="Z338" i="8" s="1"/>
  <c r="Y324" i="8"/>
  <c r="Z324" i="8" s="1"/>
  <c r="Y339" i="8"/>
  <c r="Z339" i="8" s="1"/>
  <c r="Y310" i="8"/>
  <c r="Z310" i="8" s="1"/>
  <c r="Y337" i="8"/>
  <c r="Z337" i="8" s="1"/>
  <c r="Y313" i="8"/>
  <c r="Z313" i="8" s="1"/>
  <c r="M61" i="17" l="1"/>
  <c r="M93" i="17" s="1"/>
  <c r="N61" i="17"/>
  <c r="N84" i="17" s="1"/>
  <c r="O61" i="17"/>
  <c r="K61" i="17"/>
  <c r="R89" i="17"/>
  <c r="R20" i="17"/>
  <c r="R85" i="17"/>
  <c r="R93" i="17"/>
  <c r="R88" i="17"/>
  <c r="R92" i="17"/>
  <c r="R84" i="17"/>
  <c r="P61" i="17"/>
  <c r="Q61" i="17"/>
  <c r="L89" i="17"/>
  <c r="L93" i="17"/>
  <c r="L84" i="17"/>
  <c r="L20" i="17"/>
  <c r="L85" i="17"/>
  <c r="L92" i="17"/>
  <c r="L88" i="17"/>
  <c r="M92" i="17"/>
  <c r="M89" i="17"/>
  <c r="M20" i="17"/>
  <c r="M85" i="17"/>
  <c r="M84" i="17"/>
  <c r="M88" i="17"/>
  <c r="C260" i="14"/>
  <c r="Q38" i="14"/>
  <c r="R97" i="15"/>
  <c r="R92" i="15"/>
  <c r="R89" i="15"/>
  <c r="R93" i="15"/>
  <c r="R88" i="15"/>
  <c r="R96" i="15"/>
  <c r="R20" i="15"/>
  <c r="R24" i="15" s="1"/>
  <c r="M23" i="15"/>
  <c r="M21" i="15"/>
  <c r="M24" i="15"/>
  <c r="M29" i="15"/>
  <c r="L237" i="15" s="1"/>
  <c r="M22" i="15"/>
  <c r="G24" i="15"/>
  <c r="G29" i="15"/>
  <c r="F237" i="15" s="1"/>
  <c r="G22" i="15"/>
  <c r="G23" i="15"/>
  <c r="G21" i="15"/>
  <c r="P24" i="15"/>
  <c r="P29" i="15"/>
  <c r="O237" i="15" s="1"/>
  <c r="P22" i="15"/>
  <c r="P23" i="15"/>
  <c r="P21" i="15"/>
  <c r="I29" i="15"/>
  <c r="H237" i="15" s="1"/>
  <c r="I22" i="15"/>
  <c r="I23" i="15"/>
  <c r="I21" i="15"/>
  <c r="I24" i="15"/>
  <c r="O21" i="15"/>
  <c r="O24" i="15"/>
  <c r="O29" i="15"/>
  <c r="N237" i="15" s="1"/>
  <c r="O22" i="15"/>
  <c r="O23" i="15"/>
  <c r="N21" i="15"/>
  <c r="N24" i="15"/>
  <c r="N29" i="15"/>
  <c r="M237" i="15" s="1"/>
  <c r="N22" i="15"/>
  <c r="N23" i="15"/>
  <c r="L23" i="15"/>
  <c r="L21" i="15"/>
  <c r="L24" i="15"/>
  <c r="L29" i="15"/>
  <c r="K237" i="15" s="1"/>
  <c r="L22" i="15"/>
  <c r="K23" i="15"/>
  <c r="K21" i="15"/>
  <c r="K24" i="15"/>
  <c r="K29" i="15"/>
  <c r="J237" i="15" s="1"/>
  <c r="K22" i="15"/>
  <c r="J29" i="15"/>
  <c r="I237" i="15" s="1"/>
  <c r="J22" i="15"/>
  <c r="J23" i="15"/>
  <c r="J21" i="15"/>
  <c r="J24" i="15"/>
  <c r="Q29" i="15"/>
  <c r="P237" i="15" s="1"/>
  <c r="Q22" i="15"/>
  <c r="Q23" i="15"/>
  <c r="Q21" i="15"/>
  <c r="Q24" i="15"/>
  <c r="H29" i="15"/>
  <c r="G237" i="15" s="1"/>
  <c r="H21" i="15"/>
  <c r="H22" i="15"/>
  <c r="H23" i="15"/>
  <c r="H24" i="15"/>
  <c r="H48" i="14"/>
  <c r="H49" i="14" s="1"/>
  <c r="H50" i="14" s="1"/>
  <c r="F48" i="14"/>
  <c r="F49" i="14" s="1"/>
  <c r="F50" i="14" s="1"/>
  <c r="R38" i="14"/>
  <c r="H48" i="13"/>
  <c r="H49" i="13" s="1"/>
  <c r="H50" i="13" s="1"/>
  <c r="G48" i="14"/>
  <c r="Q244" i="14"/>
  <c r="C259" i="14" s="1"/>
  <c r="H233" i="15"/>
  <c r="L233" i="15"/>
  <c r="N233" i="15"/>
  <c r="G233" i="15"/>
  <c r="F233" i="15"/>
  <c r="K233" i="15"/>
  <c r="J233" i="15"/>
  <c r="P233" i="15"/>
  <c r="O233" i="15"/>
  <c r="M233" i="15"/>
  <c r="I233" i="15"/>
  <c r="Q233" i="15" l="1"/>
  <c r="R21" i="15"/>
  <c r="R23" i="15"/>
  <c r="N93" i="17"/>
  <c r="N85" i="17"/>
  <c r="N92" i="17"/>
  <c r="N89" i="17"/>
  <c r="N88" i="17"/>
  <c r="N20" i="17"/>
  <c r="N24" i="17" s="1"/>
  <c r="M23" i="17"/>
  <c r="M24" i="17"/>
  <c r="M29" i="17"/>
  <c r="L235" i="17" s="1"/>
  <c r="L231" i="17"/>
  <c r="M21" i="17"/>
  <c r="M22" i="17"/>
  <c r="K231" i="17"/>
  <c r="L22" i="17"/>
  <c r="L23" i="17"/>
  <c r="L24" i="17"/>
  <c r="L29" i="17"/>
  <c r="K235" i="17" s="1"/>
  <c r="L21" i="17"/>
  <c r="Q89" i="17"/>
  <c r="Q92" i="17"/>
  <c r="Q88" i="17"/>
  <c r="Q20" i="17"/>
  <c r="Q85" i="17"/>
  <c r="Q93" i="17"/>
  <c r="Q84" i="17"/>
  <c r="R22" i="17"/>
  <c r="R21" i="17"/>
  <c r="Q231" i="17"/>
  <c r="R29" i="17"/>
  <c r="Q235" i="17" s="1"/>
  <c r="R23" i="17"/>
  <c r="R24" i="17"/>
  <c r="P88" i="17"/>
  <c r="P20" i="17"/>
  <c r="P89" i="17"/>
  <c r="P92" i="17"/>
  <c r="P84" i="17"/>
  <c r="P93" i="17"/>
  <c r="P85" i="17"/>
  <c r="K84" i="17"/>
  <c r="K88" i="17"/>
  <c r="K85" i="17"/>
  <c r="K92" i="17"/>
  <c r="K93" i="17"/>
  <c r="K89" i="17"/>
  <c r="K20" i="17"/>
  <c r="O84" i="17"/>
  <c r="O85" i="17"/>
  <c r="O92" i="17"/>
  <c r="O88" i="17"/>
  <c r="O20" i="17"/>
  <c r="O93" i="17"/>
  <c r="O89" i="17"/>
  <c r="C261" i="14"/>
  <c r="S41" i="14"/>
  <c r="R22" i="15"/>
  <c r="R25" i="15" s="1"/>
  <c r="R91" i="15" s="1"/>
  <c r="R29" i="15"/>
  <c r="Q237" i="15" s="1"/>
  <c r="C250" i="15"/>
  <c r="G25" i="15"/>
  <c r="G91" i="15" s="1"/>
  <c r="G49" i="14"/>
  <c r="G50" i="14" s="1"/>
  <c r="K234" i="15"/>
  <c r="F234" i="15"/>
  <c r="H25" i="15"/>
  <c r="H91" i="15" s="1"/>
  <c r="L25" i="15"/>
  <c r="L91" i="15" s="1"/>
  <c r="H234" i="15"/>
  <c r="J234" i="15"/>
  <c r="O234" i="15"/>
  <c r="L234" i="15"/>
  <c r="G234" i="15"/>
  <c r="Q25" i="15"/>
  <c r="Q91" i="15" s="1"/>
  <c r="P234" i="15"/>
  <c r="N234" i="15"/>
  <c r="J25" i="15"/>
  <c r="J91" i="15" s="1"/>
  <c r="I234" i="15"/>
  <c r="M234" i="15"/>
  <c r="M25" i="15"/>
  <c r="M91" i="15" s="1"/>
  <c r="O25" i="15"/>
  <c r="O91" i="15" s="1"/>
  <c r="I25" i="15"/>
  <c r="I91" i="15" s="1"/>
  <c r="N25" i="15"/>
  <c r="N91" i="15" s="1"/>
  <c r="P25" i="15"/>
  <c r="P91" i="15" s="1"/>
  <c r="K25" i="15"/>
  <c r="K91" i="15" s="1"/>
  <c r="C245" i="15"/>
  <c r="Q234" i="15" l="1"/>
  <c r="C246" i="15" s="1"/>
  <c r="N29" i="17"/>
  <c r="M235" i="17" s="1"/>
  <c r="M231" i="17"/>
  <c r="N21" i="17"/>
  <c r="L25" i="17"/>
  <c r="L87" i="17" s="1"/>
  <c r="N23" i="17"/>
  <c r="N22" i="17"/>
  <c r="N25" i="17" s="1"/>
  <c r="M25" i="17"/>
  <c r="M87" i="17" s="1"/>
  <c r="R25" i="17"/>
  <c r="R87" i="17" s="1"/>
  <c r="K232" i="17"/>
  <c r="L232" i="17"/>
  <c r="O29" i="17"/>
  <c r="N235" i="17" s="1"/>
  <c r="O21" i="17"/>
  <c r="O23" i="17"/>
  <c r="O22" i="17"/>
  <c r="N231" i="17"/>
  <c r="O24" i="17"/>
  <c r="Q232" i="17"/>
  <c r="Q21" i="17"/>
  <c r="Q22" i="17"/>
  <c r="Q29" i="17"/>
  <c r="P235" i="17" s="1"/>
  <c r="Q23" i="17"/>
  <c r="P231" i="17"/>
  <c r="Q24" i="17"/>
  <c r="K22" i="17"/>
  <c r="K29" i="17"/>
  <c r="K23" i="17"/>
  <c r="K24" i="17"/>
  <c r="K21" i="17"/>
  <c r="J231" i="17"/>
  <c r="P29" i="17"/>
  <c r="O235" i="17" s="1"/>
  <c r="P24" i="17"/>
  <c r="O231" i="17"/>
  <c r="P21" i="17"/>
  <c r="P22" i="17"/>
  <c r="P23" i="17"/>
  <c r="G94" i="15"/>
  <c r="G95" i="15" s="1"/>
  <c r="G98" i="15"/>
  <c r="G99" i="15" s="1"/>
  <c r="Q94" i="15"/>
  <c r="Q95" i="15" s="1"/>
  <c r="Q98" i="15"/>
  <c r="Q99" i="15" s="1"/>
  <c r="L98" i="15"/>
  <c r="L99" i="15" s="1"/>
  <c r="L94" i="15"/>
  <c r="L95" i="15" s="1"/>
  <c r="M98" i="15"/>
  <c r="M99" i="15" s="1"/>
  <c r="M94" i="15"/>
  <c r="M95" i="15" s="1"/>
  <c r="H98" i="15"/>
  <c r="H99" i="15" s="1"/>
  <c r="H94" i="15"/>
  <c r="H95" i="15" s="1"/>
  <c r="K98" i="15"/>
  <c r="K99" i="15" s="1"/>
  <c r="K94" i="15"/>
  <c r="K95" i="15" s="1"/>
  <c r="R98" i="15"/>
  <c r="R99" i="15" s="1"/>
  <c r="R94" i="15"/>
  <c r="R95" i="15" s="1"/>
  <c r="N98" i="15"/>
  <c r="N99" i="15" s="1"/>
  <c r="N94" i="15"/>
  <c r="N95" i="15" s="1"/>
  <c r="I98" i="15"/>
  <c r="I99" i="15" s="1"/>
  <c r="I94" i="15"/>
  <c r="I95" i="15" s="1"/>
  <c r="O98" i="15"/>
  <c r="O99" i="15" s="1"/>
  <c r="O94" i="15"/>
  <c r="O95" i="15" s="1"/>
  <c r="P98" i="15"/>
  <c r="P99" i="15" s="1"/>
  <c r="P94" i="15"/>
  <c r="P95" i="15" s="1"/>
  <c r="J98" i="15"/>
  <c r="J99" i="15" s="1"/>
  <c r="J94" i="15"/>
  <c r="J95" i="15" s="1"/>
  <c r="I48" i="14"/>
  <c r="M232" i="17" l="1"/>
  <c r="O25" i="17"/>
  <c r="C243" i="17"/>
  <c r="O87" i="17"/>
  <c r="J232" i="17"/>
  <c r="J235" i="17"/>
  <c r="C248" i="17" s="1"/>
  <c r="P232" i="17"/>
  <c r="R94" i="17"/>
  <c r="R95" i="17" s="1"/>
  <c r="R90" i="17"/>
  <c r="R91" i="17" s="1"/>
  <c r="O232" i="17"/>
  <c r="N232" i="17"/>
  <c r="L94" i="17"/>
  <c r="L95" i="17" s="1"/>
  <c r="L90" i="17"/>
  <c r="L91" i="17" s="1"/>
  <c r="P25" i="17"/>
  <c r="K25" i="17"/>
  <c r="Q25" i="17"/>
  <c r="N87" i="17"/>
  <c r="M90" i="17"/>
  <c r="M91" i="17" s="1"/>
  <c r="M94" i="17"/>
  <c r="M95" i="17" s="1"/>
  <c r="M96" i="17" s="1"/>
  <c r="M105" i="17" s="1"/>
  <c r="M107" i="17" s="1"/>
  <c r="M26" i="17" s="1"/>
  <c r="G100" i="15"/>
  <c r="G109" i="15" s="1"/>
  <c r="G111" i="15" s="1"/>
  <c r="R100" i="15"/>
  <c r="R109" i="15" s="1"/>
  <c r="L100" i="15"/>
  <c r="L109" i="15" s="1"/>
  <c r="L111" i="15" s="1"/>
  <c r="N100" i="15"/>
  <c r="N109" i="15" s="1"/>
  <c r="J100" i="15"/>
  <c r="J109" i="15" s="1"/>
  <c r="J111" i="15" s="1"/>
  <c r="K100" i="15"/>
  <c r="K109" i="15" s="1"/>
  <c r="H100" i="15"/>
  <c r="H109" i="15" s="1"/>
  <c r="M100" i="15"/>
  <c r="M109" i="15" s="1"/>
  <c r="M111" i="15" s="1"/>
  <c r="M26" i="15" s="1"/>
  <c r="P100" i="15"/>
  <c r="P109" i="15" s="1"/>
  <c r="P111" i="15" s="1"/>
  <c r="P26" i="15" s="1"/>
  <c r="I100" i="15"/>
  <c r="I109" i="15" s="1"/>
  <c r="I111" i="15" s="1"/>
  <c r="I26" i="15" s="1"/>
  <c r="O100" i="15"/>
  <c r="O109" i="15" s="1"/>
  <c r="O111" i="15" s="1"/>
  <c r="Q100" i="15"/>
  <c r="Q109" i="15" s="1"/>
  <c r="Q111" i="15" s="1"/>
  <c r="I49" i="14"/>
  <c r="I50" i="14" s="1"/>
  <c r="R96" i="17" l="1"/>
  <c r="R105" i="17" s="1"/>
  <c r="R107" i="17" s="1"/>
  <c r="R26" i="17" s="1"/>
  <c r="L233" i="17"/>
  <c r="M27" i="17"/>
  <c r="M28" i="17" s="1"/>
  <c r="L96" i="17"/>
  <c r="L105" i="17" s="1"/>
  <c r="L107" i="17" s="1"/>
  <c r="L26" i="17" s="1"/>
  <c r="C244" i="17"/>
  <c r="Q87" i="17"/>
  <c r="K87" i="17"/>
  <c r="N90" i="17"/>
  <c r="N91" i="17" s="1"/>
  <c r="N94" i="17"/>
  <c r="N95" i="17" s="1"/>
  <c r="Q233" i="17"/>
  <c r="R27" i="17"/>
  <c r="R28" i="17" s="1"/>
  <c r="O90" i="17"/>
  <c r="O91" i="17" s="1"/>
  <c r="O94" i="17"/>
  <c r="O95" i="17" s="1"/>
  <c r="O96" i="17" s="1"/>
  <c r="O105" i="17" s="1"/>
  <c r="O107" i="17" s="1"/>
  <c r="O26" i="17" s="1"/>
  <c r="P87" i="17"/>
  <c r="J26" i="15"/>
  <c r="I235" i="15" s="1"/>
  <c r="Q26" i="15"/>
  <c r="P235" i="15" s="1"/>
  <c r="O26" i="15"/>
  <c r="N235" i="15" s="1"/>
  <c r="L26" i="15"/>
  <c r="L27" i="15" s="1"/>
  <c r="L28" i="15" s="1"/>
  <c r="L30" i="15" s="1"/>
  <c r="G26" i="15"/>
  <c r="G27" i="15" s="1"/>
  <c r="G28" i="15" s="1"/>
  <c r="H235" i="15"/>
  <c r="I27" i="15"/>
  <c r="I28" i="15" s="1"/>
  <c r="I30" i="15" s="1"/>
  <c r="L235" i="15"/>
  <c r="M27" i="15"/>
  <c r="M28" i="15" s="1"/>
  <c r="O235" i="15"/>
  <c r="P27" i="15"/>
  <c r="P28" i="15" s="1"/>
  <c r="N111" i="15"/>
  <c r="N26" i="15" s="1"/>
  <c r="K111" i="15"/>
  <c r="O27" i="15" l="1"/>
  <c r="O28" i="15" s="1"/>
  <c r="K90" i="17"/>
  <c r="K91" i="17" s="1"/>
  <c r="K94" i="17"/>
  <c r="K95" i="17" s="1"/>
  <c r="K96" i="17" s="1"/>
  <c r="K105" i="17" s="1"/>
  <c r="K107" i="17" s="1"/>
  <c r="K26" i="17" s="1"/>
  <c r="N96" i="17"/>
  <c r="N105" i="17" s="1"/>
  <c r="N107" i="17" s="1"/>
  <c r="N26" i="17" s="1"/>
  <c r="N27" i="17" s="1"/>
  <c r="N28" i="17" s="1"/>
  <c r="N233" i="17"/>
  <c r="O27" i="17"/>
  <c r="O28" i="17" s="1"/>
  <c r="R30" i="17"/>
  <c r="Q234" i="17"/>
  <c r="P94" i="17"/>
  <c r="P95" i="17" s="1"/>
  <c r="P90" i="17"/>
  <c r="P91" i="17" s="1"/>
  <c r="Q94" i="17"/>
  <c r="Q95" i="17" s="1"/>
  <c r="Q90" i="17"/>
  <c r="Q91" i="17" s="1"/>
  <c r="K233" i="17"/>
  <c r="L27" i="17"/>
  <c r="L28" i="17" s="1"/>
  <c r="M30" i="17"/>
  <c r="L234" i="17"/>
  <c r="F235" i="15"/>
  <c r="Q27" i="15"/>
  <c r="Q28" i="15" s="1"/>
  <c r="P236" i="15" s="1"/>
  <c r="J27" i="15"/>
  <c r="J28" i="15" s="1"/>
  <c r="I236" i="15" s="1"/>
  <c r="K26" i="15"/>
  <c r="K27" i="15" s="1"/>
  <c r="K28" i="15" s="1"/>
  <c r="K235" i="15"/>
  <c r="K236" i="15"/>
  <c r="Q30" i="15"/>
  <c r="Q34" i="15" s="1"/>
  <c r="R111" i="15"/>
  <c r="R26" i="15" s="1"/>
  <c r="L32" i="15"/>
  <c r="L34" i="15"/>
  <c r="L33" i="15"/>
  <c r="H111" i="15"/>
  <c r="O30" i="15"/>
  <c r="N236" i="15"/>
  <c r="F236" i="15"/>
  <c r="G30" i="15"/>
  <c r="P30" i="15"/>
  <c r="O236" i="15"/>
  <c r="M30" i="15"/>
  <c r="L236" i="15"/>
  <c r="H236" i="15"/>
  <c r="M235" i="15"/>
  <c r="N27" i="15"/>
  <c r="N28" i="15" s="1"/>
  <c r="M233" i="17" l="1"/>
  <c r="J30" i="15"/>
  <c r="J34" i="15" s="1"/>
  <c r="J233" i="17"/>
  <c r="K27" i="17"/>
  <c r="K28" i="17" s="1"/>
  <c r="P96" i="17"/>
  <c r="P105" i="17" s="1"/>
  <c r="P107" i="17" s="1"/>
  <c r="P26" i="17" s="1"/>
  <c r="O233" i="17" s="1"/>
  <c r="N30" i="17"/>
  <c r="M234" i="17"/>
  <c r="M34" i="17"/>
  <c r="M33" i="17"/>
  <c r="M32" i="17"/>
  <c r="K234" i="17"/>
  <c r="L30" i="17"/>
  <c r="Q96" i="17"/>
  <c r="Q105" i="17" s="1"/>
  <c r="Q107" i="17" s="1"/>
  <c r="Q26" i="17" s="1"/>
  <c r="R32" i="17"/>
  <c r="R33" i="17"/>
  <c r="R34" i="17"/>
  <c r="O30" i="17"/>
  <c r="N234" i="17"/>
  <c r="J235" i="15"/>
  <c r="H26" i="15"/>
  <c r="H27" i="15" s="1"/>
  <c r="H28" i="15" s="1"/>
  <c r="Q33" i="15"/>
  <c r="Q32" i="15"/>
  <c r="Q235" i="15"/>
  <c r="R27" i="15"/>
  <c r="K238" i="15"/>
  <c r="L35" i="15"/>
  <c r="O32" i="15"/>
  <c r="O33" i="15"/>
  <c r="O34" i="15"/>
  <c r="P34" i="15"/>
  <c r="P33" i="15"/>
  <c r="P32" i="15"/>
  <c r="I33" i="15"/>
  <c r="I34" i="15"/>
  <c r="I32" i="15"/>
  <c r="M34" i="15"/>
  <c r="M32" i="15"/>
  <c r="M33" i="15"/>
  <c r="G34" i="15"/>
  <c r="G32" i="15"/>
  <c r="G33" i="15"/>
  <c r="M236" i="15"/>
  <c r="N30" i="15"/>
  <c r="K30" i="15"/>
  <c r="J236" i="15"/>
  <c r="G235" i="15" l="1"/>
  <c r="J32" i="15"/>
  <c r="J33" i="15"/>
  <c r="J35" i="15" s="1"/>
  <c r="J37" i="15" s="1"/>
  <c r="I240" i="15" s="1"/>
  <c r="R35" i="17"/>
  <c r="L236" i="17"/>
  <c r="P27" i="17"/>
  <c r="P28" i="17" s="1"/>
  <c r="O234" i="17" s="1"/>
  <c r="K30" i="17"/>
  <c r="J234" i="17"/>
  <c r="M35" i="17"/>
  <c r="M37" i="17" s="1"/>
  <c r="L238" i="17" s="1"/>
  <c r="O33" i="17"/>
  <c r="O34" i="17"/>
  <c r="O32" i="17"/>
  <c r="P233" i="17"/>
  <c r="C245" i="17" s="1"/>
  <c r="Q27" i="17"/>
  <c r="Q28" i="17" s="1"/>
  <c r="Q236" i="17"/>
  <c r="P30" i="17"/>
  <c r="L32" i="17"/>
  <c r="L34" i="17"/>
  <c r="L33" i="17"/>
  <c r="R36" i="17"/>
  <c r="Q237" i="17" s="1"/>
  <c r="R37" i="17"/>
  <c r="Q238" i="17" s="1"/>
  <c r="R38" i="17"/>
  <c r="N34" i="17"/>
  <c r="N33" i="17"/>
  <c r="N32" i="17"/>
  <c r="H30" i="15"/>
  <c r="G236" i="15"/>
  <c r="Q35" i="15"/>
  <c r="Q36" i="15" s="1"/>
  <c r="P239" i="15" s="1"/>
  <c r="P238" i="15"/>
  <c r="R28" i="15"/>
  <c r="L37" i="15"/>
  <c r="K240" i="15" s="1"/>
  <c r="L36" i="15"/>
  <c r="K239" i="15" s="1"/>
  <c r="C247" i="15"/>
  <c r="I35" i="15"/>
  <c r="I37" i="15" s="1"/>
  <c r="M35" i="15"/>
  <c r="M37" i="15" s="1"/>
  <c r="L240" i="15" s="1"/>
  <c r="O35" i="15"/>
  <c r="O37" i="15" s="1"/>
  <c r="N240" i="15" s="1"/>
  <c r="N238" i="15"/>
  <c r="O238" i="15"/>
  <c r="P35" i="15"/>
  <c r="K34" i="15"/>
  <c r="K32" i="15"/>
  <c r="K33" i="15"/>
  <c r="N32" i="15"/>
  <c r="N34" i="15"/>
  <c r="N33" i="15"/>
  <c r="L238" i="15"/>
  <c r="G35" i="15"/>
  <c r="F238" i="15"/>
  <c r="H238" i="15"/>
  <c r="I238" i="15" l="1"/>
  <c r="M236" i="17"/>
  <c r="L35" i="17"/>
  <c r="L36" i="17" s="1"/>
  <c r="K237" i="17" s="1"/>
  <c r="M36" i="17"/>
  <c r="M38" i="17" s="1"/>
  <c r="N35" i="17"/>
  <c r="N36" i="17" s="1"/>
  <c r="O35" i="17"/>
  <c r="O36" i="17" s="1"/>
  <c r="N237" i="17" s="1"/>
  <c r="N236" i="17"/>
  <c r="K32" i="17"/>
  <c r="K34" i="17"/>
  <c r="K33" i="17"/>
  <c r="P34" i="17"/>
  <c r="P33" i="17"/>
  <c r="P32" i="17"/>
  <c r="P234" i="17"/>
  <c r="C246" i="17" s="1"/>
  <c r="C247" i="17" s="1"/>
  <c r="C249" i="17" s="1"/>
  <c r="Q30" i="17"/>
  <c r="D46" i="17"/>
  <c r="K236" i="17"/>
  <c r="H34" i="15"/>
  <c r="H32" i="15"/>
  <c r="H33" i="15"/>
  <c r="Q37" i="15"/>
  <c r="P240" i="15" s="1"/>
  <c r="J36" i="15"/>
  <c r="I239" i="15" s="1"/>
  <c r="Q236" i="15"/>
  <c r="C248" i="15" s="1"/>
  <c r="C249" i="15" s="1"/>
  <c r="C251" i="15" s="1"/>
  <c r="R30" i="15"/>
  <c r="L38" i="15"/>
  <c r="I36" i="15"/>
  <c r="I38" i="15" s="1"/>
  <c r="M36" i="15"/>
  <c r="L239" i="15" s="1"/>
  <c r="O36" i="15"/>
  <c r="N239" i="15" s="1"/>
  <c r="K35" i="15"/>
  <c r="K36" i="15" s="1"/>
  <c r="J239" i="15" s="1"/>
  <c r="N35" i="15"/>
  <c r="N37" i="15" s="1"/>
  <c r="M240" i="15" s="1"/>
  <c r="G37" i="15"/>
  <c r="F240" i="15" s="1"/>
  <c r="G36" i="15"/>
  <c r="F239" i="15" s="1"/>
  <c r="J238" i="15"/>
  <c r="P36" i="15"/>
  <c r="O239" i="15" s="1"/>
  <c r="P37" i="15"/>
  <c r="O240" i="15" s="1"/>
  <c r="H240" i="15"/>
  <c r="M238" i="15"/>
  <c r="L37" i="17" l="1"/>
  <c r="K238" i="17" s="1"/>
  <c r="L237" i="17"/>
  <c r="N37" i="17"/>
  <c r="M238" i="17" s="1"/>
  <c r="K35" i="17"/>
  <c r="K36" i="17" s="1"/>
  <c r="M237" i="17"/>
  <c r="N38" i="17"/>
  <c r="L38" i="17"/>
  <c r="O236" i="17"/>
  <c r="O37" i="17"/>
  <c r="N238" i="17" s="1"/>
  <c r="J236" i="17"/>
  <c r="P35" i="17"/>
  <c r="P37" i="17" s="1"/>
  <c r="O238" i="17" s="1"/>
  <c r="P36" i="17"/>
  <c r="O237" i="17" s="1"/>
  <c r="E46" i="17"/>
  <c r="Q34" i="17"/>
  <c r="Q33" i="17"/>
  <c r="Q32" i="17"/>
  <c r="G238" i="15"/>
  <c r="H35" i="15"/>
  <c r="H36" i="15" s="1"/>
  <c r="Q38" i="15"/>
  <c r="J38" i="15"/>
  <c r="R33" i="15"/>
  <c r="R32" i="15"/>
  <c r="D46" i="15" s="1"/>
  <c r="R34" i="15"/>
  <c r="O38" i="15"/>
  <c r="M38" i="15"/>
  <c r="N36" i="15"/>
  <c r="M239" i="15" s="1"/>
  <c r="K37" i="15"/>
  <c r="J240" i="15" s="1"/>
  <c r="H239" i="15"/>
  <c r="P38" i="15"/>
  <c r="G38" i="15"/>
  <c r="O38" i="17" l="1"/>
  <c r="K37" i="17"/>
  <c r="J238" i="17" s="1"/>
  <c r="J237" i="17"/>
  <c r="K38" i="17"/>
  <c r="P236" i="17"/>
  <c r="C250" i="17" s="1"/>
  <c r="C251" i="17" s="1"/>
  <c r="D47" i="17"/>
  <c r="E47" i="17" s="1"/>
  <c r="F47" i="17" s="1"/>
  <c r="G47" i="17" s="1"/>
  <c r="H47" i="17" s="1"/>
  <c r="I47" i="17" s="1"/>
  <c r="Q35" i="17"/>
  <c r="Q36" i="17" s="1"/>
  <c r="P237" i="17" s="1"/>
  <c r="C252" i="17" s="1"/>
  <c r="P38" i="17"/>
  <c r="F46" i="17"/>
  <c r="H37" i="15"/>
  <c r="G240" i="15" s="1"/>
  <c r="D47" i="15"/>
  <c r="E47" i="15" s="1"/>
  <c r="F47" i="15" s="1"/>
  <c r="G47" i="15" s="1"/>
  <c r="H47" i="15" s="1"/>
  <c r="I47" i="15" s="1"/>
  <c r="G239" i="15"/>
  <c r="Q238" i="15"/>
  <c r="C252" i="15" s="1"/>
  <c r="C253" i="15" s="1"/>
  <c r="R35" i="15"/>
  <c r="N38" i="15"/>
  <c r="K38" i="15"/>
  <c r="E48" i="17" l="1"/>
  <c r="E49" i="17" s="1"/>
  <c r="E50" i="17" s="1"/>
  <c r="Q37" i="17"/>
  <c r="P238" i="17" s="1"/>
  <c r="C253" i="17" s="1"/>
  <c r="C254" i="17" s="1"/>
  <c r="D48" i="17"/>
  <c r="D49" i="17" s="1"/>
  <c r="D50" i="17" s="1"/>
  <c r="G46" i="17"/>
  <c r="F48" i="17"/>
  <c r="F49" i="17" s="1"/>
  <c r="F50" i="17" s="1"/>
  <c r="Q38" i="17"/>
  <c r="S41" i="17" s="1"/>
  <c r="H38" i="15"/>
  <c r="R37" i="15"/>
  <c r="Q240" i="15" s="1"/>
  <c r="C255" i="15" s="1"/>
  <c r="R36" i="15"/>
  <c r="E46" i="15"/>
  <c r="D48" i="15"/>
  <c r="H46" i="17" l="1"/>
  <c r="G48" i="17"/>
  <c r="G49" i="17" s="1"/>
  <c r="G50" i="17" s="1"/>
  <c r="D49" i="15"/>
  <c r="D50" i="15" s="1"/>
  <c r="F46" i="15"/>
  <c r="E48" i="15"/>
  <c r="E49" i="15" s="1"/>
  <c r="E50" i="15" s="1"/>
  <c r="Q239" i="15"/>
  <c r="C254" i="15" s="1"/>
  <c r="C256" i="15" s="1"/>
  <c r="R38" i="15"/>
  <c r="S41" i="15" s="1"/>
  <c r="I46" i="17" l="1"/>
  <c r="I48" i="17" s="1"/>
  <c r="I49" i="17" s="1"/>
  <c r="I50" i="17" s="1"/>
  <c r="H48" i="17"/>
  <c r="H49" i="17" s="1"/>
  <c r="H50" i="17" s="1"/>
  <c r="G46" i="15"/>
  <c r="F48" i="15"/>
  <c r="F49" i="15" s="1"/>
  <c r="F50" i="15" s="1"/>
  <c r="H46" i="15" l="1"/>
  <c r="G48" i="15"/>
  <c r="G49" i="15" s="1"/>
  <c r="G50" i="15" s="1"/>
  <c r="I46" i="15" l="1"/>
  <c r="I48" i="15" s="1"/>
  <c r="I49" i="15" s="1"/>
  <c r="I50" i="15" s="1"/>
  <c r="H48" i="15"/>
  <c r="H49" i="15" s="1"/>
  <c r="H50" i="15" s="1"/>
</calcChain>
</file>

<file path=xl/sharedStrings.xml><?xml version="1.0" encoding="utf-8"?>
<sst xmlns="http://schemas.openxmlformats.org/spreadsheetml/2006/main" count="2511" uniqueCount="703">
  <si>
    <t>Toelichting en definities</t>
  </si>
  <si>
    <t>Versie: 10 juni 2022</t>
  </si>
  <si>
    <t>Peiljaar: 2022</t>
  </si>
  <si>
    <t>Algemene uitgangspunten</t>
  </si>
  <si>
    <t>-</t>
  </si>
  <si>
    <t>Deze rekentool heeft als doel om gemeenten en aanbieders op een transparante en eenvoudige manier in staat te stellen om kostprijzen in kaart te brengen voor de Wmo-voorzieningen Hulp bij het Huishouden (hbh) en individuele begeleiding. De rekentool helpt partijen het gesprek over kosten en tarieven te voeren langs een transparante structuur, in lijn met de AMvB Reële prijs.</t>
  </si>
  <si>
    <t>De tool berekent een kostprijs per uur voor zowel hulp bij het huishouden als individuele begeleiding. In deze berekening van de kostprijs wordt de AMvB reële prijs gevolgd. Zowel direct cliëntgebonden tijd, als niet-direct cliëntgebonden tijd kan declarabel zijn. Deze rekentool biedt de mogelijkheid om te differentiëren op basis van lokale afspraken over declarabele tijd (administratietijd kan bijv. wel of niet declarabel zijn).</t>
  </si>
  <si>
    <t>Deze rekentool kan gebruikt worden om de kostprijs voor meerdere vormen van individuele begeleiding te berekenen, bijvoorbeeld basis en specialistisch. Door de rekentool meermaals in te vullen met verschillende schalen/periodieken kan voor verschillende vormen van begeleiding de prijs berekend worden. Indien nodig kunnen ook andere variabelen als productiviteit variërend worden ingevuld.</t>
  </si>
  <si>
    <t>Deze rekentool maakt onderscheid tussen individuele begeleiding ‘op locatie’ en 'thuis’. Onder 'thuis' verstaan we individuele begeleiding bij de cliënt thuis of in het cliëntsysteem. Onder 'op locatie' verstaan we individuele begeleiding op locatie van de aanbieder.</t>
  </si>
  <si>
    <t>Deze rekentool houdt rekening met de verschillende toepasselijke cao’s: VVT, GHZ, GGZ en Sociaal werk.</t>
  </si>
  <si>
    <t xml:space="preserve">In de rekentool zijn de salarisverbeteringen voor de middenklasse verwerkt in de salaristabellen indien dat als zodanig in de CAO is opgenomen. </t>
  </si>
  <si>
    <t>In de tool wordt gerekend met drie soorten data, afhankelijk van de mate waarin ruimte en noodzaak bestaat voor lokale invulling (zie hiervoor ook de legenda op de oranje tabbladen):</t>
  </si>
  <si>
    <t>‘Vaststaande data’ zoals cao-gebonden kosten;</t>
  </si>
  <si>
    <t>‘Suggesties’ zoals opslagen sociale lasten, waarbij landelijke cijfers beschikbaar zijn als suggestie voor lokaal gebruik;</t>
  </si>
  <si>
    <t>‘Open data’ die per definitie lokaal verzameld moet worden.</t>
  </si>
  <si>
    <t>De rekentool berekent kostprijzen per uur en is daarmee het gemakkelijkst te gebruiken bij PxQ afspraken. Echter kan de rekentool ook gebruikt worden als input voor resultaatbekostiging, arrangementen of populatiebekostiging. Immers om goed onderbouwde tarieven te bepalen voor resultaten, arrangementen of populatiebudgetten is het noodzakelijk om een goed onderbouwde inschatting van het gemiddelde aantal uur zorg per traject of per inwoner per jaar te bepalen. De uitkomst van de rekentool (een kostprijs per uur) kan vervolgens vermenigvuldigd worden met het aantal uur om tot een tarief voor resultaat / arrangement of budget voor een populatie te komen.</t>
  </si>
  <si>
    <t>Uitgangspunten per kostenelement</t>
  </si>
  <si>
    <t>In de berekening voor de kostprijs per uur wordt gewerkt met de zes elementen uit de AMvB:</t>
  </si>
  <si>
    <t>Kosten van de beroepskracht</t>
  </si>
  <si>
    <t>Niet-productieve uren</t>
  </si>
  <si>
    <t>Reiskosten</t>
  </si>
  <si>
    <t>Overheadkosten</t>
  </si>
  <si>
    <t>Indexatie van loon binnen een overeenkomst</t>
  </si>
  <si>
    <t>Kosten als gevolg van gemeentelijke eisen</t>
  </si>
  <si>
    <t>Opslagen voor risico, innovatie en marge worden in de tool apart in kaart gebracht; de drie elementen kunnen los van elkaar worden ingevuld</t>
  </si>
  <si>
    <t>1. Kosten van de beroepskracht</t>
  </si>
  <si>
    <t xml:space="preserve">Bestaat uit het uurloon (obv schaal &amp; periodiek), vakantiegeld, ORT, eindejaarsuitkering, sociale lasten. </t>
  </si>
  <si>
    <t>Uurloon</t>
  </si>
  <si>
    <t xml:space="preserve">De rekentool houdt rekening met de loonkosten op basis van de cao’s VVT, GHZ, GGZ en Sociaal Werk. Voor hulp bij het huishouden is het ook mogelijk een vrij uurloon in te vullen bij de 5+ periodiek. </t>
  </si>
  <si>
    <t xml:space="preserve">Het uurloon staat vast op basis van de cao (bij VVT rechtstreeks, bij andere cao's door het maandloon te vermenigvuldigen met 12 en te delen door 1878 of door het maandloon te delen door 156). Voor de cao's waar in de loop van 2022 een loonsverhoging plaatsvindt op basis van de cao, wordt het totale uurloon berekend als een gewogen gemiddelde: als bijvoorbeeld per 1 augustus een nieuwe salaristabel geldt, dan wordt het lagere loon voor 7/12 (januari t/m juli) meegenomen en het hogere loon voor 5/12 (augustus t/m december). De weging van verschillende jaren kan worden aangepast in de rekentool. </t>
  </si>
  <si>
    <t>Zowel salarisschaal als de periodiek kunnen lokaal worden ingevuld. Voor hbh is er één schaal, daarin is het mogelijk om de periodiekmix in te vullen. Voor individuele begeleiding is het mogelijk om de schalenmix in te vullen en per schaal de gewogen gemiddelde periodiek. Deze gewogen gemiddelde periodiek wordt berekend door het gemiddelde bruto uurloon op basis van de CAO van medewerkers in dezelfde schaal uit te rekenen en dan de periodiek te kiezen die het uurloon heeft wat daar het dichtsbij ligt. Omwille van de invullast is ervoor gekozen om niet per schaal ook nog de periodiekmix uit te vragen (hoewel dit een preciezer beeld zou geven).</t>
  </si>
  <si>
    <t>De periodiekmix voor hbh en de schalenmix voor individuele begeleiding is lokaal invulbaar.</t>
  </si>
  <si>
    <t>Vakantiegeld, ORT, eindejaarsuitkering en A&amp;O fonds (VVT)</t>
  </si>
  <si>
    <t xml:space="preserve">Opslagen voor vakantiegeld, eindejaarsuitkering en bijdrage A&amp;O fonds (alleen VVT) staan vast op basis van de cao's. Eventuele minimale uitkeringen (bijv. voor vakantiegeld of eindejaarsuitkering) worden meegenomen als deze in de betreffende cao zijn opgenomen. </t>
  </si>
  <si>
    <t>Eenmalige uitkeringen op basis van de cao worden apart meegenomen in de rekentool. De data is vrij invulbaar om ook contracten voor meerdere jaren en toekomstige cao-afspraken te faciliteren.</t>
  </si>
  <si>
    <t>ORT-opslag is een open veld dat lokaal ingevuld dient te worden op basis van de contractuele eisen (dient er bijvoorbeeld ook zorg in avond-nacht-weekend geleverd te worden?).</t>
  </si>
  <si>
    <t>Sociale lasten</t>
  </si>
  <si>
    <t>Sociale lasten kunnen op twee manier berekend worden. (1) er kan gebruik worden gemaakt van één totale opslag, die gelijk is voor alle schalen. Voor deze opslag geven we een suggestie op basis van werkelijk betaalde sociale lasten (bron: Berenschot Benchmark Care). (2) Daarnaast kunnen de sociale lasten stapsgewijs berekend worden. Vanaf 1 januari 2020 geldt de Wet arbeidsmarkt in balans (WAB), de rekentool voorziet binnen de sociale lasten in de nieuwe wettelijke eisen.</t>
  </si>
  <si>
    <t>2. Niet-productieve uren</t>
  </si>
  <si>
    <t>Om in kaart te brengen welke uren wel/niet productief zijn, brengt deze rekentool de volgende vormen van tijdsbesteding in kaart: directe cliënttijd (face2face, digitaal en telefonisch), zakelijke reistijd, verlof, aanvullend verlof, doorbetaalde pauzes, no-show, verzuim, administratie en overleg (bijv. administratie, organisatieoverleg en ketenoverleg), scholing en reflectie (inclusief begeleidingstijd van stagiaires en (BBL)leerlingen).</t>
  </si>
  <si>
    <t>Voor zakelijke reistijd specifiek geldt dat dit lokaal ingevuld dient te worden, omdat hier grote lokale verschillen in zijn (bijv. stedelijke of plattelands gebieden) en er gemeentelijke wensen kunnen zijn, zoals bijv 'koppeltjes', waardoor de reistijd verhoogd kan worden.</t>
  </si>
  <si>
    <t xml:space="preserve">Waar mogelijk worden vaststaande percentages gebruikt (bijv. voor het aantal verlofuren) of suggesties gegeven (bijv. over verzuimpercentage). Mocht dit beiden niet beschikbaar zijn, dan zullen de percentages lokaal ingevuld moeten worden. </t>
  </si>
  <si>
    <t>3.  Reiskosten</t>
  </si>
  <si>
    <t xml:space="preserve">De reiskosten zijn vrij in te vullen, waarbij onderscheid gemaakt wordt tussen woon-werk en werk-werkverkeer. </t>
  </si>
  <si>
    <t>NB. de AMvB benoemt samen met de reiskosten ook de opleidingskosten, de hiermee gepaard gaande verletkosten worden meegenomen in de niet-productieve uren. Eventuele kosten voor opleidingspersoneel is onderdeel van de opslag voor personele overhead. Materiële opleidingskosten worden meegenomen onder de Overige personele kosten.</t>
  </si>
  <si>
    <t>4. Overheadkosten</t>
  </si>
  <si>
    <t>Voor de overheadkosten wordt aangesloten bij de definitie van de Berenschot Benchmark Care: indirect personeel en materiële overheadkosten. Daarnaast wordt apart de kosten van vastgoed en overige personele kosten in kaart gebracht. Voor alle kosten geldt dat het niet om de totale kosten gaat, maar de kosten die specifiek gerelateerd zijn aan het zorgproduct.</t>
  </si>
  <si>
    <t>Overhead personeel wordt gedefinieerd als: management (hoger management en operationeel management), stafpersoneel (beleid, marketing, communicatie, beleid en planning), administratief financieel personeel, ICT-personeel, P&amp;O, arbo en opleidingen, secretariaat; gecombineerde functies worden naar rato meegenomen in de overheadkosten (dit zal worden toegelicht in het model).</t>
  </si>
  <si>
    <t xml:space="preserve">Materiële overheadkosten wordt gedefinieerd als: hardware en software, repro/drukwerk, communicatiekosten (telefonie, internet), kosten algemeen beheer (advies, accountants, excl. dienstreizen) en overige algemene kosten. Deze kostenpost is inclusief zakelijke lasten en verzekeringen. </t>
  </si>
  <si>
    <t>Kosten voor vastgoed worden gedefinieerd als: onderhoud, dotaties, energiekosten, huur en operationele leasing en interest. Bij individuele begeleiding maken we onderscheid tussen de opslag voor 'op locatie' en 'thuis'. Het betreft hier de vastgoedkosten die zijn toe te schrijven aan de geleverde zorg (bij individuele begeleiding) plus de vastgoedkosten die gepaard gaat met overheadpersoneel/-diensten.</t>
  </si>
  <si>
    <t>Overige personele kosten worden gedefinieerd als kosten voor vervanging bij verzuim, kosten voor beroepsregistraties, kosten voor werving &amp; selectie en materiële opleidingskosten.</t>
  </si>
  <si>
    <t xml:space="preserve">Voor overhead personeel, materiële overheadkosten en kosten voor vastgoed worden suggesties gegeven op basis van referentiecijfers uit de Berenschot Benchmark Care. De Benchmark Care is een jaarlijks onderzoek onder aanbieders van VVT, GHZ en GGZ waarin de overheadkosten gedetailleerd in kaart worden gebracht conform bovengenoemde definities. De cijfers die hier als suggestie worden gegeven zijn de gemiddelden van de deelnemers per sector, op organisatieniveau. De suggestie van de VVT is het gemiddelde van 54 organisaties, de GHZ zijn dit 39 organisaties en de GGZ 19 organisaties. Specifiek bij hbh is er veel variatie in de daadwerkelijke overheadpercentages, ook naar beneden; gemeenten worden daarom geadviseerd lokaal een uitvraag onder aanbieders te doen. </t>
  </si>
  <si>
    <t>Cliëntgebonden materiële kosten (kosten die direct aan de cliëntenzorg gerelateerd zijn, bijvoorbeeld spelmateriaal bij begeleiding) hebben geen plek in deze rekentool omdat dit in praktijk vrijwel niet voorkomt. Mocht hier wél sprake van zijn zullen hier lokale afspraken over gemaakt moeten worden.</t>
  </si>
  <si>
    <t xml:space="preserve">5. Indexatie </t>
  </si>
  <si>
    <t xml:space="preserve">Zoals in de AMvB beschreven is het een verplichting om de kostprijzen jaarlijks te indexeren. </t>
  </si>
  <si>
    <t xml:space="preserve">Onder indexatie valt zowel de stijging van de lonen en sociale lasten kosten (wettelijke premies, pensioen, etc.) als de stijging van de materiële kosten. </t>
  </si>
  <si>
    <t>De rekentool biedt de mogelijkheid om indexatie voor zowel loonkosten als materiële kosten in te vullen. Daarmee faciliteert de rekentool om meerjarige (tarief)afspraken te maken.</t>
  </si>
  <si>
    <t xml:space="preserve">Specifiek bij hulp bij het huishouden dient er naast de indexatie conform de ontwikkelingen binnen de CAO ook rekening te worden gehouden met een jaarlijkse aanvullende stijging in de loonkosten die veroorzaakt wordt door het verschuiven van personeel naar hogere periodieken binnen de hbh-schaal. Dit kan ook in de rekentool inzichtelijk worden gemaakt door periodiekmix te veranderen. </t>
  </si>
  <si>
    <t>Tegelijkertijd zijn index-percentages voor de toekomst niet op voorhand bekend en betreft dit dus een inschatting. De AMvB Reële prijs beschrijft dat indexaties onderdeel dienen te zijn van de kostprijs. Het is belangrijk om te beseffen dat indien 'ingeschatte' indexpercentages contractueel worden vastgelegd, de werkelijke indexpercentages kunnen afwijken en er dus ófwel vooraf goede afspraken gemaakt moeten worden over deze financiële risico's, ófwel jaarlijks de tarieven herijkt dienen te worden.</t>
  </si>
  <si>
    <t>Als basis van de inschatting voor de index-percentages kunnen algemene inflatiecijfers van het CBS of het OVA cijfer worden gebruikt, waarbij de OVA specifiek gericht is op de indexering van de personele kosten voor de zorg. Ook de Nederlandse Zorgautoriteit publiceert jaarlijks indexcijfers specifiek voor de zorg.</t>
  </si>
  <si>
    <t xml:space="preserve"> </t>
  </si>
  <si>
    <t>6. Kosten als gevolg van gemeentelijke eisen</t>
  </si>
  <si>
    <t>Kosten als gevolg van gemeentelijke eisen zijn vrij in te vullen in de rekentool als een opslagpercentage.</t>
  </si>
  <si>
    <t>Enkel kosten voor nieuwe/aanvullende eisen kunnen worden ingevuld. Immers, kosten voor bestaande eisen zitten al verwerkt in de huidige overhead en niet-productieve uren. Het betreft dus enkel zaken die in het voorgaande contract nog geen onderdeel waren van de standaard bedrijfsvoering, bijv. participeren in project/denk tank, nieuwe certificeringen, kosten van (extra) gemeentelijke kwaliteitseisen, aanvullende verantwoordingseisen en/of de kosten van het opstellen van het begeleidingsplan.</t>
  </si>
  <si>
    <t>Dit kan zowel leiden tot een positieve opslag (gemeentelijke eisen nemen toe) als negatieve opslag (gemeentelijke eisen nemen af).</t>
  </si>
  <si>
    <t>Handleiding</t>
  </si>
  <si>
    <t>Hierna beschrijven we stap voor stap de wijze waarop deze rekentool gebruikt dient te worden.</t>
  </si>
  <si>
    <t>De rekentool bestaat uit vijf tabbladen (donkeroranje) die u, afhankelijk van de eisen van de gemeente en de toepasselijke cao, in dient te vullen: één tabblad voor het product Hulp bij het Huishouden (1_Kostprijs_hbh) en vier tabbladen voor individuele begeleiding (1_Kostprijs_begeleiding_[VVT/GHZ/GGZ/SW]). Daarnaast kent de rekentool nog vier tabbladen (lichtoranje) met cao-data en een tabblad met overige data.</t>
  </si>
  <si>
    <t>Stappenplan</t>
  </si>
  <si>
    <t>0.</t>
  </si>
  <si>
    <t>Het bovenste deel van elk tabblad toont de uitkomsten van hetgeen is ingevuld. Hierin ziet u de kostprijs per uur voor het jaar waarvoor u de kostprijs berekent en de geindexeerde kostprijzen.
Scrol voor het invullen direct naar het kopje "Opbouw van de kosten". Hier ziet u verschillende kleuren velden. De lichtgroene velden dient u in te vullen. Zie onderstaande legenda.</t>
  </si>
  <si>
    <t>1.</t>
  </si>
  <si>
    <r>
      <t xml:space="preserve">Vul bij 'kosten van de beroepskracht' de periodiekmix in voor hulp bij het huishouden en de schalenmix en de gewogen gemiddelde periodiek in bij de tabbladen voor individuele begeleiding. Let op dat de rekentool betrekking heeft op een onvolledig CAO-jaar
</t>
    </r>
    <r>
      <rPr>
        <b/>
        <sz val="8"/>
        <color theme="3"/>
        <rFont val="Segoe UI"/>
        <family val="2"/>
      </rPr>
      <t>LET OP: DE REEDS INGEVULDE PERIODIEK IS EEN VOORBEELD, DIE TIJDENS HET INVULLEN AANGEPAST DIENT TE WORDEN AAN DE LOKALE SITUATIE.</t>
    </r>
  </si>
  <si>
    <t>1a.</t>
  </si>
  <si>
    <t xml:space="preserve">Bij individuele begeleiding dienen zowel de vooringevulde schalen als periodieken uitdrukkelijk als suggestie. Het is mogelijk om dezelfde schaal meerdere keren te selecteren, waardoor er meerdere periodieken voor dezelfde schaal kunnen worden gekozen indien dit wenselijk is. Een schaal/periodiek-combinatie kan ook leeg worden gelaten, let er dan op dat het vak voor de schalenmix ook leeg wordt gelaten. Voor de CAO GGZ zijn de a en b schalen samengevoegd tot 1 schaal; bijvoorbeeld alle periodieken van 10a en 10b zitten nu in schaal 10. Het bruto uurloon behorend bij de gekozen schaal en periodiek wordt vervolgens met de functies index en vergelijken gezocht op het tabblad van de betreffende CAO. </t>
  </si>
  <si>
    <t>2.</t>
  </si>
  <si>
    <t>Vul vervolgens de gemiddelde opslag voor ORT in, in procenten en indien deze in de CAO zijn afgesproken, de eenmalige uitkeringen per FTE in euro's.</t>
  </si>
  <si>
    <t>3.</t>
  </si>
  <si>
    <t>Vervolgens kunnen de sociale lasten worden ingevuld. Dit kan op twee manieren, door een vast percentage in te vullen (dat daarmee geldt voor alle schalen) of door dit zelf te berekenen. In de eerste vraag in het blok Sociale lasten kiest u of u wilt werken met een 'opslag' (vaste opslag) of 'berekening'. Indien u kiest voor een vaste opslag, wordt op basis van de Berenschot Benchmark Care 2019 een suggestie gegeven en kunt u vervolgens uw eigen opslagpercentage invullen. Indien u kiest voor een berekening, wordt op basis van de werkelijke percentages per caoschaal een opslag berekend, hiervoor dient u een aantal percentages zelf in te vullen op basis van de eigen, lokale situatie.</t>
  </si>
  <si>
    <t>4.</t>
  </si>
  <si>
    <t>ALLEEN VOOR INDIVIDUELE BEGELEIDING: Vul nu bij verdeling op locatie en thuis de verhouding in tussen het aandeel begeleidingsuren dat op locatie plaatsvindt en het aandeel dat thuis plaatsvindt. Dus als 100% thuis plaatsvindt, dan komt er bij thuis 100% en bij op locatie 0%; vindt er 40% thuis plaats en 60% op locatie, dan komt er 40% bij thuis en 60% bij op locatie. Deze verdeling wordt gebruikt om een gemiddelde te berekenen voor zakelijke reistijd, materiële overheadkosten en kosten voor vastgoed.</t>
  </si>
  <si>
    <t>5.</t>
  </si>
  <si>
    <t>Bij niet-productieve uren kan vervolgens eerst worden ingevuld of een bepaalde vorm van tijdbesteding moet worden meegenomen in de kostprijs. Bijvoorbeeld wanneer gemeenten en aanbieders afspraken maken over declarabele no-show, reistijd of anderszins. Geef hiervoor in de kolom waarboven 'meenemen' staat met 'Ja' aan welke vorm van tijdsbesteding meegenomen moet worden in de berekening. Ten overvloede: bij selectie van 'Nee' nemen we die tijdsbesteding niet mee in de berekening van de kostprijs. Dit impliceert dus dat u deze tijdsbesteding mag declareren. 
Vervolgens kan een percentage worden ingevuld voor aanvullend verlof, ziekteverzuim (hiervoor wordt een suggestie gegeven), doorbetaalde pauzes, scholing, reflectie, administratie en overleg en no-show.</t>
  </si>
  <si>
    <t>5a.</t>
  </si>
  <si>
    <t>ALLEEN VOOR INDIVIDUELE BEGELEIDING: Voor zakelijke reistijd, vul zowel het aantal uur/percentage in voor individuele begeleiding die thuis plaatsvindt, als het aantal uur/percentage dat op locatie plaatsvindt. Het model berekent een gemiddelde op basis van de verhouding die is ingevuld bij stap 4.</t>
  </si>
  <si>
    <t>6.</t>
  </si>
  <si>
    <t xml:space="preserve">Vul vervolgens bij reiskosten de gemiddelde reiskosten per gewerkt uur in. Reiskosten moeten worden omgerekend naar kosten per gewerkt uur en in euro's worden ingevuld. </t>
  </si>
  <si>
    <t>7.</t>
  </si>
  <si>
    <t xml:space="preserve">Vul bij overheadkosten de procentuele kosten (als percentage van totale kosten) voor het overheadpersoneel, inhuur/uitbesteding van overheadtaken, materiële overheadkosten, kosten voor vastgoed en overige personele kosten in als percentage van de totale kosten. Definities staan op het tabblad "Toelichting". Voor de overheadkosten wordt een suggestie gegeven op basis van landelijke cijfers uit de Berenschot Benchmark Care. Voor vastgoed is het van belang om enkel de kosten van het vastgoed voor overheadfuncties mee te nemen (kantoren) plus de kosten die zijn toe te schrijven aan de geleverde zorg (bij individuele begeleiding). Deze kosten worden ingevuld als % van de totale kosten. We vragen deze kosten uit als aandeel (%) van de totale kosten. Vervolgens wordt onderaan elk tabblad dit percentage van de totale kosten omgerekend naar een opslag op het uurloon primair proces door de percentages te delen door het percentage voor de kosten van het personeel voor het primair proces. </t>
  </si>
  <si>
    <t>7a.</t>
  </si>
  <si>
    <t xml:space="preserve">ALLEEN VOOR INDIVIDUELE BEGELEIDING: Voor zowel materiële overheadkosten, als kosten voor vastgoed moeten er 2 percentages worden ingevuld: 1 voor individuele begeleiding die thuis plaatsvindt en 1 voor individuele begeleiding die op locatie plaatsvindt. Waarschijnlijk zullen deze kosten op locatie hoger liggen (met name vastgoedkosten). Het model berekent een gemiddelde op basis van de verhouding die is ingevuld bij stap 2a. </t>
  </si>
  <si>
    <t>8.</t>
  </si>
  <si>
    <t>Vul vervolgens de indexatie per jaar voor zowel de personele als de materiële kosten als percentage in. 
Let op: het is van belang hier goede lokale afspraken over te maken (zie Toelichting)</t>
  </si>
  <si>
    <t>9.</t>
  </si>
  <si>
    <t>Vul vervolgens de kosten van gemeentelijke eisen in als opslagpercentage. Dit kan zowel een positief als negatief percentage zijn (zie toelichting).</t>
  </si>
  <si>
    <t>10.</t>
  </si>
  <si>
    <t>Vul vervolgens de opslagen in voor risico, marge en innovatie als percentage.</t>
  </si>
  <si>
    <t>11.</t>
  </si>
  <si>
    <t xml:space="preserve">Scrol nu naar boven naar het kopje "Berekening gewogen uurtarief". Hier wordt op basis van de cao afspraken en de ingevulde gegevens het gewogen uurtarief berekend. Het uiteindelijke gewogen uurtarief staat helemaal rechts in de tabel op de regel die wordt aangegeven met "gewogen totale kosten per uur". Een grafische weergave van de opbouw van het uurtarief staat hier rechts van. </t>
  </si>
  <si>
    <r>
      <t>Overzicht van functieniveaus voor individuele begeleiding bij rekentool</t>
    </r>
    <r>
      <rPr>
        <sz val="8"/>
        <color theme="1"/>
        <rFont val="Segoe UI"/>
        <family val="2"/>
      </rPr>
      <t xml:space="preserve"> </t>
    </r>
  </si>
  <si>
    <t xml:space="preserve">In opdracht van de VNG en in overleg met ActiZ, de Nederlandse GGZ, VGN, en Zorghuisnl is in het voorjaar 2020 een rekentool ontwikkeld voor de berekening van de tarieven voor Wmo-huishoudelijke hulp en individuele begeleiding. De rekentool helpt gemeenten en zorgaanbieders het gesprek over kosten en tarieven te voeren langs een transparante structuur, in lijn met de AMvB Reële prijs. </t>
  </si>
  <si>
    <t>Individuele begeleiding</t>
  </si>
  <si>
    <t>Al enkele jaren geleden is de rekentool voor de hulp bij het huishouden (HbH) ontwikkeld. Deze rekentool HbH is afgelopen voorjaar geactualiseerd en uitgebreid met  individuele begeleiding Wmo.  Bij individuele, begeleiding (ook persoonlijke begeleiding genoemd), is er sprake van één op één ondersteuning die door een begeleider wordt geboden vanuit de Wmo, bedoeld om een cliënten zo zelfstandig als mogelijk te laten zijn. Het gaat daarbij bijvoorbeeld om de structurering en indeling van de dag, activiteiten ondernemen, contact zoeken met mensen in de omgeving, gedrag veranderen en dagelijkse persoonlijke (niet-medische) verzorging.
Opgemerkt dient te worden dat bij individuele begeleiding, anders dan voor HbH, er in de rekentool geen koppeling plaatsvindt aan een specifieke functie. Individuele begeleiding komt in de praktijk in verschillende functies op verschillende niveaus terug. Zo kunnen bijvoorbeeld orthopedagogen of verpleegkundig specialisten ook betrokken zijn bij individuele begeleiding. 
Individuele begeleiding leidt, afhankelijk van hoe gemeenten deze voorziening in hun inkoop vormgeven, uiteindelijk tot een verschillende (taak)inhoud en dus verschillende functiebeelden en daarmee functiezwaartes. Relevant daarbij is dat de van toepassing zijnde salarisschaal uit de zorg-cao’s, conform de regelgeving in die cao’s, uiteindelijk altijd per functie bepaald wordt aan de hand van het functiewaarderingssysteem FWG. (FWG VVT, FWG Gehandicaptenzorg of FWG 3.0). 
Om aanbieders en gemeenten te ondersteunen bij de inkoop- en tariefsgesprekken is een overzicht van functieniveaus voor individuele begeleiding ontwikkeld. Dit kan behulpzaam zijn bij het gebruik van de rekentool (invullen schalenmix).</t>
  </si>
  <si>
    <t>Wat biedt het overzicht?</t>
  </si>
  <si>
    <t xml:space="preserve">Het overzicht biedt inzicht in veel voorkomende functieniveaus van individuele begeleiding. Aan de hand van de onderscheidende elementen worden de verschillen tussen de functieniveaus inzichtelijk gemaakt.  Voor dit overzicht is gebruik gemaakt van functie-informatie uit het FWG-systeem. Het overzicht geeft een relevante indicatie voor de verschillende functieniveaus en daarmee voor de daarbij behorende salarisschalen.  Belangrijk; het overzicht is op geen enkele wijze een toepassing van de formele FWG-functiewaarderingsystematiek. Die vindt namelijk plaats op grond van een volledige functiebeschrijving volgens de FWG-kwaliteitscriteria en op basis van cao-afspraken die hiervoor gelden.  </t>
  </si>
  <si>
    <r>
      <t xml:space="preserve">Voor een goed begrip van het overzicht is een verduidelijking van de begrippen ‘begeleiding’, ‘signaleren’ en ‘stabiel’van belang:
</t>
    </r>
    <r>
      <rPr>
        <b/>
        <sz val="8"/>
        <color theme="1"/>
        <rFont val="Segoe UI"/>
        <family val="2"/>
      </rPr>
      <t>Begeleiden</t>
    </r>
    <r>
      <rPr>
        <sz val="8"/>
        <color theme="1"/>
        <rFont val="Segoe UI"/>
        <family val="2"/>
      </rPr>
      <t xml:space="preserve"> is gericht op het in stand houden of bevorderen van het psycho-sociaal welbevinden of de zelfredzaamheid. Binnen het begrip is sprake van een grote verscheidenheid in en toepassing van methodieken alsmede van een ruime verscheidenheid in intensiteit.De primaire doelgroep is doorgaans de patiënt/cliënt, maar in een aantal functies kan (daarnaast) ook sprake zijn van het begeleiden van relaties van de patiënt/cliënt of van medewerkers. (Bij het geven van begeleiding kunnen uiteraard veranderingen ontstaan. Bij begeleiding is dat echter geen primaire doelstelling).
</t>
    </r>
    <r>
      <rPr>
        <b/>
        <sz val="8"/>
        <color theme="1"/>
        <rFont val="Segoe UI"/>
        <family val="2"/>
      </rPr>
      <t>Signaleren</t>
    </r>
    <r>
      <rPr>
        <sz val="8"/>
        <color theme="1"/>
        <rFont val="Segoe UI"/>
        <family val="2"/>
      </rPr>
      <t xml:space="preserve">: de mate waarin van een medewerker wordt verwacht dat deze zaken die afwijken van de gebruikelijke gang van zaken, signaleert. In de lagere functiegroepen wordt hiermee bedoeld dat de medewerker wel geacht wordt afwijkende zaken te signaleren en te melden bij een collega of leidinggevende, maar zelf geen actie onderneemt. 
</t>
    </r>
    <r>
      <rPr>
        <b/>
        <sz val="8"/>
        <color theme="1"/>
        <rFont val="Segoe UI"/>
        <family val="2"/>
      </rPr>
      <t>Stabiele situatie</t>
    </r>
    <r>
      <rPr>
        <sz val="8"/>
        <color theme="1"/>
        <rFont val="Segoe UI"/>
        <family val="2"/>
      </rPr>
      <t>: een situatie die aan relatief weinig verandering onderhevig is en daarmee een ruimte mate van voorspelbaarheid kent.</t>
    </r>
  </si>
  <si>
    <t>Contactpersoon</t>
  </si>
  <si>
    <t>Bij vragen over onderstaand overzicht kan contact worden opgenomen met Ernst Roemer van FWG (eroemer@fwg.nl)</t>
  </si>
  <si>
    <t>Kostprijs hulp bij het huishouden (hbh) - cao VVT</t>
  </si>
  <si>
    <t>LEGENDA</t>
  </si>
  <si>
    <t>Vrij in te vullen data</t>
  </si>
  <si>
    <t>Vaststaande data</t>
  </si>
  <si>
    <t>Suggesties voor vrij in te vullen data</t>
  </si>
  <si>
    <t>Toelichting</t>
  </si>
  <si>
    <t>Check: goed ingevuld</t>
  </si>
  <si>
    <t>Check: niet goed ingevuld</t>
  </si>
  <si>
    <t>Berekening gewogen kostprijs</t>
  </si>
  <si>
    <t>Gewogen kostprijs</t>
  </si>
  <si>
    <t>Salarislasten per uur</t>
  </si>
  <si>
    <t>cao</t>
  </si>
  <si>
    <t>VVT</t>
  </si>
  <si>
    <t>Schaal</t>
  </si>
  <si>
    <t>Totaal</t>
  </si>
  <si>
    <t>Periodiek</t>
  </si>
  <si>
    <t>Bruto uurloon</t>
  </si>
  <si>
    <t>Opslag eindejaarsuitkering</t>
  </si>
  <si>
    <t>Opslag vakantiegeld</t>
  </si>
  <si>
    <t>Opslag ORT</t>
  </si>
  <si>
    <t>Eenmalige uitkeringen</t>
  </si>
  <si>
    <t>Totale bruto uurloon</t>
  </si>
  <si>
    <t>Opslag sociale lasten</t>
  </si>
  <si>
    <t>Totale bruto uurloon incl. sociale lasten</t>
  </si>
  <si>
    <t>Gecorrigeerd voor productiviteit (p)</t>
  </si>
  <si>
    <t>Reiskosten (m)</t>
  </si>
  <si>
    <t>Totale bruto uurloon incl. reiskosten</t>
  </si>
  <si>
    <t>Opslag voor overheadkosten (p / m)</t>
  </si>
  <si>
    <t>Opslag kosten voor vastgoed (m)</t>
  </si>
  <si>
    <t>Opslag overige personele kosten (m)</t>
  </si>
  <si>
    <t>Totale kosten per uur</t>
  </si>
  <si>
    <t>Opslag voor risico, innovatie en marge</t>
  </si>
  <si>
    <t>Totale kosten per uur incl. risico, innovatie en marge en gem. eisen</t>
  </si>
  <si>
    <t>Periodiekmix</t>
  </si>
  <si>
    <t>Gewogen totale kosten per uur (Jaar 1)</t>
  </si>
  <si>
    <t>Geindexeerde kostprijzen</t>
  </si>
  <si>
    <t>Jaar 1</t>
  </si>
  <si>
    <t>Jaar 2</t>
  </si>
  <si>
    <t>Jaar 3</t>
  </si>
  <si>
    <t>Jaar 4</t>
  </si>
  <si>
    <t>Jaar 5</t>
  </si>
  <si>
    <t>Jaar 6</t>
  </si>
  <si>
    <t>Gewogen personele kosten per uur geindexeerd</t>
  </si>
  <si>
    <t>Gewogen materiële kosten per uur geindexeerd</t>
  </si>
  <si>
    <t>Gewogen totale kosten per uur geindexeerd excl. opslagen</t>
  </si>
  <si>
    <t>Opslagen gemeentelijke eisen &amp; risico, innovatie en marge</t>
  </si>
  <si>
    <t>Gewogen totale kosten per uur geindexeerd incl. opslagen</t>
  </si>
  <si>
    <t>Opbouw van de kosten</t>
  </si>
  <si>
    <t>Bron: cao VVT 2022-2023, salarisschaal Hulp bij het Huishouden, Benchmark Care 2021</t>
  </si>
  <si>
    <t>HbH</t>
  </si>
  <si>
    <t>hbh</t>
  </si>
  <si>
    <t>5+</t>
  </si>
  <si>
    <t>Bruto uurloon (gemiddeld over 2022)</t>
  </si>
  <si>
    <t>Indien noodzakelijk kunt u een uurloon hoger dan de HBH-schaal invoeren.</t>
  </si>
  <si>
    <t>Vul hier uw eigen periodiekmix in voor dit product</t>
  </si>
  <si>
    <t>Totaal periodiekmix</t>
  </si>
  <si>
    <t>Op basis van artikel 4.2.11</t>
  </si>
  <si>
    <t>Minimale eindejaarsuitkering</t>
  </si>
  <si>
    <t>Op basis van artikel 4.2.12</t>
  </si>
  <si>
    <t>Minimale vakantietoeslag</t>
  </si>
  <si>
    <t xml:space="preserve">Op basis van artikel 4.2.12, minimum toeslag gedeeld door gemiddeld aantal uren op jaarbasis per 1 maart 2022. </t>
  </si>
  <si>
    <t>Opslag bijdrage A&amp;O fonds</t>
  </si>
  <si>
    <t>Op basis van artikel 9.5</t>
  </si>
  <si>
    <t>Opslag ORT (%)</t>
  </si>
  <si>
    <t>Afhankelijk van gemeentelijke afspraken over avond/nacht/weekend-diensten</t>
  </si>
  <si>
    <t>Eenmalige uitkeringen (totaal per FTE, in euro)</t>
  </si>
  <si>
    <t>Eenmalig uitkeringen die voortkomen uit CAO afspraken, totaal per FTE</t>
  </si>
  <si>
    <t>Manier van berekening</t>
  </si>
  <si>
    <t>Berekening</t>
  </si>
  <si>
    <t>Er kan zowel met één "opslag' worden gerekend, als met een stapsgewijze berekening</t>
  </si>
  <si>
    <t>Sociale lasten: opslag</t>
  </si>
  <si>
    <t>%</t>
  </si>
  <si>
    <t>Gemiddelde opslag sociale lasten onder VVT deelnemers van Benchmark Care 2021</t>
  </si>
  <si>
    <t>Sociale lasten: berekening</t>
  </si>
  <si>
    <t>Fulltime salaris</t>
  </si>
  <si>
    <t>OP premie (werkgeversdeel + werknemersdeel) 2023</t>
  </si>
  <si>
    <t>OP premie (werkgeversdeel + werknemersdeel) in 2022</t>
  </si>
  <si>
    <t>AOW franchise 2023</t>
  </si>
  <si>
    <t>AOW franchise in 2022</t>
  </si>
  <si>
    <t>OP premie per jaar</t>
  </si>
  <si>
    <t>Werkgeversdeel OP (obv cao)</t>
  </si>
  <si>
    <t>AP premie (werkgeversdeel + werknemersdeel) 2023</t>
  </si>
  <si>
    <t>AP premie (werkgeversdeel + werknemersdeel) in 2022</t>
  </si>
  <si>
    <t>AP franchise 2023</t>
  </si>
  <si>
    <t>AP franchise in 2022</t>
  </si>
  <si>
    <t>AP premie per jaar</t>
  </si>
  <si>
    <t>Werkgeversdeel AP (obv cao)</t>
  </si>
  <si>
    <t>Totaal werkgeversdeel pensioenpremies</t>
  </si>
  <si>
    <t>WAO / WIA (IVA en WGA)</t>
  </si>
  <si>
    <t>Premie 2022; op basis van cijfers UWV; WIA bestaat uit IVA en WGA; vanaf 1 januari 2022 is een gedifferentieerde premie naar grootte van de werkgever ingevoerd. 5,99% voor kleine ondernemers en 7,55% (middel)grote ondernemers.</t>
  </si>
  <si>
    <t>WW</t>
  </si>
  <si>
    <t>Premie 2022: op basis van cijfers UWV en de WAB; premie voor vaste krachten is 2,70%; voor flexibele krachten is deze 7,70%</t>
  </si>
  <si>
    <t>ZVW</t>
  </si>
  <si>
    <t>Premie 2022; op basis van cijfers belastingdienst</t>
  </si>
  <si>
    <t>WHK</t>
  </si>
  <si>
    <t>Premie is afhankelijk van grote van werkgever obv premieplichtig loon; het UWV heeft een aparte tool waarmee een inschatting kan worden gemaakt</t>
  </si>
  <si>
    <t>WGA eigen risico; herverzekerd</t>
  </si>
  <si>
    <t>Eigenrisico dragenschrap; keuze van werkgever voor privaat, publiekelijk of niet verzekeren</t>
  </si>
  <si>
    <t>Bijdrage A&amp;O fonds</t>
  </si>
  <si>
    <t>Vaste premie op basis van CAO, 0,04% van de loonsom. Op basis van artikel 9.5.</t>
  </si>
  <si>
    <t>Totaal sociale lasten (excl. pensioenpremies)</t>
  </si>
  <si>
    <t>Totale opslag sociale lasten</t>
  </si>
  <si>
    <t>Sociale lasten: daadwerkelijk gebruikte percentages</t>
  </si>
  <si>
    <t xml:space="preserve">Bron: cao VVT 2022-2023, salarisschaal Hulp bij het Huishouden </t>
  </si>
  <si>
    <t>Meenemen</t>
  </si>
  <si>
    <t>Uren</t>
  </si>
  <si>
    <t>Bruto uren</t>
  </si>
  <si>
    <t>Gemiddeld aantal uren op jaarbasis (algemene bepaling 20)</t>
  </si>
  <si>
    <t>Ziekteverzuim</t>
  </si>
  <si>
    <t>Ja</t>
  </si>
  <si>
    <t>Op basis van Vernet Branche Viewer, VVT, gemiddelde over periode 2019 - 2021, alleen doorbetaling van loon, kosten voor vervanging vallen onder overhead</t>
  </si>
  <si>
    <t>Verlof</t>
  </si>
  <si>
    <t>Op basis van artikel 6.1.1: 144 wettelijke en 93,4 bovenwettelijke vakantie-uren</t>
  </si>
  <si>
    <t>Aanvullend verlof</t>
  </si>
  <si>
    <t>Bijvoorbeeld leeftijdsgebonden verlof op basis van artikel 6</t>
  </si>
  <si>
    <t>Doorbetaalde pauzes</t>
  </si>
  <si>
    <t>Doorbetaalde pauzes per FTE</t>
  </si>
  <si>
    <t>Scholing</t>
  </si>
  <si>
    <t>Op basis van artikel 5.3: het minimum scholingsbudget is vastgesteld op 2%; verletkosten in productiviteit; als percentage van totale kosten</t>
  </si>
  <si>
    <t>Reflectie</t>
  </si>
  <si>
    <t>Nee</t>
  </si>
  <si>
    <t>Bijvoorbeeld team-reflectie of supervisie</t>
  </si>
  <si>
    <t>Zakelijke reistijd (in uren)</t>
  </si>
  <si>
    <t>Zakelijke reistijd wordt zowel beïnvloed door de locatie als door gemeentelijke eisen</t>
  </si>
  <si>
    <t>Administratie en overleg</t>
  </si>
  <si>
    <t>Bijvoorbeeld administratie, organisatieoverleg en ketenoverleg</t>
  </si>
  <si>
    <t>Cliënt niet aanwezig (no-show)</t>
  </si>
  <si>
    <t>Uren per FTE waarvan kosten niet te verhalen zijn vanwege no-show</t>
  </si>
  <si>
    <t>Netto uren</t>
  </si>
  <si>
    <t>Productiviteit %</t>
  </si>
  <si>
    <t>Kosten/uur</t>
  </si>
  <si>
    <t>Kosten woon-werkverkeer per gewerkt uur</t>
  </si>
  <si>
    <t>Kosten dienen ingeschat te worden op basis van artikel 9.1 uit de CAO VVT 2022-2023</t>
  </si>
  <si>
    <t>Kosten werk-werkverkeer per gewerkt uur</t>
  </si>
  <si>
    <t>Kosten dienen ingeschat te worden op basis van artikel 9.2 uit de CAO VVT 2022-2023</t>
  </si>
  <si>
    <t>Totale reiskosten</t>
  </si>
  <si>
    <t>Bron: Benchmark Care 2021</t>
  </si>
  <si>
    <t>Gemiddeld %</t>
  </si>
  <si>
    <t>Kosten overheadpersoneel (% van totale kosten)</t>
  </si>
  <si>
    <t>Suggestie op basis van Benchmark Care 2021, VVT; zie tabblad uitgangspunten voor toelichting over de Benchmark Care</t>
  </si>
  <si>
    <t>Inhuur / uitbesteding overheadtaken (% van totale kosten)</t>
  </si>
  <si>
    <t>Materiële overheadkosten (% van totale kosten)</t>
  </si>
  <si>
    <t>Inclusief zakelijke lasten en verzekeringen; suggestie op basis van Benchmark Care 2021, VVT; zie tabblad uitgangspunten voor toelichting over de Benchmark Care</t>
  </si>
  <si>
    <t>Totale overheadkosten (% van totale kosten)</t>
  </si>
  <si>
    <t>Kosten voor vastgoed (% van totale kosten)</t>
  </si>
  <si>
    <t>Voor definitie zie tabblad uitgangspunten; zowel overhead gerelateerde vastgoedkosten, als die gerelateerd aan de geleverde zorg; zie tabblad uitgangspunten voor toelichting over de Benchmark Care</t>
  </si>
  <si>
    <t>Overige personele kosten (% van totale kosten)</t>
  </si>
  <si>
    <t>Kosten voor vervanging bij verzuim of scholing, kosten voor werving &amp; selectie, suggestie op basis van Benchmark Care 2021, VVT; zie tabblad uitgangspunten voor toelichting over de Benchmark Care</t>
  </si>
  <si>
    <t>Indexatie</t>
  </si>
  <si>
    <t>Indexatie personele loonkosten per jaar (%)</t>
  </si>
  <si>
    <t>Jaarlijks indexatiepercentage van uurtarief en sociale lasten voor meerjarige tariefsafspraken</t>
  </si>
  <si>
    <t>Indexatie materiële kosten per jaar (%)</t>
  </si>
  <si>
    <t>Jaarlijks indexatiepercentage van materiële overheadkosten en vastgoed voor meerjarige tariefsafspraken</t>
  </si>
  <si>
    <t>Opslag kosten gemeentelijke eisen</t>
  </si>
  <si>
    <t>Alleen kosten voor nieuwe/aanvullende eisen; huidige eisen al meegenomen in overheadkosten. Kan positief en negatief zijn (meer of minder eisen).</t>
  </si>
  <si>
    <t>Risico, innovatie en marge</t>
  </si>
  <si>
    <t>Opslag voor risico</t>
  </si>
  <si>
    <t>Bijvoorbeeld kosten gemaakt vanwege het uitbetalen van transitievergoedingen</t>
  </si>
  <si>
    <t>Opslag voor innovatie</t>
  </si>
  <si>
    <t>Opslag voor marge</t>
  </si>
  <si>
    <t>Totale risico, innovatie en marge</t>
  </si>
  <si>
    <t>TOTALE KOSTEN</t>
  </si>
  <si>
    <t>Gemiddelde overhead</t>
  </si>
  <si>
    <t>AANDEEL TOTALE KOSTEN</t>
  </si>
  <si>
    <t>OPSLAG OP PRIMAIR PROCES</t>
  </si>
  <si>
    <t>Kosten personeel primair proces</t>
  </si>
  <si>
    <t>Grafiek</t>
  </si>
  <si>
    <t>Opslagen</t>
  </si>
  <si>
    <t>Productiviteitscorrectie</t>
  </si>
  <si>
    <t>Overhead</t>
  </si>
  <si>
    <t>Gemeentelijke eisen</t>
  </si>
  <si>
    <t>Risico-opslag</t>
  </si>
  <si>
    <t>Bruto 
uurloon</t>
  </si>
  <si>
    <t>Opslagen
vakantie,
EJU &amp; ORT</t>
  </si>
  <si>
    <t>Sociale 
lasten</t>
  </si>
  <si>
    <t>Niet produc-
tieve uren</t>
  </si>
  <si>
    <t>Bruto loon
kosten</t>
  </si>
  <si>
    <t>Bruto loon
kosten 
incl. reiskosten</t>
  </si>
  <si>
    <t>Overhead-
kosten</t>
  </si>
  <si>
    <t>Kostprijs 
per uur</t>
  </si>
  <si>
    <t>Kosten
gem. 
eisen</t>
  </si>
  <si>
    <t>Kostprijs incl.
opslagen</t>
  </si>
  <si>
    <t>Kostprijs individuele begeleiding - cao VVT</t>
  </si>
  <si>
    <t>Periodiek (gewogen gemiddelde)</t>
  </si>
  <si>
    <t>Totale kosten per uur incl. risico, innovatie en marge</t>
  </si>
  <si>
    <t>Schalenmix</t>
  </si>
  <si>
    <t>Gewogen personele kosten per uur</t>
  </si>
  <si>
    <t>Gewogen materiële kosten per uur</t>
  </si>
  <si>
    <t>Bron: cao VVT 2022-2023, Benchmark Care 2021</t>
  </si>
  <si>
    <t>Salarisschaal</t>
  </si>
  <si>
    <t>Totaal schalenmix</t>
  </si>
  <si>
    <t>OP premie (werkgeversdeel + werknemersdeel) 2023 (25,80% in 2022)</t>
  </si>
  <si>
    <t>AOW franchise 2023 (€ 13.343,00 in 2022)</t>
  </si>
  <si>
    <t>AP premie (werkgeversdeel + werknemersdeel) 2023 (0,50% in 2022)</t>
  </si>
  <si>
    <t>AP franchise 2023 (€ 22.356,00 in 2022)</t>
  </si>
  <si>
    <t xml:space="preserve">Vaste premie op basis van CAO artikel 9.5, 0,04% van de loonsom. </t>
  </si>
  <si>
    <t>Verdeling 'op locatie' en 'thuis'</t>
  </si>
  <si>
    <t>% op locatie</t>
  </si>
  <si>
    <t>% thuis</t>
  </si>
  <si>
    <t>Verdeling individuele begeleiding 'op locatie' en 'thuis'</t>
  </si>
  <si>
    <t>Bron: cao VVT 2022-2023</t>
  </si>
  <si>
    <t>Algemeen</t>
  </si>
  <si>
    <t>Op locatie</t>
  </si>
  <si>
    <t>Thuis</t>
  </si>
  <si>
    <t>Gemiddeld aantal uren op jaarbasis (algemene bepaling 20), alleen doorbetaling van loon, kosten voor vervanging vallen onder overhead</t>
  </si>
  <si>
    <t>Bijvoorbeeld team-reflectie, supervisie of intervisie</t>
  </si>
  <si>
    <t>Inclusief zakelijke lasten en verzekeringen; suggestie voor zowel 'op locatie' als 'thuis', op basis van Bechmark Care 2021, VVT; zie tabblad uitgangspunten voor toelichting over de Benchmark Care</t>
  </si>
  <si>
    <t>Kosten voor vastgoed gerelateerd aan dit product (% van totale kosten)</t>
  </si>
  <si>
    <t>Voor definitie zie tabblad toelichting; zowel overhead gerelateerde vastgoedkosten, als die gerelateerd aan de geleverde zorg; zie tabblad uitgangspunten voor toelichting over de Benchmark Care</t>
  </si>
  <si>
    <t>Kosten voor 
vervanging bij verzuim of scholing, kosten voor werving &amp; selectie, suggestie op basis van Benchmark Care 2021, VVT; zie tabblad uitgangspunten voor toelichting over de Benchmark Care</t>
  </si>
  <si>
    <t>Alleen kosten voor nieuwe/aanvullende eisen; huidige eisen al meegenomen in overheadkosten</t>
  </si>
  <si>
    <t>Kostprijs individuele begeleiding - cao GHZ</t>
  </si>
  <si>
    <t>GHZ</t>
  </si>
  <si>
    <t>Bron: cao GHZ 2021-2024, Benchmark Care 2021</t>
  </si>
  <si>
    <t>Op basis van artikel 4.6.1</t>
  </si>
  <si>
    <t>Op basis van artikel 4.10.1</t>
  </si>
  <si>
    <t>Eenmalige uitkeringen (totaal per FTE, %)</t>
  </si>
  <si>
    <t>Gemiddelde opslag sociale lasten onder GHZ deelnemers van Benchmark Care 2021</t>
  </si>
  <si>
    <t>Bron: cao GHZ 2021-2024</t>
  </si>
  <si>
    <t>Uren voor volledig dienstverband; op basis van artikel 1.1.f, alleen doorbetaling van loon, kosten voor vervanging vallen onder overhead</t>
  </si>
  <si>
    <t>Op basis van Vernet Branche Viewer, Gehandicaptenzorg, gemiddelde over periode 2019-2021, alleen doorbetaling van loon, kosten voor vervanging vallen onder overhead</t>
  </si>
  <si>
    <t>Feestdagen</t>
  </si>
  <si>
    <t>Op basis van artikel 1.1.g: 7 landelijke feestdagen die in 2022 in de werkweek vallen (ma t/m vr)</t>
  </si>
  <si>
    <t xml:space="preserve">Op basis van artikel 8.1.2 en 8A:1.1; 144 wettelijke uren en 57 PBL uren </t>
  </si>
  <si>
    <t>Bijvoorbeeld leeftijdsgebonden verlof</t>
  </si>
  <si>
    <t>Op basis van artikel 10.5.5: het minimum scholingsbudget is vastgesteld op 2%; verletkosten in productiviteit; als percentage van totale kosten</t>
  </si>
  <si>
    <t>Suggestie op basis van Benchmark Care 2021, GHZ; zie tabblad uitgangspunten voor toelichting over de Benchmark Care</t>
  </si>
  <si>
    <t>Inclusief zakelijke lasten en verzekeringen; suggestie voor zowel 'op locatie' als 'thuis', op basis van Benchmark Care 2021, GHZ; zie tabblad uitgangspunten voor toelichting over de Benchmark Care</t>
  </si>
  <si>
    <t>Kosten voor 
vervanging bij verzuim of scholing, kosten voor werving &amp; selectie; suggestie op basis van Benchmark Care 2021, GHZ; zie tabblad uitgangspunten voor toelichting over de Benchmark Care</t>
  </si>
  <si>
    <t>Kostprijs individuele begeleiding - cao GGZ</t>
  </si>
  <si>
    <t>GGZ</t>
  </si>
  <si>
    <t>Bron: cao GGZ 2021-2024, Benchmark Care 2021</t>
  </si>
  <si>
    <t>Op basis van artikel 17.1, hoofstuk 3</t>
  </si>
  <si>
    <t>Op basis van artikel 16.1, hoofstuk 3</t>
  </si>
  <si>
    <t>Gemiddelde opslag sociale lasten onder GGZ deelnemers van Benchmark Care 2021</t>
  </si>
  <si>
    <t>Bron: cao GGZ 2021-2024</t>
  </si>
  <si>
    <t>Aantal uren bij voltijds-arbeidsduur; op basis van artikel 1.1, hoofstuk 2, alleen doorbetaling van loon, kosten voor vervanging vallen onder overhead</t>
  </si>
  <si>
    <t>Op basis van Vernet Branche Viewer, GGZ, gemiddelde over periode 2019-2021, alleen doorbetaling van loon, kosten voor vervanging vallen onder overhead</t>
  </si>
  <si>
    <t>Op basis van artikel 8.1, hoofdstuk 2: Voor het berekenen van het door de werknemer jaarlijks aantal te werken uren trekt de werkgever 7,2 uur van het totaal aantal uren af voor elke feestdag niet vallend op zaterdag en zondag (bij een voltijd-arbeidsduur).</t>
  </si>
  <si>
    <t>Op basis van artikel 11.1 en artikel 18.1, hoofdstuk 2: 144 wettelijke uren, 22 bovenwettelijke uren en 35 LFB uren</t>
  </si>
  <si>
    <t>Suggestie op basis van Benchmark Care 2021, GGZ; zie tabblad uitgangspunten voor toelichting over de Benchmark Care</t>
  </si>
  <si>
    <t>Inclusief zakelijke lasten en verzekeringen; suggestie voor zowel 'op locatie' als 'thuis', op basis van Benchmark Care 2021, GGZ; zie tabblad uitgangspunten voor toelichting over de Benchmark Care</t>
  </si>
  <si>
    <t>Kosten voor 
vervanging bij verzuim of scholing, kosten voor werving &amp; selectie; suggestie op basis van Benchmark Care 2021, GGZ; zie tabblad uitgangspunten voor toelichting over de Benchmark Care</t>
  </si>
  <si>
    <t>Kostprijs individuele begeleiding - cao Sociaal Werk</t>
  </si>
  <si>
    <t>Gewogen kostprijs jaar 1</t>
  </si>
  <si>
    <t>SW</t>
  </si>
  <si>
    <t>Bron: cao Sociaal Werk 2021-2023, Benchmark Care 2021</t>
  </si>
  <si>
    <t>Op basis van artikel 6.10A</t>
  </si>
  <si>
    <t>Op basis van artikel 6.10D: 106,99 euro per maand vanaf 1 december 2021</t>
  </si>
  <si>
    <t>Op basis van artikel 6.9A</t>
  </si>
  <si>
    <t>Op basis van artikel 6.9B: 179,30 euro per maand van 1 december 2021 t/m 31 december 2022</t>
  </si>
  <si>
    <t>Bron: cao Sociaal Werk 2021-2023</t>
  </si>
  <si>
    <t>Op basis van artikel 5.2A: de gemiddele arbeidsduur op jaarbasis bij een voltijd dienstverband, alleen doorbetaling van loon, kosten voor vervanging vallen onder overhead</t>
  </si>
  <si>
    <t>Op basis van artikel 5.9A: Voor elke feestdag die valt op een maandag tot en met vrijdag krijgt de werknemer met een voltijd dienstverband 7,2 uur feestdagverlof toegekend.</t>
  </si>
  <si>
    <t>Op basis van artikel 5.7A en 5.7B: 144 wettelijke uren, 26 bovenwettelijke uren</t>
  </si>
  <si>
    <t>Salarisschalen cao VVT</t>
  </si>
  <si>
    <t>Bron: cao VVT 2022-2023, pagina 35 t/m 38.</t>
  </si>
  <si>
    <t>Aannames</t>
  </si>
  <si>
    <t>Verdeling uurloon 2022, cao 2021</t>
  </si>
  <si>
    <t>Schaal t/m februari 2022</t>
  </si>
  <si>
    <t>Verdeling uurloon 2022, cao 2022</t>
  </si>
  <si>
    <t>Schaal vanaf 1 maart 2022</t>
  </si>
  <si>
    <t>Aantal uren per jaar</t>
  </si>
  <si>
    <t>Op basis van hoodstuk 1, algemene bepaling 15</t>
  </si>
  <si>
    <t>Data</t>
  </si>
  <si>
    <t>Salarisschalen per 1 oktober 2018</t>
  </si>
  <si>
    <t>Salarisschalen per 1 juni 2020/periode 6 per 18 mei 2020</t>
  </si>
  <si>
    <t>Salarisschalen per 1 juli 2021/periode 7 per 21 juni 2021 **</t>
  </si>
  <si>
    <t>Salarisschalen per 1 maart 2022/periode 3</t>
  </si>
  <si>
    <t>Salarisschaal 2022</t>
  </si>
  <si>
    <t>Volgnr.</t>
  </si>
  <si>
    <t>Sleutel</t>
  </si>
  <si>
    <t>Uurloon*</t>
  </si>
  <si>
    <t>Oude sleutel</t>
  </si>
  <si>
    <t>Uurloon cao 2021</t>
  </si>
  <si>
    <t>Uurloon cao 2022</t>
  </si>
  <si>
    <t>Uurloon 2022</t>
  </si>
  <si>
    <t>16_jaar</t>
  </si>
  <si>
    <t>WMJL</t>
  </si>
  <si>
    <t>vervalt</t>
  </si>
  <si>
    <t>5_16_jaar</t>
  </si>
  <si>
    <t>17_jaar</t>
  </si>
  <si>
    <t>5_17_jaar</t>
  </si>
  <si>
    <t>18_jaar</t>
  </si>
  <si>
    <t>5_18_jaar</t>
  </si>
  <si>
    <t>19_jaar</t>
  </si>
  <si>
    <t>5_19_jaar</t>
  </si>
  <si>
    <t>20_jaar</t>
  </si>
  <si>
    <t>5_20_jaar</t>
  </si>
  <si>
    <t>21_jaar</t>
  </si>
  <si>
    <t>5_21_jaar</t>
  </si>
  <si>
    <t>22_jaar</t>
  </si>
  <si>
    <t>10_0</t>
  </si>
  <si>
    <t>10_1</t>
  </si>
  <si>
    <t>10_2</t>
  </si>
  <si>
    <t>10_3</t>
  </si>
  <si>
    <t>10_4</t>
  </si>
  <si>
    <t>Aanloopperiodiek_0</t>
  </si>
  <si>
    <t>15_Aanloopperiodiek_0</t>
  </si>
  <si>
    <t>Aanloopperiodiek_1</t>
  </si>
  <si>
    <t>15_Aanloopperiodiek_1</t>
  </si>
  <si>
    <t>15_0</t>
  </si>
  <si>
    <t>15_1</t>
  </si>
  <si>
    <t>15_2</t>
  </si>
  <si>
    <t>15_3</t>
  </si>
  <si>
    <t>15_4</t>
  </si>
  <si>
    <t>15_5</t>
  </si>
  <si>
    <t>15_6</t>
  </si>
  <si>
    <t>15_7</t>
  </si>
  <si>
    <t>15_8</t>
  </si>
  <si>
    <t>20_Aanloopperiodiek_0</t>
  </si>
  <si>
    <t>20_Aanloopperiodiek_1</t>
  </si>
  <si>
    <t>20_0</t>
  </si>
  <si>
    <t>20_1</t>
  </si>
  <si>
    <t>20_2</t>
  </si>
  <si>
    <t>20_3</t>
  </si>
  <si>
    <t>20_4</t>
  </si>
  <si>
    <t>20_5</t>
  </si>
  <si>
    <t>20_6</t>
  </si>
  <si>
    <t>20_7</t>
  </si>
  <si>
    <t>20_8</t>
  </si>
  <si>
    <t>25_Aanloopperiodiek_0</t>
  </si>
  <si>
    <t>25_Aanloopperiodiek_1</t>
  </si>
  <si>
    <t>zij-instroomperiodiek</t>
  </si>
  <si>
    <t>25_0</t>
  </si>
  <si>
    <t>25_1</t>
  </si>
  <si>
    <t>25_2</t>
  </si>
  <si>
    <t>25_3</t>
  </si>
  <si>
    <t>25_4</t>
  </si>
  <si>
    <t>25_5</t>
  </si>
  <si>
    <t>25_6</t>
  </si>
  <si>
    <t>25_7</t>
  </si>
  <si>
    <t>25_8</t>
  </si>
  <si>
    <t>25_9</t>
  </si>
  <si>
    <t>30_Aanloopperiodiek_0</t>
  </si>
  <si>
    <t>30_Aanloopperiodiek_1</t>
  </si>
  <si>
    <t>30_0</t>
  </si>
  <si>
    <t>30_1</t>
  </si>
  <si>
    <t>30_2</t>
  </si>
  <si>
    <t>30_3</t>
  </si>
  <si>
    <t>30_4</t>
  </si>
  <si>
    <t>30_5</t>
  </si>
  <si>
    <t>30_6</t>
  </si>
  <si>
    <t>30_7</t>
  </si>
  <si>
    <t>30_8</t>
  </si>
  <si>
    <t>30_9</t>
  </si>
  <si>
    <t>30_10</t>
  </si>
  <si>
    <t>35_Aanloopperiodiek_0</t>
  </si>
  <si>
    <t>35_Aanloopperiodiek_1</t>
  </si>
  <si>
    <t>35_0</t>
  </si>
  <si>
    <t>35_1</t>
  </si>
  <si>
    <t>35_2</t>
  </si>
  <si>
    <t>35_3</t>
  </si>
  <si>
    <t>35_4</t>
  </si>
  <si>
    <t>35_5</t>
  </si>
  <si>
    <t>35_6</t>
  </si>
  <si>
    <t>35_7</t>
  </si>
  <si>
    <t>35_8</t>
  </si>
  <si>
    <t>35_9</t>
  </si>
  <si>
    <t>35_10</t>
  </si>
  <si>
    <t>35_11</t>
  </si>
  <si>
    <t>40_Aanloopperiodiek_0</t>
  </si>
  <si>
    <t>40_Aanloopperiodiek_1</t>
  </si>
  <si>
    <t>40_0</t>
  </si>
  <si>
    <t>40_1</t>
  </si>
  <si>
    <t>40_2</t>
  </si>
  <si>
    <t>40_3</t>
  </si>
  <si>
    <t>40_4</t>
  </si>
  <si>
    <t>40_5</t>
  </si>
  <si>
    <t>40_6</t>
  </si>
  <si>
    <t>40_7</t>
  </si>
  <si>
    <t>40_8</t>
  </si>
  <si>
    <t>40_9</t>
  </si>
  <si>
    <t>40_10</t>
  </si>
  <si>
    <t>45_Aanloopperiodiek_0</t>
  </si>
  <si>
    <t>45_Aanloopperiodiek_1</t>
  </si>
  <si>
    <t>45_0</t>
  </si>
  <si>
    <t>45_1</t>
  </si>
  <si>
    <t>45_2</t>
  </si>
  <si>
    <t>45_3</t>
  </si>
  <si>
    <t>45_4</t>
  </si>
  <si>
    <t>45_5</t>
  </si>
  <si>
    <t>45_6</t>
  </si>
  <si>
    <t>45_7</t>
  </si>
  <si>
    <t>45_8</t>
  </si>
  <si>
    <t>50_Aanloopperiodiek_0</t>
  </si>
  <si>
    <t>50_Aanloopperiodiek_1</t>
  </si>
  <si>
    <t>50_0</t>
  </si>
  <si>
    <t>50_1</t>
  </si>
  <si>
    <t>50_2</t>
  </si>
  <si>
    <t>50_3</t>
  </si>
  <si>
    <t>50_4</t>
  </si>
  <si>
    <t>50_5</t>
  </si>
  <si>
    <t>50_6</t>
  </si>
  <si>
    <t>50_7</t>
  </si>
  <si>
    <t>50_8</t>
  </si>
  <si>
    <t>50_9</t>
  </si>
  <si>
    <t>50_10</t>
  </si>
  <si>
    <t>55_Aanloopperiodiek_0</t>
  </si>
  <si>
    <t>55_Aanloopperiodiek_1</t>
  </si>
  <si>
    <t>55_0</t>
  </si>
  <si>
    <t>55_1</t>
  </si>
  <si>
    <t>55_2</t>
  </si>
  <si>
    <t>55_3</t>
  </si>
  <si>
    <t>55_4</t>
  </si>
  <si>
    <t>55_5</t>
  </si>
  <si>
    <t>55_6</t>
  </si>
  <si>
    <t>55_7</t>
  </si>
  <si>
    <t>55_8</t>
  </si>
  <si>
    <t>55_9</t>
  </si>
  <si>
    <t>55_10</t>
  </si>
  <si>
    <t>55_11</t>
  </si>
  <si>
    <t>60_Aanloopperiodiek_0</t>
  </si>
  <si>
    <t>60_Aanloopperiodiek_1</t>
  </si>
  <si>
    <t>60_0</t>
  </si>
  <si>
    <t>60_1</t>
  </si>
  <si>
    <t>60_2</t>
  </si>
  <si>
    <t>60_3</t>
  </si>
  <si>
    <t>60_4</t>
  </si>
  <si>
    <t>60_5</t>
  </si>
  <si>
    <t>60_6</t>
  </si>
  <si>
    <t>60_7</t>
  </si>
  <si>
    <t>60_8</t>
  </si>
  <si>
    <t>60_9</t>
  </si>
  <si>
    <t>60_10</t>
  </si>
  <si>
    <t>65_Aanloopperiodiek_0</t>
  </si>
  <si>
    <t>65_Aanloopperiodiek_1</t>
  </si>
  <si>
    <t>65_0</t>
  </si>
  <si>
    <t>65_1</t>
  </si>
  <si>
    <t>65_2</t>
  </si>
  <si>
    <t>65_3</t>
  </si>
  <si>
    <t>65_4</t>
  </si>
  <si>
    <t>65_5</t>
  </si>
  <si>
    <t>65_6</t>
  </si>
  <si>
    <t>65_7</t>
  </si>
  <si>
    <t>65_8</t>
  </si>
  <si>
    <t>65_9</t>
  </si>
  <si>
    <t>65_10</t>
  </si>
  <si>
    <t>65_11</t>
  </si>
  <si>
    <t>65_12</t>
  </si>
  <si>
    <t>65_13</t>
  </si>
  <si>
    <t>65_14</t>
  </si>
  <si>
    <t>65_15</t>
  </si>
  <si>
    <t>70_Aanloopperiodiek_0</t>
  </si>
  <si>
    <t>70_Aanloopperiodiek_1</t>
  </si>
  <si>
    <t>70_0</t>
  </si>
  <si>
    <t>70_1</t>
  </si>
  <si>
    <t>70_2</t>
  </si>
  <si>
    <t>70_3</t>
  </si>
  <si>
    <t>70_4</t>
  </si>
  <si>
    <t>70_5</t>
  </si>
  <si>
    <t>70_6</t>
  </si>
  <si>
    <t>70_7</t>
  </si>
  <si>
    <t>70_8</t>
  </si>
  <si>
    <t>70_9</t>
  </si>
  <si>
    <t>70_10</t>
  </si>
  <si>
    <t>70_11</t>
  </si>
  <si>
    <t>70_12</t>
  </si>
  <si>
    <t>70_13</t>
  </si>
  <si>
    <t>70_14</t>
  </si>
  <si>
    <t>70_15</t>
  </si>
  <si>
    <t>75_Aanloopperiodiek_0</t>
  </si>
  <si>
    <t>75_Aanloopperiodiek_1</t>
  </si>
  <si>
    <t>75_0</t>
  </si>
  <si>
    <t>75_1</t>
  </si>
  <si>
    <t>75_2</t>
  </si>
  <si>
    <t>75_3</t>
  </si>
  <si>
    <t>75_4</t>
  </si>
  <si>
    <t>75_5</t>
  </si>
  <si>
    <t>75_6</t>
  </si>
  <si>
    <t>75_7</t>
  </si>
  <si>
    <t>75_8</t>
  </si>
  <si>
    <t>75_9</t>
  </si>
  <si>
    <t>75_10</t>
  </si>
  <si>
    <t>75_11</t>
  </si>
  <si>
    <t>75_12</t>
  </si>
  <si>
    <t>75_13</t>
  </si>
  <si>
    <t>75_14</t>
  </si>
  <si>
    <t>75_15</t>
  </si>
  <si>
    <t>75_16</t>
  </si>
  <si>
    <t>75_17</t>
  </si>
  <si>
    <t>75_18</t>
  </si>
  <si>
    <t>80_Aanloopperiodiek_0</t>
  </si>
  <si>
    <t>80_Aanloopperiodiek_1</t>
  </si>
  <si>
    <t>80_0</t>
  </si>
  <si>
    <t>80_1</t>
  </si>
  <si>
    <t>80_2</t>
  </si>
  <si>
    <t>80_3</t>
  </si>
  <si>
    <t>80_4</t>
  </si>
  <si>
    <t>80_5</t>
  </si>
  <si>
    <t>80_6</t>
  </si>
  <si>
    <t>80_7</t>
  </si>
  <si>
    <t>80_8</t>
  </si>
  <si>
    <t>80_9</t>
  </si>
  <si>
    <t>80_10</t>
  </si>
  <si>
    <t>80_11</t>
  </si>
  <si>
    <t>80_12</t>
  </si>
  <si>
    <t>80_13</t>
  </si>
  <si>
    <t>80_14</t>
  </si>
  <si>
    <t>80_15</t>
  </si>
  <si>
    <t>80_16</t>
  </si>
  <si>
    <t>80_17</t>
  </si>
  <si>
    <t>80_18</t>
  </si>
  <si>
    <t>hbh_0</t>
  </si>
  <si>
    <t>hbh_1</t>
  </si>
  <si>
    <t>hbh_2</t>
  </si>
  <si>
    <t>hbh_3</t>
  </si>
  <si>
    <t>Salarisschalen cao GHZ</t>
  </si>
  <si>
    <t xml:space="preserve">Bron: cao Gehandicaptenzorg 2021-2024, bijlage Salaristabellen 2021-2024. </t>
  </si>
  <si>
    <t>Schaal tot mei 2022</t>
  </si>
  <si>
    <t>Schaal vanaf 1 mei 2022</t>
  </si>
  <si>
    <t>Uren voor volledig dienstverband; op basis van artikel 1.1.f</t>
  </si>
  <si>
    <t>Brutosalarissen per jaar</t>
  </si>
  <si>
    <t>Aantal maanden per jaar; op basis van artikel 1.1.e</t>
  </si>
  <si>
    <t>Salarisschalen functiegroepen per 01-01-2019</t>
  </si>
  <si>
    <t>Salarisschalen functiegroepen per 01-06-2020</t>
  </si>
  <si>
    <t>Salarisschalen functiegroepen per 01-06-2021</t>
  </si>
  <si>
    <t>Salarisschalen functiegroepen per 01-05-2022 *</t>
  </si>
  <si>
    <t>Salarisschalen 2021</t>
  </si>
  <si>
    <t>Func. jr</t>
  </si>
  <si>
    <t>Inpas nr</t>
  </si>
  <si>
    <t>Brutosalaris</t>
  </si>
  <si>
    <t>Brutosalaris cao 2021</t>
  </si>
  <si>
    <t>Brutosalaris cao 2022</t>
  </si>
  <si>
    <t>Brutosalaris 2022</t>
  </si>
  <si>
    <t>Salarisschalen cao GGZ</t>
  </si>
  <si>
    <t>Bron: CAO GGZ 2021-2024, bijlage 6.</t>
  </si>
  <si>
    <t>Schaal t/m juni 2022</t>
  </si>
  <si>
    <t>Schaal vanaf 1 juli 2022</t>
  </si>
  <si>
    <t>Aantal uren bij voltijds-arbeidsduur; op basis van artikel 1.1, hoofstuk 2</t>
  </si>
  <si>
    <t>Aantal uren per maand</t>
  </si>
  <si>
    <t>Op basis van artikel 17, hoofdstuk 11</t>
  </si>
  <si>
    <t>cao GGZ 2019-2021 Salarisschalen per functiegroep, niveau 1 oktober 2019*</t>
  </si>
  <si>
    <t>cao GGZ 2019-2021 Salarisschalen per functiegroep, niveau 1 augustus 2020*</t>
  </si>
  <si>
    <t>cao GGZ 2019-2021 Salarisschalen per functiegroep, niveau 1 juni 2021*</t>
  </si>
  <si>
    <t>CAO GGZ 2021-2024 Salarisschalen per functiegroep, niveau 1 januari 2022*</t>
  </si>
  <si>
    <t>CAO GGZ 2021-2024 Salarisschalen per functiegroep, niveau 1 juli 2022*</t>
  </si>
  <si>
    <t>Brutosalaris cao 2022 
januari t/m juni</t>
  </si>
  <si>
    <t>Brutosalaris cao 2022
juli t/m december</t>
  </si>
  <si>
    <t>*</t>
  </si>
  <si>
    <t>Salarisschalen cao Sociaal Werk</t>
  </si>
  <si>
    <t xml:space="preserve">Bron: cao Sociaal Werk, Welzijn en Maatschappelijke Dienstverlening, 2021-2023, bijlage Salaristabel per 1 december 2021. </t>
  </si>
  <si>
    <t>Schaal tot december 2021</t>
  </si>
  <si>
    <t>Schaal geldig vanaf 1 december 2021</t>
  </si>
  <si>
    <t>Op basis van artikel 5.2A: de gemiddele arbeidsduur op jaarbasis bij een voltijd dienstverband</t>
  </si>
  <si>
    <t>Op basis van artikel 6.7: het uurloon wordt berekend door bruto maandbedrag te delen door 156</t>
  </si>
  <si>
    <t xml:space="preserve">Bruto-salarisbedragen per maand </t>
  </si>
  <si>
    <t>vanaf 1 september 2019 tot en met 30 juni 2020 in euro's (+3,25%)</t>
  </si>
  <si>
    <t>met ingang van 1 juli 2020 in euro's (+3,25%)</t>
  </si>
  <si>
    <t>met ingang van 1 december 2021 in euro's (+2,50%)</t>
  </si>
  <si>
    <t>Salarisschaal 2021</t>
  </si>
  <si>
    <t>Func. Jr</t>
  </si>
  <si>
    <t>Salaris</t>
  </si>
  <si>
    <t>cao Salaris 2020</t>
  </si>
  <si>
    <t>cao Salaris 2021</t>
  </si>
  <si>
    <t>Salaris 2022</t>
  </si>
  <si>
    <t>Start</t>
  </si>
  <si>
    <t>u1</t>
  </si>
  <si>
    <t>u2</t>
  </si>
  <si>
    <t>a</t>
  </si>
  <si>
    <t>b</t>
  </si>
  <si>
    <t>c</t>
  </si>
  <si>
    <t>d</t>
  </si>
  <si>
    <t>e</t>
  </si>
  <si>
    <t>Data overig</t>
  </si>
  <si>
    <t>Dropdown</t>
  </si>
  <si>
    <t>Pensioen dropdown</t>
  </si>
  <si>
    <t>Opslag</t>
  </si>
  <si>
    <t>Premiepercentage</t>
  </si>
  <si>
    <t>Bron</t>
  </si>
  <si>
    <t>Vanaf 2022 5,99% voor kleine ondernemers en 7,55% voor (middel)grote ondernemers, https://www.uwv.nl/werkgevers/bedragen-en-premies/detail/basispremie-wao-wia</t>
  </si>
  <si>
    <t>https://www.uwv.nl/werkgevers/bedragen-en-premies/detail/ww-premie; premie voor vaste krachten; voor flexibele krachten is deze 7,70%</t>
  </si>
  <si>
    <t>Sectorfonds</t>
  </si>
  <si>
    <t>Vervallen in 2020 als gevolg van WAB</t>
  </si>
  <si>
    <t>https://zoek.officielebekendmakingen.nl/stcrt-2021-47687.html, https://www.belastingdienst.nl/wps/wcm/connect/bldcontentnl/belastingdienst/prive/werk_en_inkomen/zorgverzekeringswet/bijdrage_zorgverzekeringswet/tabel_werkgeversheffing_zvw_of_bijdrage_zvw/</t>
  </si>
  <si>
    <t>Premie is afhankelijk van grote van werkgever obv premieplichtig loon een inschatting kan berekend worden via https://www.uwv.nl/werkgevers/eigenrisicodrager/eigenrisicodrager-wga/premiewijzer-gedifferentieerde-premie-werkhervattingskas.aspx</t>
  </si>
  <si>
    <t>Eigenrisico dragenschrap; keuze van werkgever</t>
  </si>
  <si>
    <t>https://www.belastingdienst.nl/bibliotheek/handboeken/html/boeken/HL/stappenplan-stap_5_premies_werknemersverzekeringen.html</t>
  </si>
  <si>
    <t>https://www.rendement.nl/premies-werknemersverzekeringen/nieuws/nieuwe-ww-premie-wab-in-2020-294-en-794.html</t>
  </si>
  <si>
    <t>Pensioenpremies VVT</t>
  </si>
  <si>
    <t>Onderwerp</t>
  </si>
  <si>
    <t>EUR/%</t>
  </si>
  <si>
    <t>Premiepercentage (werkgevers- + werknemersdeel)</t>
  </si>
  <si>
    <t xml:space="preserve">https://www.pfzw.nl/werkgevers/premie-en-factuur/premiepercentages-en-franchises/premiepercentages.html </t>
  </si>
  <si>
    <t>AOW franchise 2022</t>
  </si>
  <si>
    <t>Deelwerkgever OP</t>
  </si>
  <si>
    <t>Op basis van artikel 3.12, lid 2, cao VVT 2019-2021</t>
  </si>
  <si>
    <t>AP franchise 2022</t>
  </si>
  <si>
    <t>Deelwerkgever AP</t>
  </si>
  <si>
    <t>Pensioenpremies GHZ</t>
  </si>
  <si>
    <t>Op basis van artikel 2.10, cao GHZ 2019-2021</t>
  </si>
  <si>
    <t>Pensioenpremies GGZ</t>
  </si>
  <si>
    <t>Op basis van artikel 21, lid 2, hoofstuk 3 uit de CAO GGZ 2019-2021</t>
  </si>
  <si>
    <t>Pensioenpremies Sociaal Werk</t>
  </si>
  <si>
    <t>Op basis van artikel 7.12, https://www.sociaalwerk-werkt.nl/pensioenpremieverdeling-2022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</si>
</sst>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quot;€&quot;\ #,##0.00"/>
    <numFmt numFmtId="165" formatCode="0.0%"/>
    <numFmt numFmtId="166" formatCode="0.0"/>
  </numFmts>
  <fonts count="32">
    <font>
      <sz val="11"/>
      <color theme="1"/>
      <name val="Segoe UI"/>
      <family val="2"/>
    </font>
    <font>
      <sz val="11"/>
      <color theme="1"/>
      <name val="Segoe UI"/>
      <family val="2"/>
    </font>
    <font>
      <u/>
      <sz val="11"/>
      <color theme="10"/>
      <name val="Segoe UI"/>
      <family val="2"/>
    </font>
    <font>
      <b/>
      <sz val="11"/>
      <color theme="0"/>
      <name val="Segoe UI"/>
      <family val="2"/>
    </font>
    <font>
      <sz val="11"/>
      <color theme="0"/>
      <name val="Segoe UI"/>
      <family val="2"/>
    </font>
    <font>
      <sz val="8"/>
      <name val="Segoe UI"/>
      <family val="2"/>
    </font>
    <font>
      <b/>
      <sz val="8"/>
      <name val="Segoe UI"/>
      <family val="2"/>
    </font>
    <font>
      <sz val="8"/>
      <color theme="1"/>
      <name val="Segoe UI"/>
      <family val="2"/>
    </font>
    <font>
      <sz val="8"/>
      <color theme="0"/>
      <name val="Segoe UI"/>
      <family val="2"/>
    </font>
    <font>
      <i/>
      <sz val="8"/>
      <name val="Segoe UI"/>
      <family val="2"/>
    </font>
    <font>
      <b/>
      <sz val="8"/>
      <color theme="1"/>
      <name val="Segoe UI"/>
      <family val="2"/>
    </font>
    <font>
      <b/>
      <sz val="8"/>
      <color theme="0"/>
      <name val="Segoe UI"/>
      <family val="2"/>
    </font>
    <font>
      <i/>
      <sz val="8"/>
      <color theme="1"/>
      <name val="Arial"/>
      <family val="2"/>
    </font>
    <font>
      <i/>
      <sz val="8"/>
      <color theme="1"/>
      <name val="Segoe UI"/>
      <family val="2"/>
    </font>
    <font>
      <sz val="8"/>
      <color theme="5"/>
      <name val="Segoe UI"/>
      <family val="2"/>
    </font>
    <font>
      <b/>
      <i/>
      <sz val="8"/>
      <color theme="1"/>
      <name val="Segoe UI"/>
      <family val="2"/>
    </font>
    <font>
      <b/>
      <sz val="8"/>
      <color rgb="FFFF0000"/>
      <name val="Segoe UI"/>
      <family val="2"/>
    </font>
    <font>
      <sz val="8"/>
      <color rgb="FFFF0000"/>
      <name val="Segoe UI"/>
      <family val="2"/>
    </font>
    <font>
      <b/>
      <sz val="8"/>
      <color theme="2"/>
      <name val="Segoe UI"/>
      <family val="2"/>
    </font>
    <font>
      <b/>
      <sz val="8"/>
      <color rgb="FF000000"/>
      <name val="Segoe UI"/>
      <family val="2"/>
    </font>
    <font>
      <sz val="8"/>
      <color rgb="FF000000"/>
      <name val="Verdana"/>
      <family val="2"/>
    </font>
    <font>
      <b/>
      <sz val="8"/>
      <color rgb="FF000000"/>
      <name val="Arial"/>
      <family val="2"/>
    </font>
    <font>
      <sz val="8"/>
      <color rgb="FF000000"/>
      <name val="Arial"/>
      <family val="2"/>
    </font>
    <font>
      <u/>
      <sz val="8"/>
      <color theme="10"/>
      <name val="Segoe UI"/>
      <family val="2"/>
    </font>
    <font>
      <sz val="8"/>
      <color rgb="FF000000"/>
      <name val="Tahoma"/>
      <family val="2"/>
    </font>
    <font>
      <sz val="8"/>
      <color theme="1"/>
      <name val="Calibri"/>
      <family val="2"/>
    </font>
    <font>
      <b/>
      <sz val="8"/>
      <color rgb="FF9C9C9C"/>
      <name val="Arial"/>
      <family val="2"/>
    </font>
    <font>
      <b/>
      <sz val="11"/>
      <color theme="1"/>
      <name val="Segoe UI"/>
      <family val="2"/>
    </font>
    <font>
      <u/>
      <sz val="11"/>
      <color theme="1"/>
      <name val="Segoe UI"/>
      <family val="2"/>
    </font>
    <font>
      <b/>
      <sz val="11"/>
      <color theme="2"/>
      <name val="Segoe UI"/>
      <family val="2"/>
    </font>
    <font>
      <sz val="8"/>
      <color theme="3"/>
      <name val="Segoe UI"/>
      <family val="2"/>
    </font>
    <font>
      <b/>
      <sz val="8"/>
      <color theme="3"/>
      <name val="Segoe UI"/>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4.9989318521683403E-2"/>
        <bgColor indexed="64"/>
      </patternFill>
    </fill>
  </fills>
  <borders count="49">
    <border>
      <left/>
      <right/>
      <top/>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diagonal/>
    </border>
    <border>
      <left/>
      <right/>
      <top style="medium">
        <color indexed="64"/>
      </top>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style="double">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theme="0" tint="-0.34998626667073579"/>
      </left>
      <right/>
      <top style="thin">
        <color theme="0" tint="-0.34998626667073579"/>
      </top>
      <bottom style="dashed">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double">
        <color theme="0" tint="-0.34998626667073579"/>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08">
    <xf numFmtId="0" fontId="0" fillId="0" borderId="0" xfId="0"/>
    <xf numFmtId="0" fontId="7" fillId="0" borderId="0" xfId="0" applyFont="1"/>
    <xf numFmtId="0" fontId="9" fillId="2" borderId="0" xfId="0" applyFont="1" applyFill="1"/>
    <xf numFmtId="0" fontId="5" fillId="10" borderId="6" xfId="0" applyFont="1" applyFill="1" applyBorder="1"/>
    <xf numFmtId="0" fontId="5" fillId="2" borderId="0" xfId="0" applyFont="1" applyFill="1"/>
    <xf numFmtId="0" fontId="7"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7" fillId="2" borderId="13" xfId="0" applyFont="1" applyFill="1" applyBorder="1"/>
    <xf numFmtId="0" fontId="13" fillId="2" borderId="24" xfId="0" applyFont="1" applyFill="1" applyBorder="1" applyProtection="1">
      <protection hidden="1"/>
    </xf>
    <xf numFmtId="165" fontId="5" fillId="2" borderId="6" xfId="0" applyNumberFormat="1" applyFont="1" applyFill="1" applyBorder="1" applyAlignment="1" applyProtection="1">
      <alignment horizontal="center"/>
      <protection locked="0"/>
    </xf>
    <xf numFmtId="0" fontId="7" fillId="2" borderId="17" xfId="0" applyFont="1" applyFill="1" applyBorder="1"/>
    <xf numFmtId="10" fontId="13" fillId="2" borderId="6" xfId="0" applyNumberFormat="1" applyFont="1" applyFill="1" applyBorder="1" applyAlignment="1" applyProtection="1">
      <alignment horizontal="center"/>
      <protection locked="0"/>
    </xf>
    <xf numFmtId="0" fontId="7" fillId="11" borderId="21" xfId="0" applyFont="1" applyFill="1" applyBorder="1"/>
    <xf numFmtId="0" fontId="7" fillId="11" borderId="22" xfId="0" applyFont="1" applyFill="1" applyBorder="1"/>
    <xf numFmtId="0" fontId="7" fillId="11" borderId="23" xfId="0" applyFont="1" applyFill="1" applyBorder="1"/>
    <xf numFmtId="165" fontId="13" fillId="2" borderId="6" xfId="0" applyNumberFormat="1" applyFont="1" applyFill="1" applyBorder="1" applyAlignment="1" applyProtection="1">
      <alignment horizontal="center"/>
      <protection locked="0"/>
    </xf>
    <xf numFmtId="165" fontId="7" fillId="10" borderId="6" xfId="0" applyNumberFormat="1" applyFont="1" applyFill="1" applyBorder="1" applyAlignment="1" applyProtection="1">
      <alignment horizontal="center" vertical="center"/>
      <protection locked="0"/>
    </xf>
    <xf numFmtId="165" fontId="7" fillId="10" borderId="20" xfId="0" applyNumberFormat="1" applyFont="1" applyFill="1" applyBorder="1" applyAlignment="1" applyProtection="1">
      <alignment horizontal="center" vertical="center"/>
      <protection locked="0"/>
    </xf>
    <xf numFmtId="0" fontId="10" fillId="2" borderId="0" xfId="0" applyFont="1" applyFill="1" applyAlignment="1">
      <alignment horizontal="center" wrapText="1"/>
    </xf>
    <xf numFmtId="165" fontId="5" fillId="2" borderId="0" xfId="0" applyNumberFormat="1" applyFont="1" applyFill="1" applyAlignment="1" applyProtection="1">
      <alignment horizontal="center"/>
      <protection locked="0"/>
    </xf>
    <xf numFmtId="165" fontId="5" fillId="6" borderId="6" xfId="0" applyNumberFormat="1" applyFont="1" applyFill="1" applyBorder="1" applyAlignment="1" applyProtection="1">
      <alignment horizontal="center"/>
      <protection locked="0"/>
    </xf>
    <xf numFmtId="10" fontId="13" fillId="2" borderId="30" xfId="0" applyNumberFormat="1" applyFont="1" applyFill="1" applyBorder="1" applyAlignment="1" applyProtection="1">
      <alignment horizontal="center"/>
      <protection locked="0"/>
    </xf>
    <xf numFmtId="165" fontId="15" fillId="6" borderId="27" xfId="0" applyNumberFormat="1" applyFont="1" applyFill="1" applyBorder="1" applyAlignment="1" applyProtection="1">
      <alignment horizontal="center"/>
      <protection locked="0"/>
    </xf>
    <xf numFmtId="0" fontId="13" fillId="2" borderId="0" xfId="0" applyFont="1" applyFill="1"/>
    <xf numFmtId="165" fontId="13" fillId="2" borderId="12" xfId="0" applyNumberFormat="1" applyFont="1" applyFill="1" applyBorder="1" applyAlignment="1" applyProtection="1">
      <alignment horizontal="center"/>
      <protection locked="0"/>
    </xf>
    <xf numFmtId="165" fontId="15" fillId="2" borderId="0" xfId="0" applyNumberFormat="1" applyFont="1" applyFill="1" applyAlignment="1" applyProtection="1">
      <alignment horizontal="center"/>
      <protection locked="0"/>
    </xf>
    <xf numFmtId="0" fontId="7" fillId="6" borderId="0" xfId="0" applyFont="1" applyFill="1"/>
    <xf numFmtId="0" fontId="5" fillId="2" borderId="0" xfId="0" applyFont="1" applyFill="1" applyAlignment="1">
      <alignment horizontal="right"/>
    </xf>
    <xf numFmtId="4" fontId="9" fillId="2" borderId="0" xfId="0" applyNumberFormat="1" applyFont="1" applyFill="1" applyAlignment="1">
      <alignment horizontal="left"/>
    </xf>
    <xf numFmtId="4" fontId="5" fillId="6" borderId="0" xfId="0" applyNumberFormat="1" applyFont="1" applyFill="1" applyAlignment="1">
      <alignment horizontal="right"/>
    </xf>
    <xf numFmtId="0" fontId="6" fillId="5" borderId="0" xfId="0" applyFont="1" applyFill="1" applyAlignment="1">
      <alignment horizontal="center"/>
    </xf>
    <xf numFmtId="0" fontId="5" fillId="7" borderId="0" xfId="0" applyFont="1" applyFill="1"/>
    <xf numFmtId="0" fontId="6" fillId="7" borderId="0" xfId="0" applyFont="1" applyFill="1" applyAlignment="1">
      <alignment horizontal="center"/>
    </xf>
    <xf numFmtId="0" fontId="5" fillId="6" borderId="0" xfId="0" applyFont="1" applyFill="1"/>
    <xf numFmtId="0" fontId="5" fillId="5" borderId="0" xfId="0" applyFont="1" applyFill="1"/>
    <xf numFmtId="0" fontId="6" fillId="7" borderId="0" xfId="0" applyFont="1" applyFill="1"/>
    <xf numFmtId="0" fontId="6" fillId="5" borderId="0" xfId="0" applyFont="1" applyFill="1"/>
    <xf numFmtId="0" fontId="18" fillId="3" borderId="0" xfId="0" applyFont="1" applyFill="1"/>
    <xf numFmtId="0" fontId="7" fillId="3" borderId="0" xfId="0" applyFont="1" applyFill="1"/>
    <xf numFmtId="0" fontId="10" fillId="4" borderId="0" xfId="0" applyFont="1" applyFill="1"/>
    <xf numFmtId="0" fontId="7" fillId="4" borderId="0" xfId="0" applyFont="1" applyFill="1"/>
    <xf numFmtId="2" fontId="5" fillId="2" borderId="0" xfId="0" applyNumberFormat="1" applyFont="1" applyFill="1"/>
    <xf numFmtId="0" fontId="10" fillId="2" borderId="0" xfId="0" applyFont="1" applyFill="1"/>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left"/>
    </xf>
    <xf numFmtId="0" fontId="5" fillId="0" borderId="0" xfId="0" applyFont="1" applyAlignment="1">
      <alignment horizontal="left"/>
    </xf>
    <xf numFmtId="0" fontId="9" fillId="2" borderId="0" xfId="0" applyFont="1" applyFill="1" applyAlignment="1">
      <alignment horizontal="left"/>
    </xf>
    <xf numFmtId="0" fontId="5" fillId="2" borderId="0" xfId="0" applyFont="1" applyFill="1" applyAlignment="1">
      <alignment horizontal="left"/>
    </xf>
    <xf numFmtId="0" fontId="5" fillId="0" borderId="2" xfId="0" applyFont="1" applyBorder="1" applyAlignment="1">
      <alignment horizontal="left"/>
    </xf>
    <xf numFmtId="2" fontId="5" fillId="0" borderId="0" xfId="0" applyNumberFormat="1" applyFont="1" applyAlignment="1">
      <alignment horizontal="left"/>
    </xf>
    <xf numFmtId="1" fontId="5" fillId="0" borderId="0" xfId="3" applyNumberFormat="1" applyFont="1" applyBorder="1" applyAlignment="1">
      <alignment horizontal="left"/>
    </xf>
    <xf numFmtId="4" fontId="5" fillId="0" borderId="0" xfId="0" applyNumberFormat="1" applyFont="1" applyAlignment="1">
      <alignment horizontal="left"/>
    </xf>
    <xf numFmtId="0" fontId="5" fillId="0" borderId="0" xfId="0" applyFont="1" applyAlignment="1">
      <alignment horizontal="left" vertical="center" wrapText="1"/>
    </xf>
    <xf numFmtId="4" fontId="5" fillId="0" borderId="0" xfId="0" applyNumberFormat="1" applyFont="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7" fillId="0" borderId="5" xfId="0" applyFont="1" applyBorder="1"/>
    <xf numFmtId="0" fontId="7" fillId="2" borderId="5" xfId="0" applyFont="1" applyFill="1" applyBorder="1"/>
    <xf numFmtId="0" fontId="5" fillId="2" borderId="21" xfId="0" applyFont="1" applyFill="1" applyBorder="1"/>
    <xf numFmtId="0" fontId="5" fillId="2" borderId="23" xfId="0" applyFont="1" applyFill="1" applyBorder="1"/>
    <xf numFmtId="2" fontId="5" fillId="2" borderId="23" xfId="0" applyNumberFormat="1" applyFont="1" applyFill="1" applyBorder="1"/>
    <xf numFmtId="0" fontId="9" fillId="0" borderId="0" xfId="0" applyFont="1"/>
    <xf numFmtId="0" fontId="5" fillId="0" borderId="0" xfId="0" applyFont="1"/>
    <xf numFmtId="0" fontId="5" fillId="0" borderId="2" xfId="0" applyFont="1" applyBorder="1"/>
    <xf numFmtId="164" fontId="5" fillId="0" borderId="2" xfId="0" applyNumberFormat="1" applyFont="1" applyBorder="1"/>
    <xf numFmtId="0" fontId="20" fillId="0" borderId="0" xfId="0" applyFont="1" applyAlignment="1">
      <alignment horizontal="righ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3" fillId="0" borderId="0" xfId="2" applyFont="1" applyBorder="1" applyAlignment="1">
      <alignment vertical="center" wrapText="1"/>
    </xf>
    <xf numFmtId="0" fontId="23" fillId="0" borderId="0" xfId="2" applyFont="1" applyBorder="1" applyAlignment="1">
      <alignment horizontal="right" vertical="center" wrapText="1"/>
    </xf>
    <xf numFmtId="2" fontId="5" fillId="2" borderId="6" xfId="0" applyNumberFormat="1" applyFont="1" applyFill="1" applyBorder="1"/>
    <xf numFmtId="0" fontId="9" fillId="0" borderId="0" xfId="0" applyFont="1" applyAlignment="1">
      <alignment horizontal="left" vertical="center"/>
    </xf>
    <xf numFmtId="164" fontId="5" fillId="0" borderId="2" xfId="0" applyNumberFormat="1" applyFont="1" applyBorder="1" applyAlignment="1">
      <alignment horizontal="left"/>
    </xf>
    <xf numFmtId="0" fontId="22" fillId="2" borderId="0" xfId="0" applyFont="1" applyFill="1" applyAlignment="1">
      <alignment vertical="center" wrapText="1"/>
    </xf>
    <xf numFmtId="0" fontId="24" fillId="2" borderId="0" xfId="0" applyFont="1" applyFill="1" applyAlignment="1">
      <alignment horizontal="left" vertical="center" wrapText="1" indent="2"/>
    </xf>
    <xf numFmtId="0" fontId="24" fillId="2" borderId="0" xfId="0" applyFont="1" applyFill="1" applyAlignment="1">
      <alignment horizontal="right" vertical="center" wrapText="1"/>
    </xf>
    <xf numFmtId="0" fontId="24" fillId="6" borderId="0" xfId="0" applyFont="1" applyFill="1" applyAlignment="1">
      <alignment horizontal="right" vertical="center" wrapText="1"/>
    </xf>
    <xf numFmtId="0" fontId="25" fillId="2" borderId="0" xfId="0" applyFont="1" applyFill="1" applyAlignment="1">
      <alignment vertical="center" wrapText="1"/>
    </xf>
    <xf numFmtId="0" fontId="24" fillId="2" borderId="0" xfId="0" applyFont="1" applyFill="1" applyAlignment="1">
      <alignment horizontal="left" vertical="center" wrapText="1" indent="1"/>
    </xf>
    <xf numFmtId="0" fontId="24" fillId="2" borderId="0" xfId="0" applyFont="1" applyFill="1" applyAlignment="1">
      <alignment horizontal="center" vertical="center" wrapText="1"/>
    </xf>
    <xf numFmtId="0" fontId="24" fillId="6" borderId="0" xfId="0" applyFont="1" applyFill="1" applyAlignment="1">
      <alignment horizontal="center" vertical="center" wrapText="1"/>
    </xf>
    <xf numFmtId="0" fontId="25" fillId="2" borderId="0" xfId="0" applyFont="1" applyFill="1" applyAlignment="1">
      <alignment horizontal="left" vertical="center" indent="15"/>
    </xf>
    <xf numFmtId="0" fontId="24" fillId="2" borderId="0" xfId="0" applyFont="1" applyFill="1" applyAlignment="1">
      <alignment horizontal="left" vertical="center" indent="15"/>
    </xf>
    <xf numFmtId="0" fontId="26" fillId="2" borderId="0" xfId="0" applyFont="1" applyFill="1" applyAlignment="1">
      <alignment horizontal="left" vertical="center" indent="15"/>
    </xf>
    <xf numFmtId="0" fontId="22" fillId="2" borderId="0" xfId="0" applyFont="1" applyFill="1" applyAlignment="1">
      <alignment horizontal="left" vertical="center" indent="15"/>
    </xf>
    <xf numFmtId="0" fontId="26" fillId="2" borderId="0" xfId="0" applyFont="1" applyFill="1" applyAlignment="1">
      <alignment horizontal="right" vertical="center"/>
    </xf>
    <xf numFmtId="0" fontId="21" fillId="2" borderId="0" xfId="0" applyFont="1" applyFill="1" applyAlignment="1">
      <alignment vertical="center"/>
    </xf>
    <xf numFmtId="0" fontId="25" fillId="2" borderId="5" xfId="0" applyFont="1" applyFill="1" applyBorder="1" applyAlignment="1">
      <alignment vertical="center" wrapText="1"/>
    </xf>
    <xf numFmtId="0" fontId="24" fillId="2" borderId="5" xfId="0" applyFont="1" applyFill="1" applyBorder="1" applyAlignment="1">
      <alignment vertical="center" wrapText="1"/>
    </xf>
    <xf numFmtId="0" fontId="22" fillId="2" borderId="5" xfId="0" applyFont="1" applyFill="1" applyBorder="1" applyAlignment="1">
      <alignment vertical="center" wrapText="1"/>
    </xf>
    <xf numFmtId="0" fontId="25" fillId="6" borderId="0" xfId="0" applyFont="1" applyFill="1" applyAlignment="1">
      <alignment vertical="center" wrapText="1"/>
    </xf>
    <xf numFmtId="0" fontId="22" fillId="6" borderId="0" xfId="0" applyFont="1" applyFill="1" applyAlignment="1">
      <alignment vertical="center" wrapText="1"/>
    </xf>
    <xf numFmtId="0" fontId="24" fillId="6" borderId="0" xfId="0" applyFont="1" applyFill="1" applyAlignment="1">
      <alignment vertical="center" wrapText="1"/>
    </xf>
    <xf numFmtId="0" fontId="24" fillId="6" borderId="0" xfId="0" applyFont="1" applyFill="1" applyAlignment="1">
      <alignment horizontal="left" vertical="center" wrapText="1" indent="2"/>
    </xf>
    <xf numFmtId="0" fontId="24" fillId="6" borderId="0" xfId="0" applyFont="1" applyFill="1" applyAlignment="1">
      <alignment horizontal="left" vertical="center" wrapText="1" indent="1"/>
    </xf>
    <xf numFmtId="0" fontId="25" fillId="6" borderId="0" xfId="0" applyFont="1" applyFill="1" applyAlignment="1">
      <alignment vertical="center"/>
    </xf>
    <xf numFmtId="0" fontId="24" fillId="6" borderId="0" xfId="0" applyFont="1" applyFill="1" applyAlignment="1">
      <alignment vertical="center"/>
    </xf>
    <xf numFmtId="0" fontId="25" fillId="6" borderId="0" xfId="0" applyFont="1" applyFill="1"/>
    <xf numFmtId="0" fontId="25" fillId="6" borderId="0" xfId="0" applyFont="1" applyFill="1" applyAlignment="1">
      <alignment horizontal="left" vertical="center" indent="15"/>
    </xf>
    <xf numFmtId="0" fontId="24" fillId="6" borderId="0" xfId="0" applyFont="1" applyFill="1" applyAlignment="1">
      <alignment horizontal="left" vertical="center" indent="15"/>
    </xf>
    <xf numFmtId="0" fontId="26" fillId="6" borderId="0" xfId="0" applyFont="1" applyFill="1" applyAlignment="1">
      <alignment horizontal="left" vertical="center" indent="15"/>
    </xf>
    <xf numFmtId="0" fontId="26" fillId="6" borderId="0" xfId="0" applyFont="1" applyFill="1" applyAlignment="1">
      <alignment horizontal="right" vertical="center"/>
    </xf>
    <xf numFmtId="0" fontId="21" fillId="6" borderId="0" xfId="0" applyFont="1" applyFill="1" applyAlignment="1">
      <alignment vertical="center"/>
    </xf>
    <xf numFmtId="0" fontId="24" fillId="6" borderId="0" xfId="0" applyFont="1" applyFill="1" applyAlignment="1">
      <alignment horizontal="right" vertical="center"/>
    </xf>
    <xf numFmtId="0" fontId="5" fillId="2" borderId="22" xfId="0" applyFont="1" applyFill="1" applyBorder="1"/>
    <xf numFmtId="2" fontId="5" fillId="2" borderId="24" xfId="0" applyNumberFormat="1" applyFont="1" applyFill="1" applyBorder="1"/>
    <xf numFmtId="0" fontId="5" fillId="0" borderId="2" xfId="0" applyFont="1" applyBorder="1" applyAlignment="1">
      <alignment horizontal="left" vertical="top"/>
    </xf>
    <xf numFmtId="0" fontId="5" fillId="0" borderId="0" xfId="0" applyFont="1" applyAlignment="1">
      <alignment horizontal="left" vertical="top"/>
    </xf>
    <xf numFmtId="3" fontId="5" fillId="0" borderId="0" xfId="0" applyNumberFormat="1" applyFont="1" applyAlignment="1">
      <alignment horizontal="left" vertical="top"/>
    </xf>
    <xf numFmtId="0" fontId="5" fillId="0" borderId="1" xfId="0" applyFont="1" applyBorder="1" applyAlignment="1">
      <alignment horizontal="left" vertical="top"/>
    </xf>
    <xf numFmtId="3" fontId="5" fillId="0" borderId="1" xfId="0" applyNumberFormat="1" applyFont="1" applyBorder="1" applyAlignment="1">
      <alignment horizontal="left" vertical="top"/>
    </xf>
    <xf numFmtId="0" fontId="5" fillId="0" borderId="1" xfId="0" applyFont="1" applyBorder="1"/>
    <xf numFmtId="2" fontId="5" fillId="10" borderId="23" xfId="0" applyNumberFormat="1" applyFont="1" applyFill="1" applyBorder="1"/>
    <xf numFmtId="2" fontId="5" fillId="10" borderId="6" xfId="0" applyNumberFormat="1" applyFont="1" applyFill="1" applyBorder="1"/>
    <xf numFmtId="1" fontId="5" fillId="10" borderId="6" xfId="0" applyNumberFormat="1" applyFont="1" applyFill="1" applyBorder="1"/>
    <xf numFmtId="165" fontId="7" fillId="2" borderId="20" xfId="0" applyNumberFormat="1" applyFont="1" applyFill="1" applyBorder="1" applyAlignment="1" applyProtection="1">
      <alignment horizontal="center" vertical="center"/>
      <protection locked="0"/>
    </xf>
    <xf numFmtId="1" fontId="5" fillId="10" borderId="23" xfId="0" applyNumberFormat="1" applyFont="1" applyFill="1" applyBorder="1"/>
    <xf numFmtId="0" fontId="6" fillId="0" borderId="0" xfId="0" applyFont="1"/>
    <xf numFmtId="0" fontId="5" fillId="13" borderId="30" xfId="0" applyFont="1" applyFill="1" applyBorder="1"/>
    <xf numFmtId="0" fontId="5" fillId="11" borderId="24" xfId="0" applyFont="1" applyFill="1" applyBorder="1"/>
    <xf numFmtId="0" fontId="7" fillId="11" borderId="11" xfId="0" applyFont="1" applyFill="1" applyBorder="1"/>
    <xf numFmtId="10" fontId="10" fillId="2" borderId="24" xfId="1" applyNumberFormat="1" applyFont="1" applyFill="1" applyBorder="1" applyAlignment="1" applyProtection="1">
      <alignment horizontal="center"/>
      <protection hidden="1"/>
    </xf>
    <xf numFmtId="4" fontId="5" fillId="2" borderId="0" xfId="0" applyNumberFormat="1" applyFont="1" applyFill="1" applyAlignment="1">
      <alignment horizontal="right"/>
    </xf>
    <xf numFmtId="0" fontId="5" fillId="2" borderId="2" xfId="0" applyFont="1" applyFill="1" applyBorder="1"/>
    <xf numFmtId="0" fontId="5" fillId="2" borderId="2" xfId="0" applyFont="1" applyFill="1" applyBorder="1" applyAlignment="1">
      <alignment horizontal="left"/>
    </xf>
    <xf numFmtId="0" fontId="6" fillId="2" borderId="0" xfId="0" applyFont="1" applyFill="1"/>
    <xf numFmtId="0" fontId="19" fillId="2" borderId="0" xfId="0" applyFont="1" applyFill="1"/>
    <xf numFmtId="0" fontId="5" fillId="2" borderId="1" xfId="0" applyFont="1" applyFill="1" applyBorder="1"/>
    <xf numFmtId="2" fontId="5" fillId="2" borderId="1" xfId="0" applyNumberFormat="1" applyFont="1" applyFill="1" applyBorder="1"/>
    <xf numFmtId="0" fontId="7" fillId="3" borderId="10" xfId="0" applyFont="1" applyFill="1" applyBorder="1"/>
    <xf numFmtId="0" fontId="7" fillId="4" borderId="10" xfId="0" applyFont="1" applyFill="1" applyBorder="1"/>
    <xf numFmtId="0" fontId="5" fillId="2" borderId="10" xfId="0" applyFont="1" applyFill="1" applyBorder="1" applyAlignment="1">
      <alignment horizontal="right"/>
    </xf>
    <xf numFmtId="0" fontId="6" fillId="5" borderId="10" xfId="0" applyFont="1" applyFill="1" applyBorder="1" applyAlignment="1">
      <alignment horizontal="center"/>
    </xf>
    <xf numFmtId="0" fontId="5" fillId="2" borderId="10" xfId="0" applyFont="1" applyFill="1" applyBorder="1"/>
    <xf numFmtId="0" fontId="5" fillId="5" borderId="10" xfId="0" applyFont="1" applyFill="1" applyBorder="1"/>
    <xf numFmtId="0" fontId="6" fillId="5" borderId="10" xfId="0" applyFont="1" applyFill="1" applyBorder="1"/>
    <xf numFmtId="0" fontId="5" fillId="2" borderId="1" xfId="0" applyFont="1" applyFill="1" applyBorder="1" applyAlignment="1">
      <alignment horizontal="left"/>
    </xf>
    <xf numFmtId="1" fontId="5" fillId="2" borderId="1" xfId="0" applyNumberFormat="1" applyFont="1" applyFill="1" applyBorder="1"/>
    <xf numFmtId="1" fontId="5" fillId="2" borderId="0" xfId="0" applyNumberFormat="1" applyFont="1" applyFill="1"/>
    <xf numFmtId="0" fontId="5" fillId="2" borderId="32" xfId="0" applyFont="1" applyFill="1" applyBorder="1"/>
    <xf numFmtId="1" fontId="5" fillId="2" borderId="32" xfId="0" applyNumberFormat="1" applyFont="1" applyFill="1" applyBorder="1"/>
    <xf numFmtId="2" fontId="5" fillId="2" borderId="32" xfId="0" applyNumberFormat="1" applyFont="1" applyFill="1" applyBorder="1"/>
    <xf numFmtId="0" fontId="3" fillId="3" borderId="0" xfId="0" applyFont="1" applyFill="1"/>
    <xf numFmtId="0" fontId="4" fillId="3" borderId="10" xfId="0" applyFont="1" applyFill="1" applyBorder="1"/>
    <xf numFmtId="0" fontId="7" fillId="0" borderId="10" xfId="0" applyFont="1" applyBorder="1"/>
    <xf numFmtId="0" fontId="7" fillId="0" borderId="0" xfId="0" applyFont="1" applyAlignment="1">
      <alignment wrapText="1"/>
    </xf>
    <xf numFmtId="0" fontId="7" fillId="0" borderId="12" xfId="0" applyFont="1" applyBorder="1"/>
    <xf numFmtId="0" fontId="4" fillId="6" borderId="0" xfId="0" applyFont="1" applyFill="1"/>
    <xf numFmtId="0" fontId="7" fillId="2" borderId="23" xfId="0" applyFont="1" applyFill="1" applyBorder="1"/>
    <xf numFmtId="165" fontId="15" fillId="2" borderId="22" xfId="0" applyNumberFormat="1" applyFont="1" applyFill="1" applyBorder="1" applyAlignment="1" applyProtection="1">
      <alignment horizontal="center"/>
      <protection locked="0"/>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alignment horizontal="left" vertical="center" wrapText="1"/>
    </xf>
    <xf numFmtId="0" fontId="29" fillId="3" borderId="38" xfId="0" applyFont="1" applyFill="1" applyBorder="1"/>
    <xf numFmtId="0" fontId="27" fillId="3" borderId="39" xfId="0" applyFont="1" applyFill="1" applyBorder="1"/>
    <xf numFmtId="0" fontId="28" fillId="3" borderId="39" xfId="2" quotePrefix="1" applyFont="1" applyFill="1" applyBorder="1"/>
    <xf numFmtId="0" fontId="0" fillId="3" borderId="40" xfId="0" applyFill="1" applyBorder="1"/>
    <xf numFmtId="0" fontId="7" fillId="0" borderId="41" xfId="0" applyFont="1" applyBorder="1"/>
    <xf numFmtId="0" fontId="7" fillId="0" borderId="42" xfId="0" applyFont="1" applyBorder="1"/>
    <xf numFmtId="0" fontId="10" fillId="0" borderId="0" xfId="0" applyFont="1" applyAlignment="1">
      <alignment vertical="center"/>
    </xf>
    <xf numFmtId="0" fontId="7" fillId="0" borderId="0" xfId="0" applyFont="1" applyAlignment="1">
      <alignment horizontal="left" vertical="center" wrapText="1" indent="2"/>
    </xf>
    <xf numFmtId="0" fontId="10" fillId="0" borderId="0" xfId="0" applyFont="1" applyAlignment="1">
      <alignment horizontal="left" vertical="center"/>
    </xf>
    <xf numFmtId="0" fontId="10" fillId="0" borderId="0" xfId="0" applyFont="1" applyAlignment="1">
      <alignment vertical="center" wrapText="1"/>
    </xf>
    <xf numFmtId="0" fontId="7" fillId="0" borderId="0" xfId="0" applyFont="1" applyAlignment="1">
      <alignment horizontal="left" vertical="center"/>
    </xf>
    <xf numFmtId="0" fontId="7" fillId="2" borderId="0" xfId="0" applyFont="1" applyFill="1" applyAlignment="1">
      <alignment horizontal="left" vertical="center" wrapText="1"/>
    </xf>
    <xf numFmtId="0" fontId="7" fillId="0" borderId="43" xfId="0" applyFont="1" applyBorder="1"/>
    <xf numFmtId="0" fontId="7" fillId="0" borderId="5" xfId="0" applyFont="1" applyBorder="1" applyAlignment="1">
      <alignment horizontal="left" vertical="top"/>
    </xf>
    <xf numFmtId="0" fontId="7" fillId="0" borderId="5" xfId="0" applyFont="1" applyBorder="1" applyAlignment="1">
      <alignment horizontal="left" vertical="center" wrapText="1"/>
    </xf>
    <xf numFmtId="0" fontId="7" fillId="0" borderId="44" xfId="0" applyFont="1" applyBorder="1"/>
    <xf numFmtId="0" fontId="0" fillId="6" borderId="0" xfId="0" applyFill="1"/>
    <xf numFmtId="0" fontId="7" fillId="6" borderId="0" xfId="0" applyFont="1" applyFill="1" applyAlignment="1">
      <alignment horizontal="left" vertical="top"/>
    </xf>
    <xf numFmtId="0" fontId="7" fillId="6" borderId="0" xfId="0" applyFont="1" applyFill="1" applyAlignment="1">
      <alignment horizontal="left" vertical="center" wrapText="1"/>
    </xf>
    <xf numFmtId="0" fontId="10" fillId="6" borderId="0" xfId="0" applyFont="1" applyFill="1" applyAlignment="1">
      <alignment vertical="top"/>
    </xf>
    <xf numFmtId="0" fontId="7" fillId="14" borderId="0" xfId="0" applyFont="1" applyFill="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wrapText="1"/>
    </xf>
    <xf numFmtId="0" fontId="7" fillId="2" borderId="41" xfId="0" applyFont="1" applyFill="1" applyBorder="1"/>
    <xf numFmtId="0" fontId="7" fillId="2" borderId="0" xfId="0" applyFont="1" applyFill="1" applyAlignment="1">
      <alignment vertical="top"/>
    </xf>
    <xf numFmtId="0" fontId="7" fillId="2" borderId="42" xfId="0" applyFont="1" applyFill="1" applyBorder="1"/>
    <xf numFmtId="0" fontId="10" fillId="2" borderId="7" xfId="0" applyFont="1" applyFill="1" applyBorder="1"/>
    <xf numFmtId="0" fontId="5" fillId="0" borderId="0" xfId="0" applyFont="1" applyAlignment="1">
      <alignment horizontal="left" wrapText="1"/>
    </xf>
    <xf numFmtId="0" fontId="5" fillId="2" borderId="0" xfId="0" applyFont="1" applyFill="1" applyAlignment="1">
      <alignment horizontal="left" vertical="center" wrapText="1"/>
    </xf>
    <xf numFmtId="3" fontId="5" fillId="2" borderId="0" xfId="0" applyNumberFormat="1" applyFont="1" applyFill="1" applyAlignment="1">
      <alignment horizontal="left" vertical="center" wrapText="1"/>
    </xf>
    <xf numFmtId="10" fontId="13" fillId="6" borderId="20" xfId="0" applyNumberFormat="1" applyFont="1" applyFill="1" applyBorder="1" applyAlignment="1" applyProtection="1">
      <alignment horizontal="center"/>
      <protection locked="0"/>
    </xf>
    <xf numFmtId="165" fontId="15" fillId="15" borderId="20" xfId="0" applyNumberFormat="1" applyFont="1" applyFill="1" applyBorder="1" applyAlignment="1" applyProtection="1">
      <alignment horizontal="center"/>
      <protection locked="0"/>
    </xf>
    <xf numFmtId="10" fontId="5" fillId="0" borderId="0" xfId="0" applyNumberFormat="1" applyFont="1"/>
    <xf numFmtId="0" fontId="5" fillId="2" borderId="17" xfId="0" applyFont="1" applyFill="1" applyBorder="1" applyProtection="1">
      <protection hidden="1"/>
    </xf>
    <xf numFmtId="10" fontId="5" fillId="2" borderId="0" xfId="0" applyNumberFormat="1" applyFont="1" applyFill="1" applyAlignment="1">
      <alignment horizontal="left"/>
    </xf>
    <xf numFmtId="44" fontId="5" fillId="0" borderId="0" xfId="0" applyNumberFormat="1" applyFont="1"/>
    <xf numFmtId="9" fontId="5" fillId="0" borderId="0" xfId="0" applyNumberFormat="1" applyFont="1"/>
    <xf numFmtId="10" fontId="5" fillId="0" borderId="0" xfId="1" applyNumberFormat="1" applyFont="1"/>
    <xf numFmtId="9" fontId="5" fillId="0" borderId="1" xfId="0" applyNumberFormat="1" applyFont="1" applyBorder="1"/>
    <xf numFmtId="0" fontId="30" fillId="0" borderId="0" xfId="0" applyFont="1" applyAlignment="1">
      <alignment horizontal="left" vertical="top" wrapText="1"/>
    </xf>
    <xf numFmtId="0" fontId="3" fillId="3" borderId="0" xfId="0" applyFont="1" applyFill="1" applyAlignment="1">
      <alignment horizontal="center"/>
    </xf>
    <xf numFmtId="0" fontId="7" fillId="0" borderId="0" xfId="0" applyFont="1" applyAlignment="1">
      <alignment horizontal="center"/>
    </xf>
    <xf numFmtId="0" fontId="7" fillId="0" borderId="0" xfId="0" applyFont="1" applyAlignment="1">
      <alignment horizontal="center" vertical="top" wrapText="1"/>
    </xf>
    <xf numFmtId="0" fontId="10" fillId="0" borderId="0" xfId="0" applyFont="1" applyAlignment="1">
      <alignment horizontal="center" vertical="top"/>
    </xf>
    <xf numFmtId="0" fontId="7" fillId="0" borderId="0" xfId="0" applyFont="1" applyAlignment="1">
      <alignment horizontal="center" vertical="top"/>
    </xf>
    <xf numFmtId="0" fontId="7" fillId="0" borderId="12" xfId="0" applyFont="1" applyBorder="1" applyAlignment="1">
      <alignment horizontal="center"/>
    </xf>
    <xf numFmtId="0" fontId="7" fillId="6" borderId="0" xfId="0" applyFont="1" applyFill="1" applyAlignment="1">
      <alignment horizontal="center"/>
    </xf>
    <xf numFmtId="165" fontId="13" fillId="2" borderId="24" xfId="0" applyNumberFormat="1" applyFont="1" applyFill="1" applyBorder="1" applyAlignment="1" applyProtection="1">
      <alignment horizontal="center"/>
      <protection locked="0"/>
    </xf>
    <xf numFmtId="0" fontId="10" fillId="2" borderId="17" xfId="0" applyFont="1" applyFill="1" applyBorder="1" applyAlignment="1">
      <alignment wrapText="1"/>
    </xf>
    <xf numFmtId="0" fontId="10" fillId="2" borderId="0" xfId="0" applyFont="1" applyFill="1" applyAlignment="1">
      <alignment wrapText="1"/>
    </xf>
    <xf numFmtId="165" fontId="5" fillId="2" borderId="6" xfId="0" applyNumberFormat="1" applyFont="1" applyFill="1" applyBorder="1" applyAlignment="1">
      <alignment horizontal="center"/>
    </xf>
    <xf numFmtId="0" fontId="7" fillId="2" borderId="0" xfId="0" applyFont="1" applyFill="1" applyAlignment="1">
      <alignment wrapText="1"/>
    </xf>
    <xf numFmtId="165" fontId="5" fillId="6" borderId="6" xfId="0" applyNumberFormat="1" applyFont="1" applyFill="1" applyBorder="1" applyAlignment="1">
      <alignment horizontal="center"/>
    </xf>
    <xf numFmtId="10" fontId="7" fillId="10" borderId="6" xfId="1" applyNumberFormat="1" applyFont="1" applyFill="1" applyBorder="1" applyAlignment="1" applyProtection="1">
      <alignment horizontal="center"/>
      <protection locked="0"/>
    </xf>
    <xf numFmtId="9" fontId="7" fillId="10" borderId="6" xfId="4" applyNumberFormat="1" applyFont="1" applyFill="1" applyBorder="1" applyAlignment="1" applyProtection="1">
      <alignment horizontal="center"/>
      <protection locked="0"/>
    </xf>
    <xf numFmtId="44" fontId="7" fillId="10" borderId="6" xfId="1" applyNumberFormat="1" applyFont="1" applyFill="1" applyBorder="1" applyAlignment="1" applyProtection="1">
      <protection locked="0"/>
    </xf>
    <xf numFmtId="1" fontId="10" fillId="2" borderId="27" xfId="0" applyNumberFormat="1" applyFont="1" applyFill="1" applyBorder="1" applyAlignment="1">
      <alignment horizontal="center"/>
    </xf>
    <xf numFmtId="0" fontId="7" fillId="0" borderId="0" xfId="0" applyFont="1" applyAlignment="1">
      <alignment horizontal="left" vertical="top" wrapText="1"/>
    </xf>
    <xf numFmtId="165" fontId="13" fillId="6" borderId="24" xfId="0" applyNumberFormat="1" applyFont="1" applyFill="1" applyBorder="1" applyAlignment="1" applyProtection="1">
      <alignment horizontal="center"/>
      <protection locked="0"/>
    </xf>
    <xf numFmtId="10" fontId="30" fillId="10" borderId="6" xfId="4" applyNumberFormat="1" applyFont="1" applyFill="1" applyBorder="1" applyAlignment="1" applyProtection="1">
      <alignment horizontal="center"/>
      <protection locked="0"/>
    </xf>
    <xf numFmtId="44" fontId="30" fillId="10" borderId="6" xfId="0" applyNumberFormat="1" applyFont="1" applyFill="1" applyBorder="1" applyProtection="1">
      <protection locked="0"/>
    </xf>
    <xf numFmtId="10" fontId="7" fillId="10" borderId="30" xfId="1" applyNumberFormat="1" applyFont="1" applyFill="1" applyBorder="1" applyAlignment="1" applyProtection="1">
      <alignment horizontal="center"/>
      <protection locked="0"/>
    </xf>
    <xf numFmtId="44" fontId="7" fillId="10" borderId="6" xfId="1" applyNumberFormat="1" applyFont="1" applyFill="1" applyBorder="1" applyAlignment="1" applyProtection="1">
      <alignment horizontal="center"/>
      <protection locked="0"/>
    </xf>
    <xf numFmtId="44" fontId="7" fillId="10" borderId="30" xfId="1" applyNumberFormat="1" applyFont="1" applyFill="1" applyBorder="1" applyAlignment="1" applyProtection="1">
      <alignment horizontal="center"/>
      <protection locked="0"/>
    </xf>
    <xf numFmtId="0" fontId="2" fillId="3" borderId="0" xfId="2" quotePrefix="1" applyFill="1" applyProtection="1"/>
    <xf numFmtId="0" fontId="4" fillId="3" borderId="0" xfId="0" applyFont="1" applyFill="1"/>
    <xf numFmtId="0" fontId="8" fillId="2" borderId="0" xfId="0" applyFont="1" applyFill="1"/>
    <xf numFmtId="0" fontId="7" fillId="2" borderId="8" xfId="0" applyFont="1" applyFill="1" applyBorder="1"/>
    <xf numFmtId="0" fontId="7" fillId="2" borderId="9" xfId="0" applyFont="1" applyFill="1" applyBorder="1"/>
    <xf numFmtId="10" fontId="10" fillId="2" borderId="24" xfId="1" applyNumberFormat="1" applyFont="1" applyFill="1" applyBorder="1" applyAlignment="1" applyProtection="1">
      <alignment horizontal="center"/>
    </xf>
    <xf numFmtId="0" fontId="3" fillId="9" borderId="0" xfId="0" applyFont="1" applyFill="1"/>
    <xf numFmtId="0" fontId="0" fillId="9" borderId="0" xfId="0" applyFill="1"/>
    <xf numFmtId="0" fontId="11" fillId="2" borderId="0" xfId="0" applyFont="1" applyFill="1"/>
    <xf numFmtId="0" fontId="10" fillId="12" borderId="14" xfId="0" applyFont="1" applyFill="1" applyBorder="1"/>
    <xf numFmtId="0" fontId="10" fillId="12" borderId="15" xfId="0" applyFont="1" applyFill="1" applyBorder="1"/>
    <xf numFmtId="0" fontId="7" fillId="12" borderId="15" xfId="0" applyFont="1" applyFill="1" applyBorder="1"/>
    <xf numFmtId="0" fontId="7" fillId="12" borderId="16" xfId="0" applyFont="1" applyFill="1" applyBorder="1"/>
    <xf numFmtId="0" fontId="7" fillId="6" borderId="17" xfId="2" quotePrefix="1" applyFont="1" applyFill="1" applyBorder="1" applyProtection="1"/>
    <xf numFmtId="0" fontId="10" fillId="6" borderId="4" xfId="0" applyFont="1" applyFill="1" applyBorder="1"/>
    <xf numFmtId="0" fontId="10" fillId="6" borderId="4" xfId="0" applyFont="1" applyFill="1" applyBorder="1" applyAlignment="1">
      <alignment horizontal="center"/>
    </xf>
    <xf numFmtId="0" fontId="7" fillId="6" borderId="4" xfId="0" applyFont="1" applyFill="1" applyBorder="1"/>
    <xf numFmtId="0" fontId="7" fillId="6" borderId="19" xfId="0" applyFont="1" applyFill="1" applyBorder="1"/>
    <xf numFmtId="0" fontId="7" fillId="2" borderId="25" xfId="0" applyFont="1" applyFill="1" applyBorder="1"/>
    <xf numFmtId="0" fontId="7" fillId="2" borderId="3" xfId="0" applyFont="1" applyFill="1" applyBorder="1"/>
    <xf numFmtId="0" fontId="10" fillId="2" borderId="17" xfId="0" applyFont="1" applyFill="1" applyBorder="1"/>
    <xf numFmtId="0" fontId="10" fillId="2" borderId="6" xfId="0" applyFont="1" applyFill="1" applyBorder="1" applyAlignment="1">
      <alignment horizontal="center"/>
    </xf>
    <xf numFmtId="0" fontId="7" fillId="2" borderId="21" xfId="0" applyFont="1" applyFill="1" applyBorder="1"/>
    <xf numFmtId="0" fontId="7" fillId="2" borderId="22" xfId="0" applyFont="1" applyFill="1" applyBorder="1"/>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2" borderId="0" xfId="0" applyFont="1" applyFill="1" applyAlignment="1">
      <alignment horizontal="center"/>
    </xf>
    <xf numFmtId="0" fontId="7" fillId="2" borderId="6" xfId="0" applyFont="1" applyFill="1" applyBorder="1"/>
    <xf numFmtId="0" fontId="7" fillId="6" borderId="6" xfId="0" applyFont="1" applyFill="1" applyBorder="1" applyAlignment="1">
      <alignment horizontal="center"/>
    </xf>
    <xf numFmtId="8" fontId="7" fillId="2" borderId="6" xfId="4" applyNumberFormat="1" applyFont="1" applyFill="1" applyBorder="1" applyProtection="1"/>
    <xf numFmtId="44" fontId="7" fillId="2" borderId="6" xfId="4" applyFont="1" applyFill="1" applyBorder="1" applyProtection="1"/>
    <xf numFmtId="44" fontId="7" fillId="2" borderId="0" xfId="4" applyFont="1" applyFill="1" applyBorder="1" applyProtection="1"/>
    <xf numFmtId="44" fontId="10" fillId="2" borderId="0" xfId="4" applyFont="1" applyFill="1" applyBorder="1" applyProtection="1"/>
    <xf numFmtId="0" fontId="7" fillId="2" borderId="24" xfId="0" applyFont="1" applyFill="1" applyBorder="1"/>
    <xf numFmtId="44" fontId="7" fillId="2" borderId="24" xfId="4" applyFont="1" applyFill="1" applyBorder="1" applyProtection="1"/>
    <xf numFmtId="0" fontId="7" fillId="0" borderId="21" xfId="0" applyFont="1" applyBorder="1"/>
    <xf numFmtId="0" fontId="10" fillId="2" borderId="27" xfId="0" applyFont="1" applyFill="1" applyBorder="1"/>
    <xf numFmtId="0" fontId="7" fillId="6" borderId="27" xfId="0" applyFont="1" applyFill="1" applyBorder="1" applyAlignment="1">
      <alignment horizontal="center"/>
    </xf>
    <xf numFmtId="44" fontId="10" fillId="2" borderId="27" xfId="4" applyFont="1" applyFill="1" applyBorder="1" applyProtection="1"/>
    <xf numFmtId="0" fontId="7" fillId="2" borderId="29" xfId="0" applyFont="1" applyFill="1" applyBorder="1"/>
    <xf numFmtId="10" fontId="7" fillId="6" borderId="0" xfId="0" applyNumberFormat="1" applyFont="1" applyFill="1" applyAlignment="1">
      <alignment horizontal="center"/>
    </xf>
    <xf numFmtId="44" fontId="7" fillId="2" borderId="29" xfId="4" applyFont="1" applyFill="1" applyBorder="1" applyProtection="1"/>
    <xf numFmtId="0" fontId="10" fillId="2" borderId="31" xfId="0" applyFont="1" applyFill="1" applyBorder="1"/>
    <xf numFmtId="0" fontId="7" fillId="6" borderId="31" xfId="0" applyFont="1" applyFill="1" applyBorder="1" applyAlignment="1">
      <alignment horizontal="center"/>
    </xf>
    <xf numFmtId="44" fontId="10" fillId="2" borderId="31" xfId="4" applyFont="1" applyFill="1" applyBorder="1" applyProtection="1"/>
    <xf numFmtId="0" fontId="10" fillId="0" borderId="28" xfId="0" applyFont="1" applyBorder="1"/>
    <xf numFmtId="0" fontId="7" fillId="2" borderId="20" xfId="0" applyFont="1" applyFill="1" applyBorder="1"/>
    <xf numFmtId="44" fontId="7" fillId="2" borderId="20" xfId="4" applyFont="1" applyFill="1" applyBorder="1" applyProtection="1"/>
    <xf numFmtId="0" fontId="17" fillId="2" borderId="7" xfId="0" applyFont="1" applyFill="1" applyBorder="1"/>
    <xf numFmtId="0" fontId="11" fillId="2" borderId="8" xfId="0" applyFont="1" applyFill="1" applyBorder="1"/>
    <xf numFmtId="0" fontId="7" fillId="2" borderId="6" xfId="2" applyFont="1" applyFill="1" applyBorder="1" applyProtection="1"/>
    <xf numFmtId="0" fontId="16" fillId="2" borderId="0" xfId="0" applyFont="1" applyFill="1"/>
    <xf numFmtId="0" fontId="7" fillId="0" borderId="17" xfId="0" applyFont="1" applyBorder="1"/>
    <xf numFmtId="0" fontId="7" fillId="0" borderId="20" xfId="0" applyFont="1" applyBorder="1"/>
    <xf numFmtId="0" fontId="10" fillId="0" borderId="21" xfId="0" applyFont="1" applyBorder="1"/>
    <xf numFmtId="44" fontId="10" fillId="2" borderId="22" xfId="4" applyFont="1" applyFill="1" applyBorder="1" applyProtection="1"/>
    <xf numFmtId="44" fontId="10" fillId="2" borderId="23" xfId="4" applyFont="1" applyFill="1" applyBorder="1" applyProtection="1"/>
    <xf numFmtId="0" fontId="11" fillId="6" borderId="6" xfId="0" applyFont="1" applyFill="1" applyBorder="1"/>
    <xf numFmtId="9" fontId="7" fillId="2" borderId="6" xfId="0" applyNumberFormat="1" applyFont="1" applyFill="1" applyBorder="1" applyAlignment="1">
      <alignment horizontal="center"/>
    </xf>
    <xf numFmtId="0" fontId="10" fillId="2" borderId="0" xfId="0" applyFont="1" applyFill="1" applyAlignment="1">
      <alignment horizontal="right"/>
    </xf>
    <xf numFmtId="0" fontId="10" fillId="2" borderId="11" xfId="0" applyFont="1" applyFill="1" applyBorder="1"/>
    <xf numFmtId="0" fontId="11" fillId="2" borderId="12" xfId="0" applyFont="1" applyFill="1" applyBorder="1"/>
    <xf numFmtId="44" fontId="10" fillId="2" borderId="6" xfId="0" applyNumberFormat="1" applyFont="1" applyFill="1" applyBorder="1"/>
    <xf numFmtId="44" fontId="10" fillId="2" borderId="0" xfId="0" applyNumberFormat="1" applyFont="1" applyFill="1"/>
    <xf numFmtId="44" fontId="10" fillId="2" borderId="12" xfId="0" applyNumberFormat="1" applyFont="1" applyFill="1" applyBorder="1"/>
    <xf numFmtId="0" fontId="10" fillId="2" borderId="21" xfId="0" applyFont="1" applyFill="1" applyBorder="1"/>
    <xf numFmtId="0" fontId="7" fillId="2" borderId="24" xfId="2" applyFont="1" applyFill="1" applyBorder="1" applyProtection="1"/>
    <xf numFmtId="0" fontId="10" fillId="0" borderId="11" xfId="0" applyFont="1" applyBorder="1"/>
    <xf numFmtId="44" fontId="10" fillId="2" borderId="12" xfId="4" applyFont="1" applyFill="1" applyBorder="1" applyProtection="1"/>
    <xf numFmtId="0" fontId="17" fillId="0" borderId="0" xfId="0" applyFont="1"/>
    <xf numFmtId="0" fontId="13" fillId="2" borderId="17" xfId="0" applyFont="1" applyFill="1" applyBorder="1"/>
    <xf numFmtId="0" fontId="10" fillId="6" borderId="21" xfId="0" applyFont="1" applyFill="1" applyBorder="1"/>
    <xf numFmtId="0" fontId="10" fillId="6" borderId="23" xfId="0" applyFont="1" applyFill="1" applyBorder="1" applyAlignment="1">
      <alignment horizontal="center"/>
    </xf>
    <xf numFmtId="0" fontId="10" fillId="6" borderId="17" xfId="0" applyFont="1" applyFill="1" applyBorder="1"/>
    <xf numFmtId="0" fontId="10" fillId="6" borderId="0" xfId="0" applyFont="1" applyFill="1" applyAlignment="1">
      <alignment horizontal="center"/>
    </xf>
    <xf numFmtId="0" fontId="10" fillId="10" borderId="0" xfId="0" applyFont="1" applyFill="1" applyAlignment="1">
      <alignment horizontal="center"/>
    </xf>
    <xf numFmtId="0" fontId="7" fillId="6" borderId="10" xfId="0" applyFont="1" applyFill="1" applyBorder="1"/>
    <xf numFmtId="0" fontId="7" fillId="2" borderId="33" xfId="0" applyFont="1" applyFill="1" applyBorder="1"/>
    <xf numFmtId="9" fontId="7" fillId="2" borderId="34" xfId="0" applyNumberFormat="1" applyFont="1" applyFill="1" applyBorder="1"/>
    <xf numFmtId="0" fontId="10" fillId="2" borderId="28" xfId="0" applyFont="1" applyFill="1" applyBorder="1"/>
    <xf numFmtId="9" fontId="7" fillId="2" borderId="0" xfId="4" applyNumberFormat="1" applyFont="1" applyFill="1" applyBorder="1" applyAlignment="1" applyProtection="1">
      <alignment horizontal="center"/>
    </xf>
    <xf numFmtId="10" fontId="7" fillId="13" borderId="6" xfId="1" applyNumberFormat="1" applyFont="1" applyFill="1" applyBorder="1" applyAlignment="1" applyProtection="1">
      <alignment horizontal="center"/>
    </xf>
    <xf numFmtId="44" fontId="7" fillId="2" borderId="0" xfId="4" applyFont="1" applyFill="1" applyBorder="1" applyAlignment="1" applyProtection="1">
      <alignment horizontal="center"/>
    </xf>
    <xf numFmtId="10" fontId="7" fillId="2" borderId="12" xfId="1" applyNumberFormat="1" applyFont="1" applyFill="1" applyBorder="1" applyAlignment="1" applyProtection="1">
      <alignment horizontal="center"/>
    </xf>
    <xf numFmtId="0" fontId="17" fillId="2" borderId="0" xfId="0" applyFont="1" applyFill="1"/>
    <xf numFmtId="44" fontId="7" fillId="13" borderId="6" xfId="1" applyNumberFormat="1" applyFont="1" applyFill="1" applyBorder="1" applyAlignment="1" applyProtection="1">
      <alignment horizontal="center"/>
    </xf>
    <xf numFmtId="9" fontId="7" fillId="2" borderId="12" xfId="1" applyFont="1" applyFill="1" applyBorder="1" applyAlignment="1" applyProtection="1">
      <alignment horizontal="center"/>
    </xf>
    <xf numFmtId="9" fontId="7" fillId="2" borderId="0" xfId="1" applyFont="1" applyFill="1" applyBorder="1" applyAlignment="1" applyProtection="1">
      <alignment horizontal="center"/>
    </xf>
    <xf numFmtId="0" fontId="10" fillId="6" borderId="22" xfId="0" applyFont="1" applyFill="1" applyBorder="1" applyAlignment="1">
      <alignment horizontal="center"/>
    </xf>
    <xf numFmtId="0" fontId="7" fillId="6" borderId="23" xfId="0" applyFont="1" applyFill="1" applyBorder="1"/>
    <xf numFmtId="44" fontId="17" fillId="2" borderId="0" xfId="4" applyFont="1" applyFill="1" applyBorder="1" applyAlignment="1" applyProtection="1">
      <alignment horizontal="center"/>
    </xf>
    <xf numFmtId="0" fontId="10" fillId="15" borderId="21" xfId="0" applyFont="1" applyFill="1" applyBorder="1"/>
    <xf numFmtId="9" fontId="7" fillId="15" borderId="22" xfId="1" applyFont="1" applyFill="1" applyBorder="1" applyAlignment="1" applyProtection="1">
      <alignment horizontal="center"/>
    </xf>
    <xf numFmtId="44" fontId="17" fillId="15" borderId="22" xfId="4" applyFont="1" applyFill="1" applyBorder="1" applyAlignment="1" applyProtection="1">
      <alignment horizontal="center"/>
    </xf>
    <xf numFmtId="44" fontId="7" fillId="15" borderId="22" xfId="4" applyFont="1" applyFill="1" applyBorder="1" applyAlignment="1" applyProtection="1">
      <alignment horizontal="center"/>
    </xf>
    <xf numFmtId="0" fontId="7" fillId="15" borderId="23" xfId="0" applyFont="1" applyFill="1" applyBorder="1"/>
    <xf numFmtId="0" fontId="10" fillId="2" borderId="6" xfId="0" applyFont="1" applyFill="1" applyBorder="1"/>
    <xf numFmtId="10" fontId="7" fillId="11" borderId="36" xfId="1" applyNumberFormat="1" applyFont="1" applyFill="1" applyBorder="1" applyAlignment="1" applyProtection="1">
      <alignment horizontal="center"/>
    </xf>
    <xf numFmtId="9" fontId="7" fillId="2" borderId="23" xfId="1" applyFont="1" applyFill="1" applyBorder="1" applyAlignment="1" applyProtection="1">
      <alignment horizontal="center"/>
    </xf>
    <xf numFmtId="9" fontId="7" fillId="2" borderId="22" xfId="1" applyFont="1" applyFill="1" applyBorder="1" applyAlignment="1" applyProtection="1">
      <alignment horizontal="center"/>
    </xf>
    <xf numFmtId="9" fontId="7" fillId="6" borderId="6" xfId="1" applyFont="1" applyFill="1" applyBorder="1" applyAlignment="1" applyProtection="1">
      <alignment horizontal="center"/>
    </xf>
    <xf numFmtId="44" fontId="30" fillId="2" borderId="6" xfId="4" applyFont="1" applyFill="1" applyBorder="1" applyAlignment="1" applyProtection="1">
      <alignment horizontal="center"/>
    </xf>
    <xf numFmtId="10" fontId="30" fillId="2" borderId="6" xfId="4" applyNumberFormat="1" applyFont="1" applyFill="1" applyBorder="1" applyAlignment="1" applyProtection="1">
      <alignment horizontal="center"/>
    </xf>
    <xf numFmtId="44" fontId="30" fillId="2" borderId="6" xfId="0" applyNumberFormat="1" applyFont="1" applyFill="1" applyBorder="1"/>
    <xf numFmtId="0" fontId="10" fillId="2" borderId="46" xfId="0" applyFont="1" applyFill="1" applyBorder="1"/>
    <xf numFmtId="9" fontId="10" fillId="13" borderId="46" xfId="1" applyFont="1" applyFill="1" applyBorder="1" applyAlignment="1" applyProtection="1">
      <alignment horizontal="center"/>
    </xf>
    <xf numFmtId="10" fontId="31" fillId="2" borderId="46" xfId="1" applyNumberFormat="1" applyFont="1" applyFill="1" applyBorder="1" applyAlignment="1" applyProtection="1">
      <alignment horizontal="center"/>
    </xf>
    <xf numFmtId="0" fontId="7" fillId="2" borderId="30" xfId="0" applyFont="1" applyFill="1" applyBorder="1"/>
    <xf numFmtId="9" fontId="7" fillId="6" borderId="30" xfId="1" applyFont="1" applyFill="1" applyBorder="1" applyAlignment="1" applyProtection="1">
      <alignment horizontal="center"/>
    </xf>
    <xf numFmtId="44" fontId="30" fillId="2" borderId="30" xfId="4" applyFont="1" applyFill="1" applyBorder="1" applyAlignment="1" applyProtection="1">
      <alignment horizontal="center"/>
    </xf>
    <xf numFmtId="9" fontId="10" fillId="2" borderId="27" xfId="1" applyFont="1" applyFill="1" applyBorder="1" applyAlignment="1" applyProtection="1">
      <alignment horizontal="center"/>
    </xf>
    <xf numFmtId="10" fontId="31" fillId="2" borderId="27" xfId="4" applyNumberFormat="1" applyFont="1" applyFill="1" applyBorder="1" applyAlignment="1" applyProtection="1">
      <alignment horizontal="center"/>
    </xf>
    <xf numFmtId="10" fontId="10" fillId="2" borderId="27" xfId="1" applyNumberFormat="1" applyFont="1" applyFill="1" applyBorder="1" applyAlignment="1" applyProtection="1">
      <alignment horizontal="center"/>
    </xf>
    <xf numFmtId="10" fontId="10" fillId="6" borderId="6" xfId="1" applyNumberFormat="1" applyFont="1" applyFill="1" applyBorder="1" applyAlignment="1" applyProtection="1">
      <alignment horizontal="center"/>
    </xf>
    <xf numFmtId="10" fontId="31" fillId="2" borderId="6" xfId="4" applyNumberFormat="1" applyFont="1" applyFill="1" applyBorder="1" applyAlignment="1" applyProtection="1">
      <alignment horizontal="center"/>
    </xf>
    <xf numFmtId="10" fontId="10" fillId="2" borderId="0" xfId="1" applyNumberFormat="1" applyFont="1" applyFill="1" applyBorder="1" applyAlignment="1" applyProtection="1">
      <alignment horizontal="center"/>
    </xf>
    <xf numFmtId="10" fontId="31" fillId="2" borderId="0" xfId="4" applyNumberFormat="1" applyFont="1" applyFill="1" applyBorder="1" applyAlignment="1" applyProtection="1">
      <alignment horizontal="center"/>
    </xf>
    <xf numFmtId="44" fontId="10" fillId="6" borderId="23" xfId="1" applyNumberFormat="1" applyFont="1" applyFill="1" applyBorder="1" applyAlignment="1" applyProtection="1">
      <alignment horizontal="center"/>
    </xf>
    <xf numFmtId="44" fontId="7" fillId="2" borderId="17" xfId="4" applyFont="1" applyFill="1" applyBorder="1" applyAlignment="1" applyProtection="1">
      <alignment horizontal="center"/>
    </xf>
    <xf numFmtId="0" fontId="10" fillId="6" borderId="18" xfId="0" applyFont="1" applyFill="1" applyBorder="1"/>
    <xf numFmtId="0" fontId="10" fillId="2" borderId="33" xfId="0" applyFont="1" applyFill="1" applyBorder="1"/>
    <xf numFmtId="0" fontId="10" fillId="2" borderId="34" xfId="0" applyFont="1" applyFill="1" applyBorder="1"/>
    <xf numFmtId="0" fontId="6" fillId="13" borderId="20" xfId="0" applyFont="1" applyFill="1" applyBorder="1" applyAlignment="1">
      <alignment horizontal="center"/>
    </xf>
    <xf numFmtId="0" fontId="10" fillId="2" borderId="20" xfId="0" applyFont="1" applyFill="1" applyBorder="1" applyAlignment="1">
      <alignment horizontal="center"/>
    </xf>
    <xf numFmtId="0" fontId="7" fillId="11" borderId="7" xfId="0" applyFont="1" applyFill="1" applyBorder="1"/>
    <xf numFmtId="0" fontId="13" fillId="2" borderId="24" xfId="0" applyFont="1" applyFill="1" applyBorder="1"/>
    <xf numFmtId="1" fontId="13" fillId="2" borderId="24" xfId="0" applyNumberFormat="1" applyFont="1" applyFill="1" applyBorder="1" applyAlignment="1">
      <alignment horizontal="center"/>
    </xf>
    <xf numFmtId="0" fontId="13" fillId="2" borderId="6" xfId="0" applyFont="1" applyFill="1" applyBorder="1"/>
    <xf numFmtId="1" fontId="13" fillId="13" borderId="24" xfId="0" applyNumberFormat="1" applyFont="1" applyFill="1" applyBorder="1" applyAlignment="1">
      <alignment horizontal="center"/>
    </xf>
    <xf numFmtId="165" fontId="13" fillId="2" borderId="6" xfId="0" applyNumberFormat="1" applyFont="1" applyFill="1" applyBorder="1" applyAlignment="1">
      <alignment horizontal="center"/>
    </xf>
    <xf numFmtId="0" fontId="13" fillId="2" borderId="24" xfId="0" applyFont="1" applyFill="1" applyBorder="1" applyAlignment="1">
      <alignment horizontal="center"/>
    </xf>
    <xf numFmtId="165" fontId="13" fillId="6" borderId="24" xfId="0" applyNumberFormat="1" applyFont="1" applyFill="1" applyBorder="1" applyAlignment="1">
      <alignment horizontal="center"/>
    </xf>
    <xf numFmtId="0" fontId="7" fillId="11" borderId="37" xfId="0" applyFont="1" applyFill="1" applyBorder="1"/>
    <xf numFmtId="165" fontId="7" fillId="11" borderId="36" xfId="1" applyNumberFormat="1" applyFont="1" applyFill="1" applyBorder="1" applyAlignment="1" applyProtection="1">
      <alignment horizontal="center"/>
    </xf>
    <xf numFmtId="165" fontId="13" fillId="2" borderId="24" xfId="0" applyNumberFormat="1" applyFont="1" applyFill="1" applyBorder="1" applyAlignment="1">
      <alignment horizontal="center"/>
    </xf>
    <xf numFmtId="0" fontId="13" fillId="2" borderId="30" xfId="0" applyFont="1" applyFill="1" applyBorder="1"/>
    <xf numFmtId="1" fontId="13" fillId="2" borderId="29" xfId="0" applyNumberFormat="1" applyFont="1" applyFill="1" applyBorder="1" applyAlignment="1">
      <alignment horizontal="center"/>
    </xf>
    <xf numFmtId="0" fontId="10" fillId="2" borderId="35" xfId="0" applyFont="1" applyFill="1" applyBorder="1"/>
    <xf numFmtId="0" fontId="10" fillId="2" borderId="27" xfId="0" applyFont="1" applyFill="1" applyBorder="1" applyAlignment="1">
      <alignment horizontal="center"/>
    </xf>
    <xf numFmtId="0" fontId="14" fillId="2" borderId="0" xfId="0" applyFont="1" applyFill="1"/>
    <xf numFmtId="165" fontId="7" fillId="2" borderId="12" xfId="1" applyNumberFormat="1" applyFont="1" applyFill="1" applyBorder="1" applyAlignment="1" applyProtection="1">
      <alignment horizontal="center"/>
    </xf>
    <xf numFmtId="165" fontId="7" fillId="2" borderId="0" xfId="1" applyNumberFormat="1" applyFont="1" applyFill="1" applyBorder="1" applyAlignment="1" applyProtection="1">
      <alignment horizontal="center"/>
    </xf>
    <xf numFmtId="165" fontId="7" fillId="2" borderId="8" xfId="1" applyNumberFormat="1" applyFont="1" applyFill="1" applyBorder="1" applyAlignment="1" applyProtection="1">
      <alignment horizontal="center"/>
    </xf>
    <xf numFmtId="0" fontId="10" fillId="2" borderId="27" xfId="0" applyFont="1" applyFill="1" applyBorder="1" applyAlignment="1">
      <alignment horizontal="left" vertical="center"/>
    </xf>
    <xf numFmtId="44" fontId="10" fillId="2" borderId="27" xfId="0" applyNumberFormat="1" applyFont="1" applyFill="1" applyBorder="1" applyAlignment="1">
      <alignment horizontal="center" vertical="center"/>
    </xf>
    <xf numFmtId="0" fontId="10" fillId="2" borderId="11" xfId="0" applyFont="1" applyFill="1" applyBorder="1" applyAlignment="1">
      <alignment horizontal="left" vertical="center"/>
    </xf>
    <xf numFmtId="44" fontId="10" fillId="2" borderId="12" xfId="0" applyNumberFormat="1" applyFont="1" applyFill="1" applyBorder="1" applyAlignment="1">
      <alignment horizontal="center" vertical="center"/>
    </xf>
    <xf numFmtId="0" fontId="12" fillId="2" borderId="17" xfId="0" applyFont="1" applyFill="1" applyBorder="1"/>
    <xf numFmtId="0" fontId="7" fillId="2" borderId="6" xfId="0" applyFont="1" applyFill="1" applyBorder="1" applyAlignment="1">
      <alignment horizontal="left" vertical="center"/>
    </xf>
    <xf numFmtId="0" fontId="7" fillId="2" borderId="20" xfId="0" applyFont="1" applyFill="1" applyBorder="1" applyAlignment="1">
      <alignment horizontal="left" vertical="center"/>
    </xf>
    <xf numFmtId="0" fontId="10" fillId="2" borderId="24" xfId="0" applyFont="1" applyFill="1" applyBorder="1" applyAlignment="1">
      <alignment horizontal="left" vertical="center"/>
    </xf>
    <xf numFmtId="165" fontId="10" fillId="2" borderId="24" xfId="0" applyNumberFormat="1" applyFont="1" applyFill="1" applyBorder="1" applyAlignment="1">
      <alignment horizontal="center" vertical="center"/>
    </xf>
    <xf numFmtId="0" fontId="17" fillId="2" borderId="17" xfId="0" applyFont="1" applyFill="1" applyBorder="1"/>
    <xf numFmtId="165" fontId="7" fillId="2" borderId="0" xfId="1" applyNumberFormat="1" applyFont="1" applyFill="1" applyAlignment="1" applyProtection="1">
      <alignment horizontal="center"/>
    </xf>
    <xf numFmtId="10" fontId="10" fillId="2" borderId="12" xfId="1" applyNumberFormat="1" applyFont="1" applyFill="1" applyBorder="1" applyAlignment="1" applyProtection="1">
      <alignment horizontal="center"/>
    </xf>
    <xf numFmtId="0" fontId="10" fillId="2" borderId="0" xfId="0" applyFont="1" applyFill="1" applyAlignment="1">
      <alignment horizontal="left" vertical="center"/>
    </xf>
    <xf numFmtId="0" fontId="10" fillId="8" borderId="14" xfId="0" applyFont="1" applyFill="1" applyBorder="1"/>
    <xf numFmtId="0" fontId="10" fillId="8" borderId="15" xfId="0" applyFont="1" applyFill="1" applyBorder="1" applyAlignment="1">
      <alignment horizontal="center"/>
    </xf>
    <xf numFmtId="0" fontId="7" fillId="8" borderId="16" xfId="0" applyFont="1" applyFill="1" applyBorder="1"/>
    <xf numFmtId="0" fontId="6" fillId="2" borderId="0" xfId="0" applyFont="1" applyFill="1" applyAlignment="1">
      <alignment horizontal="center" wrapText="1"/>
    </xf>
    <xf numFmtId="0" fontId="7" fillId="2" borderId="10" xfId="0" applyFont="1" applyFill="1" applyBorder="1" applyAlignment="1">
      <alignment wrapText="1"/>
    </xf>
    <xf numFmtId="0" fontId="10" fillId="8" borderId="15" xfId="0" applyFont="1" applyFill="1" applyBorder="1"/>
    <xf numFmtId="0" fontId="10" fillId="8" borderId="16" xfId="0" applyFont="1" applyFill="1" applyBorder="1"/>
    <xf numFmtId="0" fontId="10" fillId="6" borderId="25" xfId="0" applyFont="1" applyFill="1" applyBorder="1"/>
    <xf numFmtId="0" fontId="10" fillId="6" borderId="3" xfId="0" applyFont="1" applyFill="1" applyBorder="1"/>
    <xf numFmtId="0" fontId="10" fillId="6" borderId="26" xfId="0" applyFont="1" applyFill="1" applyBorder="1"/>
    <xf numFmtId="0" fontId="7" fillId="6" borderId="17" xfId="0" applyFont="1" applyFill="1" applyBorder="1"/>
    <xf numFmtId="49" fontId="7" fillId="6" borderId="17" xfId="0" applyNumberFormat="1" applyFont="1" applyFill="1" applyBorder="1"/>
    <xf numFmtId="49" fontId="7" fillId="6" borderId="17" xfId="4" applyNumberFormat="1" applyFont="1" applyFill="1" applyBorder="1" applyAlignment="1" applyProtection="1">
      <alignment horizontal="left"/>
    </xf>
    <xf numFmtId="44" fontId="7" fillId="6" borderId="0" xfId="0" applyNumberFormat="1" applyFont="1" applyFill="1"/>
    <xf numFmtId="44" fontId="7" fillId="6" borderId="0" xfId="4" applyFont="1" applyFill="1" applyBorder="1" applyProtection="1"/>
    <xf numFmtId="49" fontId="7" fillId="6" borderId="17" xfId="0" applyNumberFormat="1" applyFont="1" applyFill="1" applyBorder="1" applyAlignment="1">
      <alignment horizontal="left"/>
    </xf>
    <xf numFmtId="9" fontId="7" fillId="6" borderId="0" xfId="4" applyNumberFormat="1" applyFont="1" applyFill="1" applyBorder="1" applyProtection="1"/>
    <xf numFmtId="49" fontId="7" fillId="6" borderId="17" xfId="4" applyNumberFormat="1" applyFont="1" applyFill="1" applyBorder="1" applyAlignment="1" applyProtection="1">
      <alignment horizontal="left" wrapText="1"/>
    </xf>
    <xf numFmtId="49" fontId="7" fillId="6" borderId="17" xfId="0" applyNumberFormat="1" applyFont="1" applyFill="1" applyBorder="1" applyAlignment="1">
      <alignment horizontal="left" wrapText="1"/>
    </xf>
    <xf numFmtId="0" fontId="7" fillId="6" borderId="17" xfId="0" applyFont="1" applyFill="1" applyBorder="1" applyAlignment="1">
      <alignment wrapText="1"/>
    </xf>
    <xf numFmtId="0" fontId="7" fillId="6" borderId="11" xfId="0" applyFont="1" applyFill="1" applyBorder="1"/>
    <xf numFmtId="0" fontId="7" fillId="6" borderId="12" xfId="0" applyFont="1" applyFill="1" applyBorder="1"/>
    <xf numFmtId="0" fontId="7" fillId="6" borderId="13" xfId="0" applyFont="1" applyFill="1" applyBorder="1"/>
    <xf numFmtId="0" fontId="10" fillId="10" borderId="6" xfId="0" applyFont="1" applyFill="1" applyBorder="1" applyAlignment="1" applyProtection="1">
      <alignment horizontal="center"/>
      <protection locked="0"/>
    </xf>
    <xf numFmtId="9" fontId="7" fillId="10" borderId="6" xfId="1" applyFont="1" applyFill="1" applyBorder="1" applyAlignment="1" applyProtection="1">
      <alignment horizontal="center"/>
      <protection locked="0"/>
    </xf>
    <xf numFmtId="0" fontId="13" fillId="10" borderId="24" xfId="0" applyFont="1" applyFill="1" applyBorder="1" applyAlignment="1" applyProtection="1">
      <alignment horizontal="center"/>
      <protection locked="0"/>
    </xf>
    <xf numFmtId="1" fontId="13" fillId="10" borderId="24" xfId="0" applyNumberFormat="1" applyFont="1" applyFill="1" applyBorder="1" applyAlignment="1" applyProtection="1">
      <alignment horizontal="center"/>
      <protection locked="0"/>
    </xf>
    <xf numFmtId="165" fontId="13" fillId="10" borderId="24" xfId="0" applyNumberFormat="1" applyFont="1" applyFill="1" applyBorder="1" applyAlignment="1" applyProtection="1">
      <alignment horizontal="center"/>
      <protection locked="0"/>
    </xf>
    <xf numFmtId="0" fontId="7" fillId="10" borderId="6" xfId="0" applyFont="1" applyFill="1" applyBorder="1" applyAlignment="1" applyProtection="1">
      <alignment horizontal="center"/>
      <protection locked="0"/>
    </xf>
    <xf numFmtId="165" fontId="13" fillId="10" borderId="30" xfId="1" applyNumberFormat="1" applyFont="1" applyFill="1" applyBorder="1" applyAlignment="1" applyProtection="1">
      <alignment horizontal="center"/>
      <protection locked="0"/>
    </xf>
    <xf numFmtId="44" fontId="7" fillId="2" borderId="0" xfId="0" applyNumberFormat="1" applyFont="1" applyFill="1"/>
    <xf numFmtId="9" fontId="7" fillId="2" borderId="12" xfId="1" applyFont="1" applyFill="1" applyBorder="1" applyProtection="1"/>
    <xf numFmtId="2" fontId="7" fillId="2" borderId="0" xfId="1" applyNumberFormat="1" applyFont="1" applyFill="1" applyBorder="1" applyAlignment="1" applyProtection="1">
      <alignment horizontal="center"/>
    </xf>
    <xf numFmtId="0" fontId="10" fillId="6" borderId="20" xfId="0" applyFont="1" applyFill="1" applyBorder="1" applyAlignment="1">
      <alignment horizontal="center"/>
    </xf>
    <xf numFmtId="166" fontId="13" fillId="13" borderId="24" xfId="0" applyNumberFormat="1" applyFont="1" applyFill="1" applyBorder="1" applyAlignment="1">
      <alignment horizontal="center"/>
    </xf>
    <xf numFmtId="165" fontId="13" fillId="6" borderId="6" xfId="0" applyNumberFormat="1" applyFont="1" applyFill="1" applyBorder="1" applyAlignment="1">
      <alignment horizontal="center"/>
    </xf>
    <xf numFmtId="0" fontId="10" fillId="6" borderId="27" xfId="0" applyFont="1" applyFill="1" applyBorder="1" applyAlignment="1">
      <alignment horizontal="center"/>
    </xf>
    <xf numFmtId="0" fontId="12" fillId="2" borderId="7" xfId="0" applyFont="1" applyFill="1" applyBorder="1"/>
    <xf numFmtId="10" fontId="7" fillId="2" borderId="0" xfId="1" applyNumberFormat="1" applyFont="1" applyFill="1" applyBorder="1" applyAlignment="1" applyProtection="1">
      <alignment horizontal="center"/>
    </xf>
    <xf numFmtId="0" fontId="11" fillId="2" borderId="22" xfId="0" applyFont="1" applyFill="1" applyBorder="1"/>
    <xf numFmtId="10" fontId="13" fillId="2" borderId="6" xfId="0" applyNumberFormat="1" applyFont="1" applyFill="1" applyBorder="1" applyAlignment="1">
      <alignment horizontal="center"/>
    </xf>
    <xf numFmtId="10" fontId="13" fillId="2" borderId="30" xfId="0" applyNumberFormat="1" applyFont="1" applyFill="1" applyBorder="1" applyAlignment="1">
      <alignment horizontal="center"/>
    </xf>
    <xf numFmtId="165" fontId="15" fillId="15" borderId="20" xfId="0" applyNumberFormat="1" applyFont="1" applyFill="1" applyBorder="1" applyAlignment="1">
      <alignment horizontal="center"/>
    </xf>
    <xf numFmtId="165" fontId="15" fillId="6" borderId="27" xfId="0" applyNumberFormat="1" applyFont="1" applyFill="1" applyBorder="1" applyAlignment="1">
      <alignment horizontal="center"/>
    </xf>
    <xf numFmtId="165" fontId="13" fillId="2" borderId="12" xfId="0" applyNumberFormat="1" applyFont="1" applyFill="1" applyBorder="1" applyAlignment="1">
      <alignment horizontal="center"/>
    </xf>
    <xf numFmtId="165" fontId="15" fillId="2" borderId="22" xfId="0" applyNumberFormat="1" applyFont="1" applyFill="1" applyBorder="1" applyAlignment="1">
      <alignment horizontal="center"/>
    </xf>
    <xf numFmtId="164" fontId="7" fillId="13" borderId="6" xfId="1" applyNumberFormat="1" applyFont="1" applyFill="1" applyBorder="1" applyAlignment="1" applyProtection="1">
      <alignment horizontal="center"/>
    </xf>
    <xf numFmtId="165" fontId="7" fillId="2" borderId="20" xfId="0" applyNumberFormat="1" applyFont="1" applyFill="1" applyBorder="1" applyAlignment="1">
      <alignment horizontal="center" vertical="center"/>
    </xf>
    <xf numFmtId="165" fontId="5" fillId="2" borderId="0" xfId="0" applyNumberFormat="1" applyFont="1" applyFill="1" applyAlignment="1">
      <alignment horizontal="center"/>
    </xf>
    <xf numFmtId="0" fontId="7" fillId="0" borderId="0" xfId="0" applyFont="1" applyAlignment="1">
      <alignment horizontal="right" vertical="center"/>
    </xf>
    <xf numFmtId="0" fontId="7" fillId="0" borderId="41" xfId="0" applyFont="1" applyBorder="1" applyAlignment="1">
      <alignment vertical="top"/>
    </xf>
    <xf numFmtId="0" fontId="7" fillId="2" borderId="0" xfId="0" applyFont="1" applyFill="1" applyAlignment="1">
      <alignment horizontal="left" vertical="top" wrapText="1"/>
    </xf>
    <xf numFmtId="0" fontId="7" fillId="0" borderId="42" xfId="0" applyFont="1" applyBorder="1" applyAlignment="1">
      <alignment vertical="top"/>
    </xf>
    <xf numFmtId="0" fontId="7" fillId="6" borderId="0" xfId="0" applyFont="1" applyFill="1" applyAlignment="1">
      <alignment vertical="top"/>
    </xf>
    <xf numFmtId="0" fontId="2" fillId="3" borderId="0" xfId="2" quotePrefix="1" applyFill="1" applyBorder="1" applyAlignment="1">
      <alignment vertical="top"/>
    </xf>
    <xf numFmtId="0" fontId="7" fillId="2" borderId="0" xfId="0" applyFont="1" applyFill="1" applyAlignment="1">
      <alignment vertical="top" wrapText="1"/>
    </xf>
    <xf numFmtId="0" fontId="7" fillId="0" borderId="12" xfId="0" applyFont="1" applyBorder="1" applyAlignment="1">
      <alignment vertical="top" wrapText="1"/>
    </xf>
    <xf numFmtId="0" fontId="5" fillId="11" borderId="47" xfId="0" applyFont="1" applyFill="1" applyBorder="1"/>
    <xf numFmtId="44" fontId="7" fillId="10" borderId="6" xfId="4" applyFont="1" applyFill="1" applyBorder="1" applyAlignment="1" applyProtection="1">
      <alignment horizontal="center"/>
      <protection locked="0"/>
    </xf>
    <xf numFmtId="44" fontId="7" fillId="6" borderId="6" xfId="4" applyFont="1" applyFill="1" applyBorder="1" applyAlignment="1" applyProtection="1">
      <alignment horizontal="center"/>
    </xf>
    <xf numFmtId="165" fontId="13" fillId="2" borderId="27" xfId="0" applyNumberFormat="1" applyFont="1" applyFill="1" applyBorder="1" applyAlignment="1" applyProtection="1">
      <alignment horizontal="center"/>
      <protection locked="0"/>
    </xf>
    <xf numFmtId="165" fontId="13" fillId="2" borderId="27" xfId="0" applyNumberFormat="1" applyFont="1" applyFill="1" applyBorder="1" applyAlignment="1">
      <alignment horizontal="center"/>
    </xf>
    <xf numFmtId="165" fontId="7" fillId="10" borderId="6" xfId="1" applyNumberFormat="1" applyFont="1" applyFill="1" applyBorder="1" applyAlignment="1" applyProtection="1">
      <alignment horizontal="center"/>
      <protection locked="0"/>
    </xf>
    <xf numFmtId="10" fontId="13" fillId="2" borderId="20" xfId="0" applyNumberFormat="1" applyFont="1" applyFill="1" applyBorder="1" applyAlignment="1" applyProtection="1">
      <alignment horizontal="center"/>
      <protection locked="0"/>
    </xf>
    <xf numFmtId="165" fontId="10" fillId="6" borderId="27" xfId="1" applyNumberFormat="1" applyFont="1" applyFill="1" applyBorder="1" applyAlignment="1" applyProtection="1">
      <alignment horizontal="center"/>
    </xf>
    <xf numFmtId="165" fontId="7" fillId="2" borderId="0" xfId="0" applyNumberFormat="1" applyFont="1" applyFill="1"/>
    <xf numFmtId="165" fontId="7" fillId="2" borderId="6" xfId="1" applyNumberFormat="1" applyFont="1" applyFill="1" applyBorder="1" applyAlignment="1" applyProtection="1">
      <alignment horizontal="center"/>
    </xf>
    <xf numFmtId="165" fontId="7" fillId="6" borderId="27" xfId="0" applyNumberFormat="1" applyFont="1" applyFill="1" applyBorder="1" applyAlignment="1">
      <alignment horizontal="center"/>
    </xf>
    <xf numFmtId="165" fontId="7" fillId="6" borderId="0" xfId="0" applyNumberFormat="1" applyFont="1" applyFill="1" applyAlignment="1">
      <alignment horizontal="center"/>
    </xf>
    <xf numFmtId="165" fontId="7" fillId="6" borderId="31" xfId="0" applyNumberFormat="1" applyFont="1" applyFill="1" applyBorder="1" applyAlignment="1">
      <alignment horizontal="center"/>
    </xf>
    <xf numFmtId="165" fontId="11" fillId="2" borderId="8" xfId="0" applyNumberFormat="1" applyFont="1" applyFill="1" applyBorder="1"/>
    <xf numFmtId="165" fontId="7" fillId="2" borderId="8" xfId="0" applyNumberFormat="1" applyFont="1" applyFill="1" applyBorder="1"/>
    <xf numFmtId="165" fontId="10" fillId="12" borderId="15" xfId="0" applyNumberFormat="1" applyFont="1" applyFill="1" applyBorder="1"/>
    <xf numFmtId="165" fontId="10" fillId="6" borderId="4" xfId="0" applyNumberFormat="1" applyFont="1" applyFill="1" applyBorder="1" applyAlignment="1">
      <alignment horizontal="center"/>
    </xf>
    <xf numFmtId="165" fontId="7" fillId="6" borderId="45" xfId="0" applyNumberFormat="1" applyFont="1" applyFill="1" applyBorder="1" applyAlignment="1">
      <alignment horizontal="center"/>
    </xf>
    <xf numFmtId="165" fontId="11" fillId="6" borderId="6" xfId="0" applyNumberFormat="1" applyFont="1" applyFill="1" applyBorder="1"/>
    <xf numFmtId="165" fontId="11" fillId="2" borderId="12" xfId="0" applyNumberFormat="1" applyFont="1" applyFill="1" applyBorder="1"/>
    <xf numFmtId="165" fontId="11" fillId="2" borderId="0" xfId="0" applyNumberFormat="1" applyFont="1" applyFill="1"/>
    <xf numFmtId="165" fontId="7" fillId="2" borderId="22" xfId="0" applyNumberFormat="1" applyFont="1" applyFill="1" applyBorder="1"/>
    <xf numFmtId="0" fontId="7" fillId="2" borderId="26" xfId="0" applyFont="1" applyFill="1" applyBorder="1"/>
    <xf numFmtId="0" fontId="7" fillId="15" borderId="22" xfId="0" applyFont="1" applyFill="1" applyBorder="1"/>
    <xf numFmtId="10" fontId="7" fillId="6" borderId="45" xfId="0" applyNumberFormat="1" applyFont="1" applyFill="1" applyBorder="1" applyAlignment="1">
      <alignment horizontal="center"/>
    </xf>
    <xf numFmtId="0" fontId="10" fillId="0" borderId="17" xfId="0" applyFont="1" applyBorder="1"/>
    <xf numFmtId="8" fontId="7" fillId="2" borderId="0" xfId="4" applyNumberFormat="1" applyFont="1" applyFill="1" applyBorder="1" applyAlignment="1" applyProtection="1">
      <alignment horizontal="center"/>
    </xf>
    <xf numFmtId="9" fontId="7" fillId="2" borderId="23" xfId="0" applyNumberFormat="1" applyFont="1" applyFill="1" applyBorder="1"/>
    <xf numFmtId="9" fontId="17" fillId="2" borderId="0" xfId="4" applyNumberFormat="1" applyFont="1" applyFill="1" applyBorder="1" applyAlignment="1" applyProtection="1">
      <alignment horizontal="left"/>
    </xf>
    <xf numFmtId="9" fontId="17" fillId="2" borderId="0" xfId="4" applyNumberFormat="1" applyFont="1" applyFill="1" applyBorder="1" applyAlignment="1" applyProtection="1">
      <alignment horizontal="center"/>
    </xf>
    <xf numFmtId="44" fontId="7" fillId="11" borderId="36" xfId="1" applyNumberFormat="1" applyFont="1" applyFill="1" applyBorder="1" applyAlignment="1" applyProtection="1">
      <alignment horizontal="left"/>
    </xf>
    <xf numFmtId="0" fontId="7" fillId="2" borderId="0" xfId="4" applyNumberFormat="1" applyFont="1" applyFill="1" applyBorder="1" applyAlignment="1" applyProtection="1">
      <alignment horizontal="left"/>
    </xf>
    <xf numFmtId="0" fontId="7" fillId="11" borderId="17" xfId="0" applyFont="1" applyFill="1" applyBorder="1"/>
    <xf numFmtId="44" fontId="7" fillId="6" borderId="22" xfId="4" applyFont="1" applyFill="1" applyBorder="1" applyAlignment="1" applyProtection="1">
      <alignment horizontal="center"/>
    </xf>
    <xf numFmtId="0" fontId="13" fillId="2" borderId="6" xfId="0" applyFont="1" applyFill="1" applyBorder="1" applyAlignment="1">
      <alignment horizontal="center"/>
    </xf>
    <xf numFmtId="10" fontId="13" fillId="2" borderId="24" xfId="0" applyNumberFormat="1" applyFont="1" applyFill="1" applyBorder="1" applyAlignment="1">
      <alignment horizontal="center"/>
    </xf>
    <xf numFmtId="0" fontId="17" fillId="2" borderId="11" xfId="0" applyFont="1" applyFill="1" applyBorder="1"/>
    <xf numFmtId="10" fontId="5" fillId="2" borderId="0" xfId="1" applyNumberFormat="1" applyFont="1" applyFill="1" applyBorder="1" applyAlignment="1">
      <alignment horizontal="left"/>
    </xf>
    <xf numFmtId="0" fontId="18" fillId="3" borderId="38" xfId="0" applyFont="1" applyFill="1" applyBorder="1"/>
    <xf numFmtId="0" fontId="10" fillId="3" borderId="39" xfId="0" applyFont="1" applyFill="1" applyBorder="1"/>
    <xf numFmtId="0" fontId="7" fillId="3" borderId="40" xfId="0" applyFont="1" applyFill="1" applyBorder="1"/>
    <xf numFmtId="0" fontId="7" fillId="0" borderId="48" xfId="0" applyFont="1" applyBorder="1" applyAlignment="1">
      <alignment wrapText="1"/>
    </xf>
    <xf numFmtId="0" fontId="10" fillId="0" borderId="0" xfId="0" applyFont="1"/>
    <xf numFmtId="0" fontId="7" fillId="0" borderId="0" xfId="0" applyFont="1" applyAlignment="1">
      <alignment vertical="center" wrapText="1"/>
    </xf>
    <xf numFmtId="2" fontId="5" fillId="2" borderId="0" xfId="0" applyNumberFormat="1" applyFont="1" applyFill="1" applyAlignment="1">
      <alignment horizontal="left"/>
    </xf>
    <xf numFmtId="0" fontId="7" fillId="3" borderId="0" xfId="0" applyFont="1" applyFill="1" applyAlignment="1">
      <alignment horizontal="left"/>
    </xf>
    <xf numFmtId="0" fontId="7" fillId="2" borderId="0" xfId="0" applyFont="1" applyFill="1" applyAlignment="1">
      <alignment horizontal="left"/>
    </xf>
    <xf numFmtId="0" fontId="7" fillId="4" borderId="0" xfId="0" applyFont="1" applyFill="1" applyAlignment="1">
      <alignment horizontal="left"/>
    </xf>
    <xf numFmtId="1" fontId="5" fillId="2" borderId="0" xfId="0" applyNumberFormat="1" applyFont="1" applyFill="1" applyAlignment="1">
      <alignment horizontal="left"/>
    </xf>
    <xf numFmtId="0" fontId="7" fillId="2" borderId="12" xfId="0" applyFont="1" applyFill="1" applyBorder="1" applyAlignment="1">
      <alignment horizontal="left"/>
    </xf>
    <xf numFmtId="0" fontId="7" fillId="6" borderId="0" xfId="0" applyFont="1" applyFill="1" applyAlignment="1">
      <alignment horizontal="left"/>
    </xf>
    <xf numFmtId="0" fontId="5" fillId="2" borderId="2" xfId="0" applyFont="1" applyFill="1" applyBorder="1" applyAlignment="1">
      <alignment wrapText="1"/>
    </xf>
    <xf numFmtId="0" fontId="7" fillId="0" borderId="0" xfId="0" applyFont="1" applyAlignment="1">
      <alignment vertical="center"/>
    </xf>
    <xf numFmtId="0" fontId="13" fillId="2" borderId="24" xfId="0" applyFont="1" applyFill="1" applyBorder="1" applyAlignment="1">
      <alignment vertical="center"/>
    </xf>
    <xf numFmtId="0" fontId="13" fillId="10" borderId="24" xfId="0" applyFont="1" applyFill="1" applyBorder="1" applyAlignment="1" applyProtection="1">
      <alignment horizontal="center" vertical="center"/>
      <protection locked="0"/>
    </xf>
    <xf numFmtId="166" fontId="13" fillId="13" borderId="24" xfId="0" applyNumberFormat="1" applyFont="1" applyFill="1" applyBorder="1" applyAlignment="1">
      <alignment horizontal="center" vertical="center"/>
    </xf>
    <xf numFmtId="165" fontId="13" fillId="2" borderId="24" xfId="0" applyNumberFormat="1" applyFont="1" applyFill="1" applyBorder="1" applyAlignment="1">
      <alignment horizontal="center" vertical="center"/>
    </xf>
    <xf numFmtId="0" fontId="7" fillId="2" borderId="0" xfId="0" applyFont="1" applyFill="1" applyAlignment="1">
      <alignment vertical="center"/>
    </xf>
    <xf numFmtId="0" fontId="7" fillId="2" borderId="10" xfId="0" applyFont="1" applyFill="1" applyBorder="1" applyAlignment="1">
      <alignment vertical="center"/>
    </xf>
    <xf numFmtId="165" fontId="5" fillId="2" borderId="0" xfId="1" applyNumberFormat="1" applyFont="1" applyFill="1" applyBorder="1" applyAlignment="1">
      <alignment horizontal="right"/>
    </xf>
    <xf numFmtId="165" fontId="7" fillId="0" borderId="0" xfId="1" applyNumberFormat="1" applyFont="1" applyBorder="1"/>
    <xf numFmtId="0" fontId="7" fillId="2" borderId="0" xfId="0" applyFont="1" applyFill="1" applyAlignment="1">
      <alignment horizontal="center"/>
    </xf>
    <xf numFmtId="0" fontId="7" fillId="12" borderId="0" xfId="0" applyFont="1" applyFill="1"/>
    <xf numFmtId="0" fontId="7" fillId="15" borderId="0" xfId="0" applyFont="1" applyFill="1"/>
    <xf numFmtId="0" fontId="7" fillId="8" borderId="0" xfId="0" applyFont="1" applyFill="1"/>
    <xf numFmtId="2" fontId="5" fillId="0" borderId="1" xfId="0" applyNumberFormat="1" applyFont="1" applyBorder="1" applyAlignment="1">
      <alignment horizontal="left"/>
    </xf>
    <xf numFmtId="0" fontId="7" fillId="0" borderId="0" xfId="0" applyFont="1" applyAlignment="1">
      <alignment horizontal="left" vertical="top" wrapText="1"/>
    </xf>
    <xf numFmtId="165" fontId="7" fillId="2" borderId="21" xfId="1" applyNumberFormat="1" applyFont="1" applyFill="1" applyBorder="1" applyAlignment="1" applyProtection="1">
      <alignment horizontal="center"/>
    </xf>
    <xf numFmtId="165" fontId="7" fillId="2" borderId="23" xfId="1" applyNumberFormat="1" applyFont="1" applyFill="1" applyBorder="1" applyAlignment="1" applyProtection="1">
      <alignment horizontal="center"/>
    </xf>
    <xf numFmtId="0" fontId="10" fillId="2" borderId="0" xfId="0" applyFont="1" applyFill="1" applyAlignment="1">
      <alignment horizontal="left"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5" fillId="2" borderId="0" xfId="0" applyFont="1" applyFill="1" applyAlignment="1"/>
  </cellXfs>
  <cellStyles count="5">
    <cellStyle name="Hyperlink" xfId="2" builtinId="8"/>
    <cellStyle name="Komma" xfId="3" builtinId="3"/>
    <cellStyle name="Procent" xfId="1" builtinId="5"/>
    <cellStyle name="Standaard" xfId="0" builtinId="0"/>
    <cellStyle name="Valuta" xfId="4" builtinId="4"/>
  </cellStyles>
  <dxfs count="63">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tint="-4.9989318521683403E-2"/>
        </patternFill>
      </fill>
    </dxf>
    <dxf>
      <fill>
        <patternFill patternType="none">
          <bgColor auto="1"/>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Uitsplitsing totale kosten per uur (gewogen gemiddelde over periodieken,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periodieken, jaar 1)</a:t>
          </a:r>
        </a:p>
      </cx:txPr>
    </cx:title>
    <cx:plotArea>
      <cx:plotAreaRegion>
        <cx:series layoutId="waterfall" uniqueId="{D6FE65E6-EA92-4015-A3FF-A1AF130DA47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50000"/>
                </a:srgbClr>
              </a:solidFill>
            </cx:spPr>
          </cx:dataPt>
          <cx:dataPt idx="6">
            <cx:spPr>
              <a:solidFill>
                <a:srgbClr val="1A3877">
                  <a:lumMod val="75000"/>
                </a:srgbClr>
              </a:solidFill>
            </cx:spPr>
          </cx:dataPt>
          <cx:dataPt idx="7">
            <cx:spPr>
              <a:solidFill>
                <a:srgbClr val="FFD100">
                  <a:lumMod val="60000"/>
                  <a:lumOff val="40000"/>
                </a:srgbClr>
              </a:solidFill>
            </cx:spPr>
          </cx:dataPt>
          <cx:dataPt idx="8">
            <cx:spPr>
              <a:solidFill>
                <a:srgbClr val="FFFFFF">
                  <a:lumMod val="75000"/>
                </a:srgbClr>
              </a:solidFill>
            </cx:spPr>
          </cx:dataPt>
          <cx:dataPt idx="9">
            <cx:spPr>
              <a:solidFill>
                <a:srgbClr val="007749">
                  <a:lumMod val="20000"/>
                  <a:lumOff val="80000"/>
                </a:srgbClr>
              </a:solidFill>
            </cx:spPr>
          </cx:dataPt>
          <cx:dataPt idx="10">
            <cx:spPr>
              <a:solidFill>
                <a:srgbClr val="007749">
                  <a:lumMod val="60000"/>
                  <a:lumOff val="40000"/>
                </a:srgbClr>
              </a:solidFill>
            </cx:spPr>
          </cx:dataPt>
          <cx:dataPt idx="11">
            <cx:spPr>
              <a:solidFill>
                <a:srgbClr val="FFFFFF">
                  <a:lumMod val="50000"/>
                </a:srgbClr>
              </a:solidFill>
            </cx:spPr>
          </cx:dataPt>
          <cx:dataLabels pos="outEnd">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visibility seriesName="0" categoryName="0" value="1"/>
            <cx:dataLabel idx="1">
              <cx:visibility seriesName="0" categoryName="0" value="1"/>
              <cx:separator>, </cx:separator>
            </cx:dataLabel>
            <cx:dataLabel idx="3">
              <cx:visibility seriesName="0" categoryName="0" value="1"/>
              <cx:separator>, </cx:separato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Uitsplitsing totale kosten per uur (gewogen gemiddeld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 over alle schalen, jaar 1)</a:t>
          </a:r>
        </a:p>
      </cx:txPr>
    </cx:title>
    <cx:plotArea>
      <cx:plotAreaRegion>
        <cx:series layoutId="waterfall" uniqueId="{11958D2D-BB34-4C5F-AC70-35B1D376FB0C}">
          <cx:spPr>
            <a:solidFill>
              <a:schemeClr val="tx2"/>
            </a:solidFill>
          </cx:spPr>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5">
            <cx:spPr>
              <a:solidFill>
                <a:srgbClr val="41B6E6">
                  <a:lumMod val="75000"/>
                </a:srgbClr>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   </a:t>
                  </a:r>
                </a:p>
              </cx:txPr>
            </cx:dataLabel>
            <cx:dataLabel idx="1">
              <cx:txPr>
                <a:bodyPr spcFirstLastPara="1" vertOverflow="ellipsis" horzOverflow="overflow" wrap="square" lIns="0" tIns="0" rIns="0" bIns="0" anchor="ctr" anchorCtr="1"/>
                <a:lstStyle/>
                <a:p>
                  <a:pPr algn="ctr" rtl="0">
                    <a:defRPr sz="700">
                      <a:latin typeface="Segoe UI" panose="020B0502040204020203" pitchFamily="34" charset="0"/>
                      <a:ea typeface="Segoe UI" panose="020B0502040204020203" pitchFamily="34" charset="0"/>
                      <a:cs typeface="Segoe UI" panose="020B0502040204020203" pitchFamily="34" charset="0"/>
                    </a:defRPr>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18897091-CF33-4D17-B5F8-A1468874498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solidFill>
                        <a:schemeClr val="tx1"/>
                      </a:solidFill>
                    </a:defRPr>
                  </a:pPr>
                  <a:r>
                    <a:rPr lang="en-US" sz="700" b="0" i="0" u="none" strike="noStrike" baseline="0">
                      <a:solidFill>
                        <a:schemeClr val="tx1"/>
                      </a:solidFill>
                      <a:latin typeface="Segoe UI" panose="020B0502040204020203" pitchFamily="34" charset="0"/>
                      <a:cs typeface="Segoe UI" panose="020B0502040204020203" pitchFamily="34" charset="0"/>
                    </a:rPr>
                    <a:t> € 21,65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8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800"/>
          </a:p>
        </cx:txPr>
      </cx:axis>
    </cx:plotArea>
  </cx:chart>
  <cx:spPr>
    <a:solidFill>
      <a:schemeClr val="bg1">
        <a:lumMod val="95000"/>
      </a:schemeClr>
    </a:solidFill>
    <a:ln>
      <a:solidFill>
        <a:schemeClr val="bg1">
          <a:lumMod val="50000"/>
        </a:schemeClr>
      </a:solid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3A3F0606-86BA-48AB-B2AA-1B61EA1CEE64}">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€ 21,55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92B4D877-CD73-48B3-AD38-AA8B210BA997}">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a:pPr>
                  <a:r>
                    <a:rPr lang="en-US" sz="700" b="0" i="0" u="none" strike="noStrike" baseline="0">
                      <a:solidFill>
                        <a:schemeClr val="tx1"/>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4.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114300</xdr:rowOff>
    </xdr:from>
    <xdr:to>
      <xdr:col>2</xdr:col>
      <xdr:colOff>4206240</xdr:colOff>
      <xdr:row>15</xdr:row>
      <xdr:rowOff>0</xdr:rowOff>
    </xdr:to>
    <xdr:pic>
      <xdr:nvPicPr>
        <xdr:cNvPr id="4" name="Picture 3">
          <a:extLst>
            <a:ext uri="{FF2B5EF4-FFF2-40B4-BE49-F238E27FC236}">
              <a16:creationId xmlns:a16="http://schemas.microsoft.com/office/drawing/2014/main" id="{ABC43E88-C188-4477-B437-EDD8F8A3D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847850"/>
          <a:ext cx="42100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141922</xdr:colOff>
      <xdr:row>31</xdr:row>
      <xdr:rowOff>49530</xdr:rowOff>
    </xdr:from>
    <xdr:to>
      <xdr:col>3</xdr:col>
      <xdr:colOff>15240</xdr:colOff>
      <xdr:row>41</xdr:row>
      <xdr:rowOff>0</xdr:rowOff>
    </xdr:to>
    <xdr:sp macro="" textlink="">
      <xdr:nvSpPr>
        <xdr:cNvPr id="2" name="Rectangle 1">
          <a:extLst>
            <a:ext uri="{FF2B5EF4-FFF2-40B4-BE49-F238E27FC236}">
              <a16:creationId xmlns:a16="http://schemas.microsoft.com/office/drawing/2014/main" id="{C40F0642-6844-4D0F-AAE4-EDD901FBB091}"/>
            </a:ext>
          </a:extLst>
        </xdr:cNvPr>
        <xdr:cNvSpPr/>
      </xdr:nvSpPr>
      <xdr:spPr>
        <a:xfrm>
          <a:off x="401002" y="9711690"/>
          <a:ext cx="8217218" cy="140589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latin typeface="Segoe UI" panose="020B0502040204020203" pitchFamily="34" charset="0"/>
              <a:cs typeface="Segoe UI" panose="020B0502040204020203" pitchFamily="34" charset="0"/>
            </a:rPr>
            <a:t>Wijzigingen</a:t>
          </a:r>
          <a:r>
            <a:rPr lang="en-US" sz="800" b="1" baseline="0">
              <a:latin typeface="Segoe UI" panose="020B0502040204020203" pitchFamily="34" charset="0"/>
              <a:cs typeface="Segoe UI" panose="020B0502040204020203" pitchFamily="34" charset="0"/>
            </a:rPr>
            <a:t> rekentool 2022 t.o.v. rekentool 2021</a:t>
          </a:r>
        </a:p>
        <a:p>
          <a:pPr algn="l"/>
          <a:r>
            <a:rPr lang="en-US" sz="800">
              <a:latin typeface="Segoe UI" panose="020B0502040204020203" pitchFamily="34" charset="0"/>
              <a:cs typeface="Segoe UI" panose="020B0502040204020203" pitchFamily="34" charset="0"/>
            </a:rPr>
            <a:t>Deze</a:t>
          </a:r>
          <a:r>
            <a:rPr lang="en-US" sz="800" baseline="0">
              <a:latin typeface="Segoe UI" panose="020B0502040204020203" pitchFamily="34" charset="0"/>
              <a:cs typeface="Segoe UI" panose="020B0502040204020203" pitchFamily="34" charset="0"/>
            </a:rPr>
            <a:t> rekentool is een geupdate versie van de rekentool van 2021. In deze update zijn de volgende punten gewijzigd die van invloed zijn op de uiteindelijke kostprijs:</a:t>
          </a:r>
        </a:p>
        <a:p>
          <a:pPr rtl="0" fontAlgn="base"/>
          <a:r>
            <a:rPr lang="en-US" sz="800" baseline="0">
              <a:solidFill>
                <a:schemeClr val="bg1"/>
              </a:solidFill>
              <a:latin typeface="Segoe UI" panose="020B0502040204020203" pitchFamily="34" charset="0"/>
              <a:cs typeface="Segoe UI" panose="020B0502040204020203" pitchFamily="34" charset="0"/>
            </a:rPr>
            <a:t>- Bruto uurlonen </a:t>
          </a:r>
        </a:p>
        <a:p>
          <a:pPr rtl="0" fontAlgn="base"/>
          <a:r>
            <a:rPr lang="nl-NL" sz="800">
              <a:solidFill>
                <a:schemeClr val="lt1"/>
              </a:solidFill>
              <a:effectLst/>
              <a:latin typeface="Segoe UI" panose="020B0502040204020203" pitchFamily="34" charset="0"/>
              <a:ea typeface="+mn-ea"/>
              <a:cs typeface="Segoe UI" panose="020B0502040204020203" pitchFamily="34" charset="0"/>
            </a:rPr>
            <a:t>- Pensioenpremies en sociale lasten</a:t>
          </a:r>
        </a:p>
        <a:p>
          <a:pPr rtl="0" fontAlgn="base"/>
          <a:r>
            <a:rPr lang="nl-NL" sz="800">
              <a:solidFill>
                <a:schemeClr val="lt1"/>
              </a:solidFill>
              <a:effectLst/>
              <a:latin typeface="Segoe UI" panose="020B0502040204020203" pitchFamily="34" charset="0"/>
              <a:ea typeface="+mn-ea"/>
              <a:cs typeface="Segoe UI" panose="020B0502040204020203" pitchFamily="34" charset="0"/>
            </a:rPr>
            <a:t>- Suggesties</a:t>
          </a:r>
          <a:r>
            <a:rPr lang="nl-NL" sz="800" baseline="0">
              <a:solidFill>
                <a:schemeClr val="lt1"/>
              </a:solidFill>
              <a:effectLst/>
              <a:latin typeface="Segoe UI" panose="020B0502040204020203" pitchFamily="34" charset="0"/>
              <a:ea typeface="+mn-ea"/>
              <a:cs typeface="Segoe UI" panose="020B0502040204020203" pitchFamily="34" charset="0"/>
            </a:rPr>
            <a:t> voor overhead cijfers en de inschatting van de sociale lasten </a:t>
          </a:r>
          <a:r>
            <a:rPr lang="nl-NL" sz="800">
              <a:solidFill>
                <a:schemeClr val="lt1"/>
              </a:solidFill>
              <a:effectLst/>
              <a:latin typeface="Segoe UI" panose="020B0502040204020203" pitchFamily="34" charset="0"/>
              <a:ea typeface="+mn-ea"/>
              <a:cs typeface="Segoe UI" panose="020B0502040204020203" pitchFamily="34" charset="0"/>
            </a:rPr>
            <a:t>op basis van Berenschot Benchmark Care</a:t>
          </a:r>
          <a:endParaRPr lang="en-US" sz="800">
            <a:effectLst/>
            <a:latin typeface="Segoe UI" panose="020B0502040204020203" pitchFamily="34" charset="0"/>
            <a:cs typeface="Segoe UI" panose="020B0502040204020203" pitchFamily="34" charset="0"/>
          </a:endParaRPr>
        </a:p>
        <a:p>
          <a:pPr rtl="0" fontAlgn="base"/>
          <a:r>
            <a:rPr lang="nl-NL" sz="800">
              <a:solidFill>
                <a:schemeClr val="lt1"/>
              </a:solidFill>
              <a:effectLst/>
              <a:latin typeface="Segoe UI" panose="020B0502040204020203" pitchFamily="34" charset="0"/>
              <a:ea typeface="+mn-ea"/>
              <a:cs typeface="Segoe UI" panose="020B0502040204020203" pitchFamily="34" charset="0"/>
            </a:rPr>
            <a:t>-Suggesties voor verzuimcijfers</a:t>
          </a:r>
        </a:p>
        <a:p>
          <a:pPr rtl="0" fontAlgn="base"/>
          <a:r>
            <a:rPr lang="nl-NL" sz="800">
              <a:solidFill>
                <a:schemeClr val="lt1"/>
              </a:solidFill>
              <a:effectLst/>
              <a:latin typeface="Segoe UI" panose="020B0502040204020203" pitchFamily="34" charset="0"/>
              <a:ea typeface="+mn-ea"/>
              <a:cs typeface="Segoe UI" panose="020B0502040204020203" pitchFamily="34" charset="0"/>
            </a:rPr>
            <a:t>-Suggesties</a:t>
          </a:r>
          <a:r>
            <a:rPr lang="nl-NL" sz="800" baseline="0">
              <a:solidFill>
                <a:schemeClr val="lt1"/>
              </a:solidFill>
              <a:effectLst/>
              <a:latin typeface="Segoe UI" panose="020B0502040204020203" pitchFamily="34" charset="0"/>
              <a:ea typeface="+mn-ea"/>
              <a:cs typeface="Segoe UI" panose="020B0502040204020203" pitchFamily="34" charset="0"/>
            </a:rPr>
            <a:t> voor de overheadkosten</a:t>
          </a:r>
          <a:endParaRPr lang="en-US" sz="800">
            <a:effectLst/>
            <a:latin typeface="Segoe UI" panose="020B0502040204020203" pitchFamily="34" charset="0"/>
            <a:cs typeface="Segoe UI" panose="020B0502040204020203" pitchFamily="34" charset="0"/>
          </a:endParaRPr>
        </a:p>
        <a:p>
          <a:pPr algn="l"/>
          <a:r>
            <a:rPr lang="en-US" sz="800" baseline="0">
              <a:latin typeface="Segoe UI" panose="020B0502040204020203" pitchFamily="34" charset="0"/>
              <a:cs typeface="Segoe UI" panose="020B0502040204020203" pitchFamily="34" charset="0"/>
            </a:rPr>
            <a:t>Verschillen in de kostprijs gebaseerd op de rekentool 2022 t.o.v. van de kostprijs gebaseerd op de rekentool 2021 kunnen inzichtelijk worden gemaakt door de gegevens uit de rekentool 2021 in te vullen in de rekentool van 2022.</a:t>
          </a:r>
          <a:endParaRPr lang="en-US" sz="800">
            <a:latin typeface="Segoe UI" panose="020B0502040204020203" pitchFamily="34" charset="0"/>
            <a:cs typeface="Segoe U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38100</xdr:colOff>
      <xdr:row>312</xdr:row>
      <xdr:rowOff>104775</xdr:rowOff>
    </xdr:from>
    <xdr:to>
      <xdr:col>36</xdr:col>
      <xdr:colOff>104775</xdr:colOff>
      <xdr:row>313</xdr:row>
      <xdr:rowOff>85725</xdr:rowOff>
    </xdr:to>
    <xdr:sp macro="" textlink="">
      <xdr:nvSpPr>
        <xdr:cNvPr id="7195" name="Text Box 27">
          <a:extLst>
            <a:ext uri="{FF2B5EF4-FFF2-40B4-BE49-F238E27FC236}">
              <a16:creationId xmlns:a16="http://schemas.microsoft.com/office/drawing/2014/main" id="{BB492ADD-C453-47B6-A350-2DC258709C3E}"/>
            </a:ext>
          </a:extLst>
        </xdr:cNvPr>
        <xdr:cNvSpPr txBox="1">
          <a:spLocks noChangeArrowheads="1"/>
        </xdr:cNvSpPr>
      </xdr:nvSpPr>
      <xdr:spPr bwMode="auto">
        <a:xfrm>
          <a:off x="723900" y="65732025"/>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329</xdr:row>
      <xdr:rowOff>28575</xdr:rowOff>
    </xdr:from>
    <xdr:to>
      <xdr:col>38</xdr:col>
      <xdr:colOff>9525</xdr:colOff>
      <xdr:row>330</xdr:row>
      <xdr:rowOff>123825</xdr:rowOff>
    </xdr:to>
    <xdr:sp macro="" textlink="">
      <xdr:nvSpPr>
        <xdr:cNvPr id="7193" name="Text Box 25">
          <a:extLst>
            <a:ext uri="{FF2B5EF4-FFF2-40B4-BE49-F238E27FC236}">
              <a16:creationId xmlns:a16="http://schemas.microsoft.com/office/drawing/2014/main" id="{48FAD1A8-73EF-4B81-B970-21BDCC8FB364}"/>
            </a:ext>
          </a:extLst>
        </xdr:cNvPr>
        <xdr:cNvSpPr txBox="1">
          <a:spLocks noChangeArrowheads="1"/>
        </xdr:cNvSpPr>
      </xdr:nvSpPr>
      <xdr:spPr bwMode="auto">
        <a:xfrm>
          <a:off x="695325" y="69322950"/>
          <a:ext cx="6172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330</xdr:row>
      <xdr:rowOff>19050</xdr:rowOff>
    </xdr:from>
    <xdr:to>
      <xdr:col>36</xdr:col>
      <xdr:colOff>104775</xdr:colOff>
      <xdr:row>331</xdr:row>
      <xdr:rowOff>0</xdr:rowOff>
    </xdr:to>
    <xdr:sp macro="" textlink="">
      <xdr:nvSpPr>
        <xdr:cNvPr id="7191" name="Text Box 23">
          <a:extLst>
            <a:ext uri="{FF2B5EF4-FFF2-40B4-BE49-F238E27FC236}">
              <a16:creationId xmlns:a16="http://schemas.microsoft.com/office/drawing/2014/main" id="{29251965-4938-48D3-ABD3-D0685CFE7E8C}"/>
            </a:ext>
          </a:extLst>
        </xdr:cNvPr>
        <xdr:cNvSpPr txBox="1">
          <a:spLocks noChangeArrowheads="1"/>
        </xdr:cNvSpPr>
      </xdr:nvSpPr>
      <xdr:spPr bwMode="auto">
        <a:xfrm>
          <a:off x="723900" y="6953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346</xdr:row>
      <xdr:rowOff>161925</xdr:rowOff>
    </xdr:from>
    <xdr:to>
      <xdr:col>38</xdr:col>
      <xdr:colOff>9525</xdr:colOff>
      <xdr:row>348</xdr:row>
      <xdr:rowOff>9525</xdr:rowOff>
    </xdr:to>
    <xdr:sp macro="" textlink="">
      <xdr:nvSpPr>
        <xdr:cNvPr id="7189" name="Text Box 21">
          <a:extLst>
            <a:ext uri="{FF2B5EF4-FFF2-40B4-BE49-F238E27FC236}">
              <a16:creationId xmlns:a16="http://schemas.microsoft.com/office/drawing/2014/main" id="{3567D702-AF30-41C9-B9BC-AA22FCAB7412}"/>
            </a:ext>
          </a:extLst>
        </xdr:cNvPr>
        <xdr:cNvSpPr txBox="1">
          <a:spLocks noChangeArrowheads="1"/>
        </xdr:cNvSpPr>
      </xdr:nvSpPr>
      <xdr:spPr bwMode="auto">
        <a:xfrm>
          <a:off x="695325" y="7313295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347</xdr:row>
      <xdr:rowOff>161925</xdr:rowOff>
    </xdr:from>
    <xdr:to>
      <xdr:col>38</xdr:col>
      <xdr:colOff>9525</xdr:colOff>
      <xdr:row>349</xdr:row>
      <xdr:rowOff>0</xdr:rowOff>
    </xdr:to>
    <xdr:sp macro="" textlink="">
      <xdr:nvSpPr>
        <xdr:cNvPr id="7188" name="Text Box 20">
          <a:extLst>
            <a:ext uri="{FF2B5EF4-FFF2-40B4-BE49-F238E27FC236}">
              <a16:creationId xmlns:a16="http://schemas.microsoft.com/office/drawing/2014/main" id="{E3FB11EC-7529-46A9-9553-C7A6DB171540}"/>
            </a:ext>
          </a:extLst>
        </xdr:cNvPr>
        <xdr:cNvSpPr txBox="1">
          <a:spLocks noChangeArrowheads="1"/>
        </xdr:cNvSpPr>
      </xdr:nvSpPr>
      <xdr:spPr bwMode="auto">
        <a:xfrm>
          <a:off x="695325" y="7334250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347</xdr:row>
      <xdr:rowOff>161925</xdr:rowOff>
    </xdr:from>
    <xdr:to>
      <xdr:col>36</xdr:col>
      <xdr:colOff>104775</xdr:colOff>
      <xdr:row>348</xdr:row>
      <xdr:rowOff>152400</xdr:rowOff>
    </xdr:to>
    <xdr:sp macro="" textlink="">
      <xdr:nvSpPr>
        <xdr:cNvPr id="7187" name="Text Box 19">
          <a:extLst>
            <a:ext uri="{FF2B5EF4-FFF2-40B4-BE49-F238E27FC236}">
              <a16:creationId xmlns:a16="http://schemas.microsoft.com/office/drawing/2014/main" id="{947C5AAF-21C8-43B9-8D26-6A0A239058D8}"/>
            </a:ext>
          </a:extLst>
        </xdr:cNvPr>
        <xdr:cNvSpPr txBox="1">
          <a:spLocks noChangeArrowheads="1"/>
        </xdr:cNvSpPr>
      </xdr:nvSpPr>
      <xdr:spPr bwMode="auto">
        <a:xfrm>
          <a:off x="723900" y="7334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350</xdr:row>
      <xdr:rowOff>76200</xdr:rowOff>
    </xdr:from>
    <xdr:to>
      <xdr:col>38</xdr:col>
      <xdr:colOff>9525</xdr:colOff>
      <xdr:row>351</xdr:row>
      <xdr:rowOff>133350</xdr:rowOff>
    </xdr:to>
    <xdr:sp macro="" textlink="">
      <xdr:nvSpPr>
        <xdr:cNvPr id="7182" name="Text Box 14">
          <a:extLst>
            <a:ext uri="{FF2B5EF4-FFF2-40B4-BE49-F238E27FC236}">
              <a16:creationId xmlns:a16="http://schemas.microsoft.com/office/drawing/2014/main" id="{606367C4-C984-4967-A02E-47D673B24330}"/>
            </a:ext>
          </a:extLst>
        </xdr:cNvPr>
        <xdr:cNvSpPr txBox="1">
          <a:spLocks noChangeArrowheads="1"/>
        </xdr:cNvSpPr>
      </xdr:nvSpPr>
      <xdr:spPr bwMode="auto">
        <a:xfrm>
          <a:off x="695325" y="7390447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351</xdr:row>
      <xdr:rowOff>66675</xdr:rowOff>
    </xdr:from>
    <xdr:to>
      <xdr:col>38</xdr:col>
      <xdr:colOff>9525</xdr:colOff>
      <xdr:row>352</xdr:row>
      <xdr:rowOff>123825</xdr:rowOff>
    </xdr:to>
    <xdr:sp macro="" textlink="">
      <xdr:nvSpPr>
        <xdr:cNvPr id="7181" name="Text Box 13">
          <a:extLst>
            <a:ext uri="{FF2B5EF4-FFF2-40B4-BE49-F238E27FC236}">
              <a16:creationId xmlns:a16="http://schemas.microsoft.com/office/drawing/2014/main" id="{EBC52939-E6A6-47FE-A3F5-7A180F30547D}"/>
            </a:ext>
          </a:extLst>
        </xdr:cNvPr>
        <xdr:cNvSpPr txBox="1">
          <a:spLocks noChangeArrowheads="1"/>
        </xdr:cNvSpPr>
      </xdr:nvSpPr>
      <xdr:spPr bwMode="auto">
        <a:xfrm>
          <a:off x="695325" y="7411402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351</xdr:row>
      <xdr:rowOff>66675</xdr:rowOff>
    </xdr:from>
    <xdr:to>
      <xdr:col>36</xdr:col>
      <xdr:colOff>104775</xdr:colOff>
      <xdr:row>352</xdr:row>
      <xdr:rowOff>66675</xdr:rowOff>
    </xdr:to>
    <xdr:sp macro="" textlink="">
      <xdr:nvSpPr>
        <xdr:cNvPr id="7180" name="Text Box 12">
          <a:extLst>
            <a:ext uri="{FF2B5EF4-FFF2-40B4-BE49-F238E27FC236}">
              <a16:creationId xmlns:a16="http://schemas.microsoft.com/office/drawing/2014/main" id="{DBF7C1D5-6FF1-42DB-8EB4-8E858DEDA8D7}"/>
            </a:ext>
          </a:extLst>
        </xdr:cNvPr>
        <xdr:cNvSpPr txBox="1">
          <a:spLocks noChangeArrowheads="1"/>
        </xdr:cNvSpPr>
      </xdr:nvSpPr>
      <xdr:spPr bwMode="auto">
        <a:xfrm>
          <a:off x="723900" y="74114025"/>
          <a:ext cx="48672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257174</xdr:colOff>
      <xdr:row>16</xdr:row>
      <xdr:rowOff>0</xdr:rowOff>
    </xdr:from>
    <xdr:to>
      <xdr:col>2</xdr:col>
      <xdr:colOff>38099</xdr:colOff>
      <xdr:row>59</xdr:row>
      <xdr:rowOff>114300</xdr:rowOff>
    </xdr:to>
    <xdr:pic>
      <xdr:nvPicPr>
        <xdr:cNvPr id="2" name="Afbeelding 2">
          <a:extLst>
            <a:ext uri="{FF2B5EF4-FFF2-40B4-BE49-F238E27FC236}">
              <a16:creationId xmlns:a16="http://schemas.microsoft.com/office/drawing/2014/main" id="{80FD7A82-5CAD-496E-8817-137458580A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4457700"/>
          <a:ext cx="10906125" cy="5848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187</xdr:row>
      <xdr:rowOff>9525</xdr:rowOff>
    </xdr:from>
    <xdr:to>
      <xdr:col>3</xdr:col>
      <xdr:colOff>540975</xdr:colOff>
      <xdr:row>188</xdr:row>
      <xdr:rowOff>0</xdr:rowOff>
    </xdr:to>
    <xdr:sp macro="" textlink="">
      <xdr:nvSpPr>
        <xdr:cNvPr id="4" name="PIJL-RECHTS 3">
          <a:extLst>
            <a:ext uri="{FF2B5EF4-FFF2-40B4-BE49-F238E27FC236}">
              <a16:creationId xmlns:a16="http://schemas.microsoft.com/office/drawing/2014/main" id="{BB573B09-487B-49AE-B078-AE9F01586D39}"/>
            </a:ext>
          </a:extLst>
        </xdr:cNvPr>
        <xdr:cNvSpPr/>
      </xdr:nvSpPr>
      <xdr:spPr>
        <a:xfrm>
          <a:off x="5067300" y="2095500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188</xdr:row>
      <xdr:rowOff>7144</xdr:rowOff>
    </xdr:from>
    <xdr:to>
      <xdr:col>3</xdr:col>
      <xdr:colOff>540975</xdr:colOff>
      <xdr:row>188</xdr:row>
      <xdr:rowOff>130969</xdr:rowOff>
    </xdr:to>
    <xdr:sp macro="" textlink="">
      <xdr:nvSpPr>
        <xdr:cNvPr id="8" name="PIJL-RECHTS 3">
          <a:extLst>
            <a:ext uri="{FF2B5EF4-FFF2-40B4-BE49-F238E27FC236}">
              <a16:creationId xmlns:a16="http://schemas.microsoft.com/office/drawing/2014/main" id="{F9CEF9F6-8C02-44B8-9D10-2328AF7BDAA8}"/>
            </a:ext>
          </a:extLst>
        </xdr:cNvPr>
        <xdr:cNvSpPr/>
      </xdr:nvSpPr>
      <xdr:spPr>
        <a:xfrm>
          <a:off x="5067300" y="2108596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189</xdr:row>
      <xdr:rowOff>4763</xdr:rowOff>
    </xdr:from>
    <xdr:to>
      <xdr:col>3</xdr:col>
      <xdr:colOff>540975</xdr:colOff>
      <xdr:row>189</xdr:row>
      <xdr:rowOff>128588</xdr:rowOff>
    </xdr:to>
    <xdr:sp macro="" textlink="">
      <xdr:nvSpPr>
        <xdr:cNvPr id="9" name="PIJL-RECHTS 3">
          <a:extLst>
            <a:ext uri="{FF2B5EF4-FFF2-40B4-BE49-F238E27FC236}">
              <a16:creationId xmlns:a16="http://schemas.microsoft.com/office/drawing/2014/main" id="{5F23F86A-E4FE-404D-828E-B46DFD697DF5}"/>
            </a:ext>
          </a:extLst>
        </xdr:cNvPr>
        <xdr:cNvSpPr/>
      </xdr:nvSpPr>
      <xdr:spPr>
        <a:xfrm>
          <a:off x="5067300" y="2121693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64769</xdr:colOff>
      <xdr:row>16</xdr:row>
      <xdr:rowOff>97155</xdr:rowOff>
    </xdr:from>
    <xdr:to>
      <xdr:col>23</xdr:col>
      <xdr:colOff>619125</xdr:colOff>
      <xdr:row>42</xdr:row>
      <xdr:rowOff>59055</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608DDDB-B7CC-4C6C-85AF-AA765B7F4AC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18</xdr:col>
      <xdr:colOff>1</xdr:colOff>
      <xdr:row>186</xdr:row>
      <xdr:rowOff>114300</xdr:rowOff>
    </xdr:from>
    <xdr:ext cx="1840848" cy="331244"/>
    <xdr:pic>
      <xdr:nvPicPr>
        <xdr:cNvPr id="10" name="Afbeelding 1">
          <a:extLst>
            <a:ext uri="{FF2B5EF4-FFF2-40B4-BE49-F238E27FC236}">
              <a16:creationId xmlns:a16="http://schemas.microsoft.com/office/drawing/2014/main" id="{59B09AFF-6E51-40A9-A733-D85149577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6615" y="24939914"/>
          <a:ext cx="1840848" cy="3312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180975</xdr:colOff>
      <xdr:row>194</xdr:row>
      <xdr:rowOff>9525</xdr:rowOff>
    </xdr:from>
    <xdr:to>
      <xdr:col>3</xdr:col>
      <xdr:colOff>540975</xdr:colOff>
      <xdr:row>195</xdr:row>
      <xdr:rowOff>0</xdr:rowOff>
    </xdr:to>
    <xdr:sp macro="" textlink="">
      <xdr:nvSpPr>
        <xdr:cNvPr id="3" name="PIJL-RECHTS 3">
          <a:extLst>
            <a:ext uri="{FF2B5EF4-FFF2-40B4-BE49-F238E27FC236}">
              <a16:creationId xmlns:a16="http://schemas.microsoft.com/office/drawing/2014/main" id="{E22BFADE-D908-49D6-8F75-896D0864363A}"/>
            </a:ext>
          </a:extLst>
        </xdr:cNvPr>
        <xdr:cNvSpPr/>
      </xdr:nvSpPr>
      <xdr:spPr>
        <a:xfrm>
          <a:off x="5067300" y="212026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7144</xdr:rowOff>
    </xdr:from>
    <xdr:to>
      <xdr:col>3</xdr:col>
      <xdr:colOff>540975</xdr:colOff>
      <xdr:row>195</xdr:row>
      <xdr:rowOff>130969</xdr:rowOff>
    </xdr:to>
    <xdr:sp macro="" textlink="">
      <xdr:nvSpPr>
        <xdr:cNvPr id="5" name="PIJL-RECHTS 3">
          <a:extLst>
            <a:ext uri="{FF2B5EF4-FFF2-40B4-BE49-F238E27FC236}">
              <a16:creationId xmlns:a16="http://schemas.microsoft.com/office/drawing/2014/main" id="{C20C24C4-055F-4F82-ACEC-B36F03F7AFC8}"/>
            </a:ext>
          </a:extLst>
        </xdr:cNvPr>
        <xdr:cNvSpPr/>
      </xdr:nvSpPr>
      <xdr:spPr>
        <a:xfrm>
          <a:off x="5067300" y="213336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196</xdr:row>
      <xdr:rowOff>4763</xdr:rowOff>
    </xdr:from>
    <xdr:to>
      <xdr:col>3</xdr:col>
      <xdr:colOff>540975</xdr:colOff>
      <xdr:row>196</xdr:row>
      <xdr:rowOff>128588</xdr:rowOff>
    </xdr:to>
    <xdr:sp macro="" textlink="">
      <xdr:nvSpPr>
        <xdr:cNvPr id="6" name="PIJL-RECHTS 3">
          <a:extLst>
            <a:ext uri="{FF2B5EF4-FFF2-40B4-BE49-F238E27FC236}">
              <a16:creationId xmlns:a16="http://schemas.microsoft.com/office/drawing/2014/main" id="{10CB24B2-6731-477B-A36A-BD6231F42FD4}"/>
            </a:ext>
          </a:extLst>
        </xdr:cNvPr>
        <xdr:cNvSpPr/>
      </xdr:nvSpPr>
      <xdr:spPr>
        <a:xfrm>
          <a:off x="5067300" y="214645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57145</xdr:colOff>
      <xdr:row>15</xdr:row>
      <xdr:rowOff>38099</xdr:rowOff>
    </xdr:from>
    <xdr:to>
      <xdr:col>31</xdr:col>
      <xdr:colOff>638175</xdr:colOff>
      <xdr:row>41</xdr:row>
      <xdr:rowOff>0</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3F06E9D-391C-455B-9D0B-4BC6EFF2F04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19051</xdr:colOff>
      <xdr:row>194</xdr:row>
      <xdr:rowOff>47625</xdr:rowOff>
    </xdr:from>
    <xdr:ext cx="1825262" cy="353542"/>
    <xdr:pic>
      <xdr:nvPicPr>
        <xdr:cNvPr id="8" name="Afbeelding 1">
          <a:extLst>
            <a:ext uri="{FF2B5EF4-FFF2-40B4-BE49-F238E27FC236}">
              <a16:creationId xmlns:a16="http://schemas.microsoft.com/office/drawing/2014/main" id="{60F4FAAC-7057-4E0A-AF83-213B100773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87726" y="26546175"/>
          <a:ext cx="1825262" cy="35354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180975</xdr:colOff>
      <xdr:row>190</xdr:row>
      <xdr:rowOff>9525</xdr:rowOff>
    </xdr:from>
    <xdr:to>
      <xdr:col>3</xdr:col>
      <xdr:colOff>540975</xdr:colOff>
      <xdr:row>191</xdr:row>
      <xdr:rowOff>0</xdr:rowOff>
    </xdr:to>
    <xdr:sp macro="" textlink="">
      <xdr:nvSpPr>
        <xdr:cNvPr id="3" name="PIJL-RECHTS 3">
          <a:extLst>
            <a:ext uri="{FF2B5EF4-FFF2-40B4-BE49-F238E27FC236}">
              <a16:creationId xmlns:a16="http://schemas.microsoft.com/office/drawing/2014/main" id="{C35830C3-DC37-4F43-99D5-6CA6136C3F62}"/>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191</xdr:row>
      <xdr:rowOff>7144</xdr:rowOff>
    </xdr:from>
    <xdr:to>
      <xdr:col>3</xdr:col>
      <xdr:colOff>540975</xdr:colOff>
      <xdr:row>191</xdr:row>
      <xdr:rowOff>130969</xdr:rowOff>
    </xdr:to>
    <xdr:sp macro="" textlink="">
      <xdr:nvSpPr>
        <xdr:cNvPr id="5" name="PIJL-RECHTS 3">
          <a:extLst>
            <a:ext uri="{FF2B5EF4-FFF2-40B4-BE49-F238E27FC236}">
              <a16:creationId xmlns:a16="http://schemas.microsoft.com/office/drawing/2014/main" id="{DFA56555-6C31-4B79-BDBA-92427CC8CF1A}"/>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192</xdr:row>
      <xdr:rowOff>4763</xdr:rowOff>
    </xdr:from>
    <xdr:to>
      <xdr:col>3</xdr:col>
      <xdr:colOff>540975</xdr:colOff>
      <xdr:row>192</xdr:row>
      <xdr:rowOff>128588</xdr:rowOff>
    </xdr:to>
    <xdr:sp macro="" textlink="">
      <xdr:nvSpPr>
        <xdr:cNvPr id="6" name="PIJL-RECHTS 3">
          <a:extLst>
            <a:ext uri="{FF2B5EF4-FFF2-40B4-BE49-F238E27FC236}">
              <a16:creationId xmlns:a16="http://schemas.microsoft.com/office/drawing/2014/main" id="{6E5F3412-1F75-42AF-9262-16A7BDD2BFC9}"/>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123825</xdr:colOff>
      <xdr:row>15</xdr:row>
      <xdr:rowOff>9525</xdr:rowOff>
    </xdr:from>
    <xdr:to>
      <xdr:col>29</xdr:col>
      <xdr:colOff>609600</xdr:colOff>
      <xdr:row>40</xdr:row>
      <xdr:rowOff>104775</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74C81021-3960-4262-9F3B-1DCD52FEE8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647701</xdr:colOff>
      <xdr:row>190</xdr:row>
      <xdr:rowOff>28575</xdr:rowOff>
    </xdr:from>
    <xdr:ext cx="1836692" cy="351160"/>
    <xdr:pic>
      <xdr:nvPicPr>
        <xdr:cNvPr id="7" name="Afbeelding 1">
          <a:extLst>
            <a:ext uri="{FF2B5EF4-FFF2-40B4-BE49-F238E27FC236}">
              <a16:creationId xmlns:a16="http://schemas.microsoft.com/office/drawing/2014/main" id="{B63AFC6D-4551-45FF-918D-8B89170A83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5076" y="26136600"/>
          <a:ext cx="1836692" cy="35116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180975</xdr:colOff>
      <xdr:row>190</xdr:row>
      <xdr:rowOff>9525</xdr:rowOff>
    </xdr:from>
    <xdr:to>
      <xdr:col>3</xdr:col>
      <xdr:colOff>540975</xdr:colOff>
      <xdr:row>191</xdr:row>
      <xdr:rowOff>0</xdr:rowOff>
    </xdr:to>
    <xdr:sp macro="" textlink="">
      <xdr:nvSpPr>
        <xdr:cNvPr id="3" name="PIJL-RECHTS 3">
          <a:extLst>
            <a:ext uri="{FF2B5EF4-FFF2-40B4-BE49-F238E27FC236}">
              <a16:creationId xmlns:a16="http://schemas.microsoft.com/office/drawing/2014/main" id="{AE253417-E36D-4827-ACEA-C2EAB1E756CA}"/>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191</xdr:row>
      <xdr:rowOff>7144</xdr:rowOff>
    </xdr:from>
    <xdr:to>
      <xdr:col>3</xdr:col>
      <xdr:colOff>540975</xdr:colOff>
      <xdr:row>191</xdr:row>
      <xdr:rowOff>130969</xdr:rowOff>
    </xdr:to>
    <xdr:sp macro="" textlink="">
      <xdr:nvSpPr>
        <xdr:cNvPr id="5" name="PIJL-RECHTS 3">
          <a:extLst>
            <a:ext uri="{FF2B5EF4-FFF2-40B4-BE49-F238E27FC236}">
              <a16:creationId xmlns:a16="http://schemas.microsoft.com/office/drawing/2014/main" id="{AE2CB6B7-3ACC-41F1-B400-9AF6A22A6EF3}"/>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192</xdr:row>
      <xdr:rowOff>4763</xdr:rowOff>
    </xdr:from>
    <xdr:to>
      <xdr:col>3</xdr:col>
      <xdr:colOff>540975</xdr:colOff>
      <xdr:row>192</xdr:row>
      <xdr:rowOff>128588</xdr:rowOff>
    </xdr:to>
    <xdr:sp macro="" textlink="">
      <xdr:nvSpPr>
        <xdr:cNvPr id="6" name="PIJL-RECHTS 3">
          <a:extLst>
            <a:ext uri="{FF2B5EF4-FFF2-40B4-BE49-F238E27FC236}">
              <a16:creationId xmlns:a16="http://schemas.microsoft.com/office/drawing/2014/main" id="{BCD0FF19-E161-4A2A-A064-BFE4432707D1}"/>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133350</xdr:colOff>
      <xdr:row>15</xdr:row>
      <xdr:rowOff>66676</xdr:rowOff>
    </xdr:from>
    <xdr:to>
      <xdr:col>29</xdr:col>
      <xdr:colOff>609599</xdr:colOff>
      <xdr:row>41</xdr:row>
      <xdr:rowOff>9526</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5C631E5F-DD13-4388-8152-BDD8FBAD03F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676276</xdr:colOff>
      <xdr:row>189</xdr:row>
      <xdr:rowOff>104775</xdr:rowOff>
    </xdr:from>
    <xdr:ext cx="1829072" cy="354970"/>
    <xdr:pic>
      <xdr:nvPicPr>
        <xdr:cNvPr id="7" name="Afbeelding 1">
          <a:extLst>
            <a:ext uri="{FF2B5EF4-FFF2-40B4-BE49-F238E27FC236}">
              <a16:creationId xmlns:a16="http://schemas.microsoft.com/office/drawing/2014/main" id="{5C021EBF-6108-4D5D-9734-7E73584E87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3651" y="26079450"/>
          <a:ext cx="1829072" cy="35497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3</xdr:col>
      <xdr:colOff>180975</xdr:colOff>
      <xdr:row>194</xdr:row>
      <xdr:rowOff>9525</xdr:rowOff>
    </xdr:from>
    <xdr:to>
      <xdr:col>3</xdr:col>
      <xdr:colOff>540975</xdr:colOff>
      <xdr:row>195</xdr:row>
      <xdr:rowOff>0</xdr:rowOff>
    </xdr:to>
    <xdr:sp macro="" textlink="">
      <xdr:nvSpPr>
        <xdr:cNvPr id="3" name="PIJL-RECHTS 3">
          <a:extLst>
            <a:ext uri="{FF2B5EF4-FFF2-40B4-BE49-F238E27FC236}">
              <a16:creationId xmlns:a16="http://schemas.microsoft.com/office/drawing/2014/main" id="{7D1A6D80-E227-4E18-80CD-4C829D04DAF6}"/>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7144</xdr:rowOff>
    </xdr:from>
    <xdr:to>
      <xdr:col>3</xdr:col>
      <xdr:colOff>540975</xdr:colOff>
      <xdr:row>195</xdr:row>
      <xdr:rowOff>130969</xdr:rowOff>
    </xdr:to>
    <xdr:sp macro="" textlink="">
      <xdr:nvSpPr>
        <xdr:cNvPr id="5" name="PIJL-RECHTS 3">
          <a:extLst>
            <a:ext uri="{FF2B5EF4-FFF2-40B4-BE49-F238E27FC236}">
              <a16:creationId xmlns:a16="http://schemas.microsoft.com/office/drawing/2014/main" id="{D8A25652-5AF8-45CA-9FF8-B8C013DDB4AC}"/>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196</xdr:row>
      <xdr:rowOff>4763</xdr:rowOff>
    </xdr:from>
    <xdr:to>
      <xdr:col>3</xdr:col>
      <xdr:colOff>540975</xdr:colOff>
      <xdr:row>196</xdr:row>
      <xdr:rowOff>128588</xdr:rowOff>
    </xdr:to>
    <xdr:sp macro="" textlink="">
      <xdr:nvSpPr>
        <xdr:cNvPr id="6" name="PIJL-RECHTS 3">
          <a:extLst>
            <a:ext uri="{FF2B5EF4-FFF2-40B4-BE49-F238E27FC236}">
              <a16:creationId xmlns:a16="http://schemas.microsoft.com/office/drawing/2014/main" id="{4C396E15-A281-473C-AF5A-E4D1DD1CF7AA}"/>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57150</xdr:colOff>
      <xdr:row>15</xdr:row>
      <xdr:rowOff>38100</xdr:rowOff>
    </xdr:from>
    <xdr:to>
      <xdr:col>29</xdr:col>
      <xdr:colOff>600075</xdr:colOff>
      <xdr:row>41</xdr:row>
      <xdr:rowOff>0</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9420F007-406C-43C6-8516-8E97487F4A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47626</xdr:colOff>
      <xdr:row>194</xdr:row>
      <xdr:rowOff>9525</xdr:rowOff>
    </xdr:from>
    <xdr:ext cx="1840502" cy="351160"/>
    <xdr:pic>
      <xdr:nvPicPr>
        <xdr:cNvPr id="7" name="Afbeelding 1">
          <a:extLst>
            <a:ext uri="{FF2B5EF4-FFF2-40B4-BE49-F238E27FC236}">
              <a16:creationId xmlns:a16="http://schemas.microsoft.com/office/drawing/2014/main" id="{4A37057D-6181-4C5F-8AEA-A5D7B8A1B0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20801" y="26650950"/>
          <a:ext cx="1840502" cy="351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37</xdr:col>
      <xdr:colOff>152400</xdr:colOff>
      <xdr:row>12</xdr:row>
      <xdr:rowOff>114299</xdr:rowOff>
    </xdr:from>
    <xdr:to>
      <xdr:col>42</xdr:col>
      <xdr:colOff>95250</xdr:colOff>
      <xdr:row>24</xdr:row>
      <xdr:rowOff>44824</xdr:rowOff>
    </xdr:to>
    <xdr:sp macro="" textlink="">
      <xdr:nvSpPr>
        <xdr:cNvPr id="2" name="Rectangle 1">
          <a:extLst>
            <a:ext uri="{FF2B5EF4-FFF2-40B4-BE49-F238E27FC236}">
              <a16:creationId xmlns:a16="http://schemas.microsoft.com/office/drawing/2014/main" id="{BEE49058-7954-48EF-9FEC-CA6567B294BB}"/>
            </a:ext>
          </a:extLst>
        </xdr:cNvPr>
        <xdr:cNvSpPr/>
      </xdr:nvSpPr>
      <xdr:spPr>
        <a:xfrm>
          <a:off x="26452606" y="1862417"/>
          <a:ext cx="3360644" cy="1689848"/>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Het uurloon van de salarisschaal Hulp bij het Huishouden is gebaseerd op 1878 uur ex artikel 1.1 lid 15 sub a.</a:t>
          </a:r>
          <a:r>
            <a:rPr lang="en-US" sz="900" b="0" i="0" baseline="0">
              <a:solidFill>
                <a:sysClr val="windowText" lastClr="000000"/>
              </a:solidFill>
              <a:latin typeface="Segoe UI" panose="020B0502040204020203" pitchFamily="34" charset="0"/>
              <a:cs typeface="Segoe UI" panose="020B0502040204020203" pitchFamily="34" charset="0"/>
            </a:rPr>
            <a:t> </a:t>
          </a:r>
          <a:r>
            <a:rPr lang="en-US" sz="900" b="0" i="0">
              <a:solidFill>
                <a:sysClr val="windowText" lastClr="000000"/>
              </a:solidFill>
              <a:latin typeface="Segoe UI" panose="020B0502040204020203" pitchFamily="34" charset="0"/>
              <a:cs typeface="Segoe UI" panose="020B0502040204020203" pitchFamily="34" charset="0"/>
            </a:rPr>
            <a:t>Dit geldt voor de berekening van vergoedingen/toeslagen en voor de berekening van het uurloon van het periodesalaris.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maart 2022 is de Zij-instroomperiodiek in sommige gevallen in de plaatsgekomen van de Aanloopperiodiek of Periodiek 0. Bij Schaal 40 is de Zij-Instroomperiodiek extra toegevoegd, voor de periode tot 1 maart is hier een aanname voor gedaan.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38</xdr:col>
      <xdr:colOff>0</xdr:colOff>
      <xdr:row>14</xdr:row>
      <xdr:rowOff>0</xdr:rowOff>
    </xdr:from>
    <xdr:to>
      <xdr:col>42</xdr:col>
      <xdr:colOff>615539</xdr:colOff>
      <xdr:row>25</xdr:row>
      <xdr:rowOff>110603</xdr:rowOff>
    </xdr:to>
    <xdr:sp macro="" textlink="">
      <xdr:nvSpPr>
        <xdr:cNvPr id="2" name="Rectangle 1">
          <a:extLst>
            <a:ext uri="{FF2B5EF4-FFF2-40B4-BE49-F238E27FC236}">
              <a16:creationId xmlns:a16="http://schemas.microsoft.com/office/drawing/2014/main" id="{1F0F44CE-A884-4D66-8089-1CC924A1865C}"/>
            </a:ext>
          </a:extLst>
        </xdr:cNvPr>
        <xdr:cNvSpPr/>
      </xdr:nvSpPr>
      <xdr:spPr>
        <a:xfrm>
          <a:off x="27222450" y="2000250"/>
          <a:ext cx="3358739" cy="1691753"/>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mei 2022 vervalt de trede 0 voor functiegroep 35 t/m 50. </a:t>
          </a:r>
        </a:p>
      </xdr:txBody>
    </xdr:sp>
    <xdr:clientData/>
  </xdr:twoCellAnchor>
</xdr:wsDr>
</file>

<file path=xl/theme/theme1.xml><?xml version="1.0" encoding="utf-8"?>
<a:theme xmlns:a="http://schemas.openxmlformats.org/drawingml/2006/main" name="Office Theme">
  <a:themeElements>
    <a:clrScheme name="Berenschot PowerPoint">
      <a:dk1>
        <a:srgbClr val="1A3877"/>
      </a:dk1>
      <a:lt1>
        <a:srgbClr val="FFFFFF"/>
      </a:lt1>
      <a:dk2>
        <a:srgbClr val="1A3877"/>
      </a:dk2>
      <a:lt2>
        <a:srgbClr val="FFFFFF"/>
      </a:lt2>
      <a:accent1>
        <a:srgbClr val="41B6E6"/>
      </a:accent1>
      <a:accent2>
        <a:srgbClr val="007749"/>
      </a:accent2>
      <a:accent3>
        <a:srgbClr val="BA0C2F"/>
      </a:accent3>
      <a:accent4>
        <a:srgbClr val="FF8200"/>
      </a:accent4>
      <a:accent5>
        <a:srgbClr val="FFD100"/>
      </a:accent5>
      <a:accent6>
        <a:srgbClr val="1A3877"/>
      </a:accent6>
      <a:hlink>
        <a:srgbClr val="41B6E6"/>
      </a:hlink>
      <a:folHlink>
        <a:srgbClr val="0077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wv.nl/werkgevers/bedragen-en-premies/detail/ww-premie;%20premie%20voor%20vaste%20krachten;%20voor%20flexibele%20krachten%20is%20deze%207,7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333E-A372-407A-B9BC-C8786560A2C0}">
  <sheetPr codeName="Blad1">
    <tabColor theme="0" tint="-0.34998626667073579"/>
  </sheetPr>
  <dimension ref="A1:S89"/>
  <sheetViews>
    <sheetView showGridLines="0" zoomScaleNormal="100" workbookViewId="0"/>
  </sheetViews>
  <sheetFormatPr defaultColWidth="0" defaultRowHeight="10.5" zeroHeight="1"/>
  <cols>
    <col min="1" max="2" width="2.25" style="28" customWidth="1"/>
    <col min="3" max="3" width="155.375" style="28" customWidth="1"/>
    <col min="4" max="4" width="9" style="28" customWidth="1"/>
    <col min="5" max="16384" width="0" style="28" hidden="1"/>
  </cols>
  <sheetData>
    <row r="1" spans="1:19" ht="16.5">
      <c r="A1" s="157" t="s">
        <v>0</v>
      </c>
      <c r="B1" s="158"/>
      <c r="C1" s="159"/>
      <c r="D1" s="160"/>
      <c r="E1" s="173"/>
      <c r="F1" s="173"/>
      <c r="G1" s="173"/>
      <c r="H1" s="173"/>
      <c r="I1" s="173"/>
      <c r="J1" s="173"/>
      <c r="K1" s="173"/>
      <c r="L1" s="173"/>
      <c r="M1" s="173"/>
      <c r="N1" s="173"/>
      <c r="O1" s="173"/>
      <c r="P1" s="173"/>
      <c r="Q1" s="173"/>
      <c r="R1" s="173"/>
      <c r="S1" s="173"/>
    </row>
    <row r="2" spans="1:19">
      <c r="A2" s="161"/>
      <c r="B2" s="1"/>
      <c r="C2" s="1"/>
      <c r="D2" s="162"/>
    </row>
    <row r="3" spans="1:19">
      <c r="A3" s="161"/>
      <c r="B3" s="1" t="s">
        <v>1</v>
      </c>
      <c r="C3" s="1"/>
      <c r="D3" s="162"/>
    </row>
    <row r="4" spans="1:19">
      <c r="A4" s="161"/>
      <c r="B4" s="1" t="s">
        <v>2</v>
      </c>
      <c r="C4" s="1"/>
      <c r="D4" s="162"/>
    </row>
    <row r="5" spans="1:19">
      <c r="A5" s="161"/>
      <c r="B5" s="1"/>
      <c r="C5" s="1"/>
      <c r="D5" s="162"/>
    </row>
    <row r="6" spans="1:19">
      <c r="A6" s="161"/>
      <c r="B6" s="163" t="s">
        <v>3</v>
      </c>
      <c r="C6" s="1"/>
      <c r="D6" s="162"/>
    </row>
    <row r="7" spans="1:19" ht="21">
      <c r="A7" s="161"/>
      <c r="B7" s="155" t="s">
        <v>4</v>
      </c>
      <c r="C7" s="156" t="s">
        <v>5</v>
      </c>
      <c r="D7" s="162"/>
    </row>
    <row r="8" spans="1:19" ht="21">
      <c r="A8" s="161"/>
      <c r="B8" s="155" t="s">
        <v>4</v>
      </c>
      <c r="C8" s="156" t="s">
        <v>6</v>
      </c>
      <c r="D8" s="162"/>
    </row>
    <row r="9" spans="1:19" ht="21">
      <c r="A9" s="161"/>
      <c r="B9" s="155" t="s">
        <v>4</v>
      </c>
      <c r="C9" s="156" t="s">
        <v>7</v>
      </c>
      <c r="D9" s="162"/>
    </row>
    <row r="10" spans="1:19" ht="11.45" customHeight="1">
      <c r="A10" s="161"/>
      <c r="B10" s="155" t="s">
        <v>4</v>
      </c>
      <c r="C10" s="196" t="s">
        <v>8</v>
      </c>
      <c r="D10" s="162"/>
    </row>
    <row r="11" spans="1:19">
      <c r="A11" s="161"/>
      <c r="B11" s="155" t="s">
        <v>4</v>
      </c>
      <c r="C11" s="156" t="s">
        <v>9</v>
      </c>
      <c r="D11" s="162"/>
    </row>
    <row r="12" spans="1:19">
      <c r="A12" s="161"/>
      <c r="B12" s="155" t="s">
        <v>4</v>
      </c>
      <c r="C12" s="156" t="s">
        <v>10</v>
      </c>
      <c r="D12" s="162"/>
    </row>
    <row r="13" spans="1:19">
      <c r="A13" s="161"/>
      <c r="B13" s="155" t="s">
        <v>4</v>
      </c>
      <c r="C13" s="156" t="s">
        <v>11</v>
      </c>
      <c r="D13" s="162"/>
    </row>
    <row r="14" spans="1:19">
      <c r="A14" s="161"/>
      <c r="B14" s="154"/>
      <c r="C14" s="164" t="s">
        <v>12</v>
      </c>
      <c r="D14" s="162"/>
    </row>
    <row r="15" spans="1:19">
      <c r="A15" s="161"/>
      <c r="B15" s="154"/>
      <c r="C15" s="164" t="s">
        <v>13</v>
      </c>
      <c r="D15" s="162"/>
    </row>
    <row r="16" spans="1:19">
      <c r="A16" s="161"/>
      <c r="B16" s="154"/>
      <c r="C16" s="164" t="s">
        <v>14</v>
      </c>
      <c r="D16" s="162"/>
    </row>
    <row r="17" spans="1:4" ht="31.5">
      <c r="A17" s="161"/>
      <c r="B17" s="155" t="s">
        <v>4</v>
      </c>
      <c r="C17" s="177" t="s">
        <v>15</v>
      </c>
      <c r="D17" s="162"/>
    </row>
    <row r="18" spans="1:4">
      <c r="A18" s="161"/>
      <c r="B18" s="154"/>
      <c r="C18" s="164"/>
      <c r="D18" s="162"/>
    </row>
    <row r="19" spans="1:4">
      <c r="A19" s="161"/>
      <c r="B19" s="165" t="s">
        <v>16</v>
      </c>
      <c r="C19" s="166"/>
      <c r="D19" s="162"/>
    </row>
    <row r="20" spans="1:4">
      <c r="A20" s="161"/>
      <c r="B20" s="155" t="s">
        <v>4</v>
      </c>
      <c r="C20" s="156" t="s">
        <v>17</v>
      </c>
      <c r="D20" s="162"/>
    </row>
    <row r="21" spans="1:4">
      <c r="A21" s="161"/>
      <c r="B21" s="426">
        <v>1</v>
      </c>
      <c r="C21" s="156" t="s">
        <v>18</v>
      </c>
      <c r="D21" s="162"/>
    </row>
    <row r="22" spans="1:4">
      <c r="A22" s="161"/>
      <c r="B22" s="426">
        <v>2</v>
      </c>
      <c r="C22" s="156" t="s">
        <v>19</v>
      </c>
      <c r="D22" s="162"/>
    </row>
    <row r="23" spans="1:4">
      <c r="A23" s="161"/>
      <c r="B23" s="426">
        <v>3</v>
      </c>
      <c r="C23" s="156" t="s">
        <v>20</v>
      </c>
      <c r="D23" s="162"/>
    </row>
    <row r="24" spans="1:4">
      <c r="A24" s="161"/>
      <c r="B24" s="426">
        <v>4</v>
      </c>
      <c r="C24" s="156" t="s">
        <v>21</v>
      </c>
      <c r="D24" s="162"/>
    </row>
    <row r="25" spans="1:4">
      <c r="A25" s="161"/>
      <c r="B25" s="426">
        <v>5</v>
      </c>
      <c r="C25" s="156" t="s">
        <v>22</v>
      </c>
      <c r="D25" s="162"/>
    </row>
    <row r="26" spans="1:4">
      <c r="A26" s="161"/>
      <c r="B26" s="426">
        <v>6</v>
      </c>
      <c r="C26" s="156" t="s">
        <v>23</v>
      </c>
      <c r="D26" s="162"/>
    </row>
    <row r="27" spans="1:4">
      <c r="A27" s="161"/>
      <c r="B27" s="155" t="s">
        <v>4</v>
      </c>
      <c r="C27" s="156" t="s">
        <v>24</v>
      </c>
      <c r="D27" s="162"/>
    </row>
    <row r="28" spans="1:4">
      <c r="A28" s="161"/>
      <c r="B28" s="155"/>
      <c r="C28" s="156"/>
      <c r="D28" s="162"/>
    </row>
    <row r="29" spans="1:4">
      <c r="A29" s="161"/>
      <c r="B29" s="165" t="s">
        <v>25</v>
      </c>
      <c r="C29" s="156"/>
      <c r="D29" s="162"/>
    </row>
    <row r="30" spans="1:4">
      <c r="A30" s="161"/>
      <c r="B30" s="155" t="s">
        <v>4</v>
      </c>
      <c r="C30" s="156" t="s">
        <v>26</v>
      </c>
      <c r="D30" s="162"/>
    </row>
    <row r="31" spans="1:4">
      <c r="A31" s="161"/>
      <c r="B31" s="178" t="s">
        <v>27</v>
      </c>
      <c r="C31" s="156"/>
      <c r="D31" s="162"/>
    </row>
    <row r="32" spans="1:4">
      <c r="A32" s="161"/>
      <c r="B32" s="155" t="s">
        <v>4</v>
      </c>
      <c r="C32" s="156" t="s">
        <v>28</v>
      </c>
      <c r="D32" s="162"/>
    </row>
    <row r="33" spans="1:4" ht="31.5">
      <c r="A33" s="161"/>
      <c r="B33" s="155" t="s">
        <v>4</v>
      </c>
      <c r="C33" s="168" t="s">
        <v>29</v>
      </c>
      <c r="D33" s="162"/>
    </row>
    <row r="34" spans="1:4" ht="31.5">
      <c r="A34" s="161"/>
      <c r="B34" s="155" t="s">
        <v>4</v>
      </c>
      <c r="C34" s="156" t="s">
        <v>30</v>
      </c>
      <c r="D34" s="162"/>
    </row>
    <row r="35" spans="1:4">
      <c r="A35" s="161"/>
      <c r="B35" s="155" t="s">
        <v>4</v>
      </c>
      <c r="C35" s="156" t="s">
        <v>31</v>
      </c>
      <c r="D35" s="162"/>
    </row>
    <row r="36" spans="1:4">
      <c r="A36" s="161"/>
      <c r="B36" s="178" t="s">
        <v>32</v>
      </c>
      <c r="C36" s="156"/>
      <c r="D36" s="162"/>
    </row>
    <row r="37" spans="1:4">
      <c r="A37" s="161"/>
      <c r="B37" s="155" t="s">
        <v>4</v>
      </c>
      <c r="C37" s="167" t="s">
        <v>33</v>
      </c>
      <c r="D37" s="162"/>
    </row>
    <row r="38" spans="1:4">
      <c r="A38" s="161"/>
      <c r="B38" s="155" t="s">
        <v>4</v>
      </c>
      <c r="C38" s="156" t="s">
        <v>34</v>
      </c>
      <c r="D38" s="162"/>
    </row>
    <row r="39" spans="1:4">
      <c r="A39" s="161"/>
      <c r="B39" s="155" t="s">
        <v>4</v>
      </c>
      <c r="C39" s="156" t="s">
        <v>35</v>
      </c>
      <c r="D39" s="162"/>
    </row>
    <row r="40" spans="1:4">
      <c r="A40" s="161"/>
      <c r="B40" s="178" t="s">
        <v>36</v>
      </c>
      <c r="C40" s="156"/>
      <c r="D40" s="162"/>
    </row>
    <row r="41" spans="1:4" ht="24" customHeight="1">
      <c r="A41" s="161"/>
      <c r="B41" s="155" t="s">
        <v>4</v>
      </c>
      <c r="C41" s="156" t="s">
        <v>37</v>
      </c>
      <c r="D41" s="162"/>
    </row>
    <row r="42" spans="1:4">
      <c r="A42" s="161"/>
      <c r="B42" s="155"/>
      <c r="C42" s="156"/>
      <c r="D42" s="162"/>
    </row>
    <row r="43" spans="1:4">
      <c r="A43" s="161"/>
      <c r="B43" s="165" t="s">
        <v>38</v>
      </c>
      <c r="C43" s="1"/>
      <c r="D43" s="162"/>
    </row>
    <row r="44" spans="1:4" ht="21">
      <c r="A44" s="161"/>
      <c r="B44" s="155" t="s">
        <v>4</v>
      </c>
      <c r="C44" s="168" t="s">
        <v>39</v>
      </c>
      <c r="D44" s="162"/>
    </row>
    <row r="45" spans="1:4" s="430" customFormat="1" ht="12" customHeight="1">
      <c r="A45" s="427"/>
      <c r="B45" s="155" t="s">
        <v>4</v>
      </c>
      <c r="C45" s="428" t="s">
        <v>40</v>
      </c>
      <c r="D45" s="429"/>
    </row>
    <row r="46" spans="1:4">
      <c r="A46" s="161"/>
      <c r="B46" s="155" t="s">
        <v>4</v>
      </c>
      <c r="C46" s="167" t="s">
        <v>41</v>
      </c>
      <c r="D46" s="162"/>
    </row>
    <row r="47" spans="1:4">
      <c r="A47" s="161"/>
      <c r="B47" s="155"/>
      <c r="C47" s="156"/>
      <c r="D47" s="162"/>
    </row>
    <row r="48" spans="1:4">
      <c r="A48" s="161"/>
      <c r="B48" s="165" t="s">
        <v>42</v>
      </c>
      <c r="C48" s="1"/>
      <c r="D48" s="162"/>
    </row>
    <row r="49" spans="1:4">
      <c r="A49" s="161"/>
      <c r="B49" s="155" t="s">
        <v>4</v>
      </c>
      <c r="C49" s="156" t="s">
        <v>43</v>
      </c>
      <c r="D49" s="162"/>
    </row>
    <row r="50" spans="1:4" ht="21">
      <c r="A50" s="161"/>
      <c r="B50" s="155" t="s">
        <v>4</v>
      </c>
      <c r="C50" s="179" t="s">
        <v>44</v>
      </c>
      <c r="D50" s="162"/>
    </row>
    <row r="51" spans="1:4">
      <c r="A51" s="161"/>
      <c r="B51" s="155"/>
      <c r="C51" s="156"/>
      <c r="D51" s="162"/>
    </row>
    <row r="52" spans="1:4">
      <c r="A52" s="161"/>
      <c r="B52" s="165" t="s">
        <v>45</v>
      </c>
      <c r="C52" s="156"/>
      <c r="D52" s="162"/>
    </row>
    <row r="53" spans="1:4" ht="21">
      <c r="A53" s="161"/>
      <c r="B53" s="155" t="s">
        <v>4</v>
      </c>
      <c r="C53" s="214" t="s">
        <v>46</v>
      </c>
      <c r="D53" s="162"/>
    </row>
    <row r="54" spans="1:4" ht="21">
      <c r="A54" s="161"/>
      <c r="B54" s="155" t="s">
        <v>4</v>
      </c>
      <c r="C54" s="156" t="s">
        <v>47</v>
      </c>
      <c r="D54" s="162"/>
    </row>
    <row r="55" spans="1:4" ht="21">
      <c r="A55" s="161"/>
      <c r="B55" s="155" t="s">
        <v>4</v>
      </c>
      <c r="C55" s="156" t="s">
        <v>48</v>
      </c>
      <c r="D55" s="162"/>
    </row>
    <row r="56" spans="1:4" ht="21">
      <c r="A56" s="161"/>
      <c r="B56" s="155" t="s">
        <v>4</v>
      </c>
      <c r="C56" s="156" t="s">
        <v>49</v>
      </c>
      <c r="D56" s="162"/>
    </row>
    <row r="57" spans="1:4">
      <c r="A57" s="161"/>
      <c r="B57" s="155" t="s">
        <v>4</v>
      </c>
      <c r="C57" s="156" t="s">
        <v>50</v>
      </c>
      <c r="D57" s="162"/>
    </row>
    <row r="58" spans="1:4" ht="33.6" customHeight="1">
      <c r="A58" s="161"/>
      <c r="B58" s="155" t="s">
        <v>4</v>
      </c>
      <c r="C58" s="168" t="s">
        <v>51</v>
      </c>
      <c r="D58" s="162"/>
    </row>
    <row r="59" spans="1:4" ht="21">
      <c r="A59" s="161"/>
      <c r="B59" s="155" t="s">
        <v>4</v>
      </c>
      <c r="C59" s="156" t="s">
        <v>52</v>
      </c>
      <c r="D59" s="162"/>
    </row>
    <row r="60" spans="1:4">
      <c r="A60" s="161"/>
      <c r="B60" s="155"/>
      <c r="C60" s="156"/>
      <c r="D60" s="162"/>
    </row>
    <row r="61" spans="1:4">
      <c r="A61" s="161"/>
      <c r="B61" s="165" t="s">
        <v>53</v>
      </c>
      <c r="C61" s="1"/>
      <c r="D61" s="162"/>
    </row>
    <row r="62" spans="1:4">
      <c r="A62" s="161"/>
      <c r="B62" s="45" t="s">
        <v>4</v>
      </c>
      <c r="C62" s="156" t="s">
        <v>54</v>
      </c>
      <c r="D62" s="162"/>
    </row>
    <row r="63" spans="1:4">
      <c r="A63" s="161"/>
      <c r="B63" s="45" t="s">
        <v>4</v>
      </c>
      <c r="C63" s="156" t="s">
        <v>55</v>
      </c>
      <c r="D63" s="162"/>
    </row>
    <row r="64" spans="1:4">
      <c r="A64" s="161"/>
      <c r="B64" s="45" t="s">
        <v>4</v>
      </c>
      <c r="C64" s="156" t="s">
        <v>56</v>
      </c>
      <c r="D64" s="162"/>
    </row>
    <row r="65" spans="1:4" ht="21">
      <c r="A65" s="161"/>
      <c r="B65" s="45" t="s">
        <v>4</v>
      </c>
      <c r="C65" s="156" t="s">
        <v>57</v>
      </c>
      <c r="D65" s="162"/>
    </row>
    <row r="66" spans="1:4" ht="21.75" customHeight="1">
      <c r="A66" s="161"/>
      <c r="B66" s="155" t="s">
        <v>4</v>
      </c>
      <c r="C66" s="149" t="s">
        <v>58</v>
      </c>
      <c r="D66" s="162"/>
    </row>
    <row r="67" spans="1:4" ht="21">
      <c r="A67" s="161"/>
      <c r="B67" s="155" t="s">
        <v>4</v>
      </c>
      <c r="C67" s="149" t="s">
        <v>59</v>
      </c>
      <c r="D67" s="162"/>
    </row>
    <row r="68" spans="1:4">
      <c r="A68" s="161"/>
      <c r="B68" s="155"/>
      <c r="C68" s="1" t="s">
        <v>60</v>
      </c>
      <c r="D68" s="162"/>
    </row>
    <row r="69" spans="1:4">
      <c r="A69" s="161"/>
      <c r="B69" s="165" t="s">
        <v>61</v>
      </c>
      <c r="C69" s="1"/>
      <c r="D69" s="162"/>
    </row>
    <row r="70" spans="1:4">
      <c r="A70" s="161"/>
      <c r="B70" s="45" t="s">
        <v>4</v>
      </c>
      <c r="C70" s="156" t="s">
        <v>62</v>
      </c>
      <c r="D70" s="162"/>
    </row>
    <row r="71" spans="1:4" ht="23.25" customHeight="1">
      <c r="A71" s="180"/>
      <c r="B71" s="181" t="s">
        <v>4</v>
      </c>
      <c r="C71" s="168" t="s">
        <v>63</v>
      </c>
      <c r="D71" s="182"/>
    </row>
    <row r="72" spans="1:4">
      <c r="A72" s="180"/>
      <c r="B72" s="181" t="s">
        <v>4</v>
      </c>
      <c r="C72" s="168" t="s">
        <v>64</v>
      </c>
      <c r="D72" s="182"/>
    </row>
    <row r="73" spans="1:4">
      <c r="A73" s="169"/>
      <c r="B73" s="170"/>
      <c r="C73" s="171"/>
      <c r="D73" s="172"/>
    </row>
    <row r="74" spans="1:4" hidden="1">
      <c r="B74" s="174"/>
      <c r="C74" s="175"/>
    </row>
    <row r="75" spans="1:4" hidden="1">
      <c r="B75" s="174"/>
    </row>
    <row r="76" spans="1:4" hidden="1">
      <c r="B76" s="174"/>
      <c r="C76" s="175"/>
    </row>
    <row r="77" spans="1:4" hidden="1">
      <c r="B77" s="176"/>
    </row>
    <row r="78" spans="1:4" hidden="1">
      <c r="B78" s="176"/>
    </row>
    <row r="79" spans="1:4" hidden="1">
      <c r="B79" s="176"/>
    </row>
    <row r="80" spans="1:4" hidden="1">
      <c r="B80" s="176"/>
    </row>
    <row r="81" spans="2:2" hidden="1">
      <c r="B81" s="176"/>
    </row>
    <row r="82" spans="2:2" hidden="1">
      <c r="B82" s="176"/>
    </row>
    <row r="83" spans="2:2" hidden="1">
      <c r="B83" s="176"/>
    </row>
    <row r="84" spans="2:2" hidden="1">
      <c r="B84" s="176"/>
    </row>
    <row r="85" spans="2:2" hidden="1">
      <c r="B85" s="176"/>
    </row>
    <row r="86" spans="2:2" hidden="1">
      <c r="B86" s="176"/>
    </row>
    <row r="87" spans="2:2" hidden="1">
      <c r="B87" s="176"/>
    </row>
    <row r="88" spans="2:2" hidden="1">
      <c r="B88" s="176"/>
    </row>
    <row r="89" spans="2:2" hidden="1">
      <c r="B89" s="17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24-C51A-45FB-BA69-5A19F7EC2B79}">
  <sheetPr codeName="Blad9">
    <tabColor theme="7" tint="0.79998168889431442"/>
  </sheetPr>
  <dimension ref="A1:AS228"/>
  <sheetViews>
    <sheetView showGridLines="0" zoomScaleNormal="100" workbookViewId="0">
      <selection activeCell="D6" sqref="D6"/>
    </sheetView>
  </sheetViews>
  <sheetFormatPr defaultColWidth="0" defaultRowHeight="10.5" zeroHeight="1"/>
  <cols>
    <col min="1" max="34" width="9" style="28" customWidth="1"/>
    <col min="35" max="36" width="14.5" style="484" bestFit="1" customWidth="1"/>
    <col min="37" max="37" width="11.75" style="484" bestFit="1" customWidth="1"/>
    <col min="38" max="38" width="10.5" style="484" bestFit="1" customWidth="1"/>
    <col min="39" max="45" width="9" style="28" customWidth="1"/>
    <col min="46" max="16384" width="9" style="28" hidden="1"/>
  </cols>
  <sheetData>
    <row r="1" spans="1:45">
      <c r="A1" s="39" t="s">
        <v>615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79"/>
      <c r="AJ1" s="479"/>
      <c r="AK1" s="479"/>
      <c r="AL1" s="479"/>
      <c r="AM1" s="40"/>
      <c r="AN1" s="40"/>
      <c r="AO1" s="40"/>
      <c r="AP1" s="40"/>
      <c r="AQ1" s="40"/>
      <c r="AR1" s="40"/>
      <c r="AS1" s="133"/>
    </row>
    <row r="2" spans="1:45">
      <c r="A2" s="2" t="s">
        <v>616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80"/>
      <c r="AJ2" s="480"/>
      <c r="AK2" s="480"/>
      <c r="AL2" s="480"/>
      <c r="AM2" s="5"/>
      <c r="AN2" s="5"/>
      <c r="AO2" s="5"/>
      <c r="AP2" s="5"/>
      <c r="AQ2" s="5"/>
      <c r="AR2" s="5"/>
      <c r="AS2" s="6"/>
    </row>
    <row r="3" spans="1:4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480"/>
      <c r="AJ3" s="480"/>
      <c r="AK3" s="480"/>
      <c r="AL3" s="480"/>
      <c r="AM3" s="5"/>
      <c r="AN3" s="5"/>
      <c r="AO3" s="5"/>
      <c r="AP3" s="5"/>
      <c r="AQ3" s="5"/>
      <c r="AR3" s="5"/>
      <c r="AS3" s="6"/>
    </row>
    <row r="4" spans="1:45">
      <c r="A4" s="41" t="s">
        <v>365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81"/>
      <c r="AJ4" s="481"/>
      <c r="AK4" s="481"/>
      <c r="AL4" s="481"/>
      <c r="AM4" s="42"/>
      <c r="AN4" s="42"/>
      <c r="AO4" s="42"/>
      <c r="AP4" s="42"/>
      <c r="AQ4" s="42"/>
      <c r="AR4" s="42"/>
      <c r="AS4" s="134"/>
    </row>
    <row r="5" spans="1:4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480"/>
      <c r="AJ5" s="480"/>
      <c r="AK5" s="480"/>
      <c r="AL5" s="480"/>
      <c r="AM5" s="5"/>
      <c r="AN5" s="5"/>
      <c r="AO5" s="5"/>
      <c r="AP5" s="5"/>
      <c r="AQ5" s="5"/>
      <c r="AR5" s="5"/>
      <c r="AS5" s="6"/>
    </row>
    <row r="6" spans="1:45">
      <c r="A6" s="62" t="s">
        <v>366</v>
      </c>
      <c r="B6" s="108"/>
      <c r="C6" s="63"/>
      <c r="D6" s="117">
        <v>0.33333333333333331</v>
      </c>
      <c r="E6" s="5"/>
      <c r="F6" s="14" t="s">
        <v>617</v>
      </c>
      <c r="G6" s="15"/>
      <c r="H6" s="15"/>
      <c r="I6" s="15"/>
      <c r="J6" s="15"/>
      <c r="K6" s="15"/>
      <c r="L6" s="15"/>
      <c r="M6" s="15"/>
      <c r="N6" s="16"/>
      <c r="O6" s="5"/>
      <c r="P6" s="5"/>
      <c r="Q6" s="5"/>
      <c r="R6" s="5"/>
      <c r="S6" s="5"/>
      <c r="T6" s="5"/>
      <c r="U6" s="5"/>
      <c r="V6" s="5"/>
      <c r="W6" s="5"/>
      <c r="X6" s="5"/>
      <c r="Y6" s="5"/>
      <c r="Z6" s="5"/>
      <c r="AA6" s="5"/>
      <c r="AB6" s="5"/>
      <c r="AC6" s="5"/>
      <c r="AD6" s="5"/>
      <c r="AE6" s="5"/>
      <c r="AF6" s="5"/>
      <c r="AG6" s="5"/>
      <c r="AH6" s="5"/>
      <c r="AI6" s="480"/>
      <c r="AJ6" s="480"/>
      <c r="AK6" s="480"/>
      <c r="AL6" s="480"/>
      <c r="AM6" s="5"/>
      <c r="AN6" s="5"/>
      <c r="AO6" s="5"/>
      <c r="AP6" s="5"/>
      <c r="AQ6" s="5"/>
      <c r="AR6" s="5"/>
      <c r="AS6" s="6"/>
    </row>
    <row r="7" spans="1:45">
      <c r="A7" s="62" t="s">
        <v>368</v>
      </c>
      <c r="B7" s="108"/>
      <c r="C7" s="63"/>
      <c r="D7" s="117">
        <v>0.66666666666666663</v>
      </c>
      <c r="E7" s="5"/>
      <c r="F7" s="14" t="s">
        <v>618</v>
      </c>
      <c r="G7" s="15"/>
      <c r="H7" s="15"/>
      <c r="I7" s="15"/>
      <c r="J7" s="15"/>
      <c r="K7" s="15"/>
      <c r="L7" s="15"/>
      <c r="M7" s="15"/>
      <c r="N7" s="16"/>
      <c r="O7" s="5"/>
      <c r="P7" s="5"/>
      <c r="Q7" s="5"/>
      <c r="R7" s="5"/>
      <c r="S7" s="5"/>
      <c r="T7" s="5"/>
      <c r="U7" s="5"/>
      <c r="V7" s="5"/>
      <c r="W7" s="5"/>
      <c r="X7" s="5"/>
      <c r="Y7" s="5"/>
      <c r="Z7" s="5"/>
      <c r="AA7" s="5"/>
      <c r="AB7" s="5"/>
      <c r="AC7" s="5"/>
      <c r="AD7" s="5"/>
      <c r="AE7" s="5"/>
      <c r="AF7" s="5"/>
      <c r="AG7" s="5"/>
      <c r="AH7" s="5"/>
      <c r="AI7" s="480"/>
      <c r="AJ7" s="480"/>
      <c r="AK7" s="480"/>
      <c r="AL7" s="480"/>
      <c r="AM7" s="5"/>
      <c r="AN7" s="5"/>
      <c r="AO7" s="5"/>
      <c r="AP7" s="5"/>
      <c r="AQ7" s="5"/>
      <c r="AR7" s="5"/>
      <c r="AS7" s="6"/>
    </row>
    <row r="8" spans="1:45">
      <c r="A8" s="62" t="s">
        <v>122</v>
      </c>
      <c r="B8" s="108"/>
      <c r="C8" s="63"/>
      <c r="D8" s="74">
        <f>SUM(D6:D7)</f>
        <v>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480"/>
      <c r="AJ8" s="480"/>
      <c r="AK8" s="480"/>
      <c r="AL8" s="480"/>
      <c r="AM8" s="5"/>
      <c r="AN8" s="5"/>
      <c r="AO8" s="5"/>
      <c r="AP8" s="5"/>
      <c r="AQ8" s="5"/>
      <c r="AR8" s="5"/>
      <c r="AS8" s="6"/>
    </row>
    <row r="9" spans="1:45">
      <c r="A9" s="62" t="s">
        <v>370</v>
      </c>
      <c r="B9" s="108"/>
      <c r="C9" s="63"/>
      <c r="D9" s="118">
        <v>1878</v>
      </c>
      <c r="E9" s="5"/>
      <c r="F9" s="14" t="s">
        <v>619</v>
      </c>
      <c r="G9" s="15"/>
      <c r="H9" s="15"/>
      <c r="I9" s="15"/>
      <c r="J9" s="15"/>
      <c r="K9" s="15"/>
      <c r="L9" s="15"/>
      <c r="M9" s="15"/>
      <c r="N9" s="16"/>
      <c r="O9" s="5"/>
      <c r="P9" s="5"/>
      <c r="Q9" s="5"/>
      <c r="R9" s="5"/>
      <c r="S9" s="5"/>
      <c r="T9" s="5"/>
      <c r="U9" s="5"/>
      <c r="V9" s="5"/>
      <c r="W9" s="5"/>
      <c r="X9" s="5"/>
      <c r="Y9" s="5"/>
      <c r="Z9" s="5"/>
      <c r="AA9" s="5"/>
      <c r="AB9" s="5"/>
      <c r="AC9" s="5"/>
      <c r="AD9" s="5"/>
      <c r="AE9" s="5"/>
      <c r="AF9" s="5"/>
      <c r="AG9" s="5"/>
      <c r="AH9" s="5"/>
      <c r="AI9" s="480"/>
      <c r="AJ9" s="480"/>
      <c r="AK9" s="480"/>
      <c r="AL9" s="480"/>
      <c r="AM9" s="5"/>
      <c r="AN9" s="5"/>
      <c r="AO9" s="5"/>
      <c r="AP9" s="5"/>
      <c r="AQ9" s="5"/>
      <c r="AR9" s="5"/>
      <c r="AS9" s="6"/>
    </row>
    <row r="10" spans="1:45">
      <c r="A10" s="62" t="s">
        <v>620</v>
      </c>
      <c r="B10" s="108"/>
      <c r="C10" s="63"/>
      <c r="D10" s="118">
        <v>12</v>
      </c>
      <c r="E10" s="5"/>
      <c r="F10" s="14" t="s">
        <v>621</v>
      </c>
      <c r="G10" s="15"/>
      <c r="H10" s="15"/>
      <c r="I10" s="15"/>
      <c r="J10" s="15"/>
      <c r="K10" s="15"/>
      <c r="L10" s="15"/>
      <c r="M10" s="15"/>
      <c r="N10" s="16"/>
      <c r="O10" s="5"/>
      <c r="P10" s="5"/>
      <c r="Q10" s="5"/>
      <c r="R10" s="5"/>
      <c r="S10" s="5"/>
      <c r="T10" s="5"/>
      <c r="U10" s="5"/>
      <c r="V10" s="5"/>
      <c r="W10" s="5"/>
      <c r="X10" s="5"/>
      <c r="Y10" s="5"/>
      <c r="Z10" s="5"/>
      <c r="AA10" s="5"/>
      <c r="AB10" s="5"/>
      <c r="AC10" s="5"/>
      <c r="AD10" s="5"/>
      <c r="AE10" s="5"/>
      <c r="AF10" s="5"/>
      <c r="AG10" s="5"/>
      <c r="AH10" s="5"/>
      <c r="AI10" s="480"/>
      <c r="AJ10" s="480"/>
      <c r="AK10" s="480"/>
      <c r="AL10" s="480"/>
      <c r="AM10" s="5"/>
      <c r="AN10" s="5"/>
      <c r="AO10" s="5"/>
      <c r="AP10" s="5"/>
      <c r="AQ10" s="5"/>
      <c r="AR10" s="5"/>
      <c r="AS10" s="6"/>
    </row>
    <row r="11" spans="1:45">
      <c r="A11" s="43"/>
      <c r="B11" s="43"/>
      <c r="C11" s="43"/>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480"/>
      <c r="AJ11" s="480"/>
      <c r="AK11" s="480"/>
      <c r="AL11" s="480"/>
      <c r="AM11" s="5"/>
      <c r="AN11" s="5"/>
      <c r="AO11" s="5"/>
      <c r="AP11" s="5"/>
      <c r="AQ11" s="5"/>
      <c r="AR11" s="5"/>
      <c r="AS11" s="6"/>
    </row>
    <row r="12" spans="1:45">
      <c r="A12" s="41" t="s">
        <v>372</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81"/>
      <c r="AJ12" s="481"/>
      <c r="AK12" s="481"/>
      <c r="AL12" s="481"/>
      <c r="AM12" s="42"/>
      <c r="AN12" s="42"/>
      <c r="AO12" s="42"/>
      <c r="AP12" s="42"/>
      <c r="AQ12" s="42"/>
      <c r="AR12" s="42"/>
      <c r="AS12" s="134"/>
    </row>
    <row r="13" spans="1:4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5"/>
      <c r="AI13" s="480"/>
      <c r="AJ13" s="480"/>
      <c r="AK13" s="480"/>
      <c r="AL13" s="480"/>
      <c r="AM13" s="5"/>
      <c r="AN13" s="5"/>
      <c r="AO13" s="5"/>
      <c r="AP13" s="5"/>
      <c r="AQ13" s="5"/>
      <c r="AR13" s="5"/>
      <c r="AS13" s="6"/>
    </row>
    <row r="14" spans="1:45">
      <c r="A14" s="65" t="s">
        <v>622</v>
      </c>
      <c r="B14" s="66"/>
      <c r="C14" s="66"/>
      <c r="D14" s="66"/>
      <c r="E14" s="66"/>
      <c r="F14" s="66"/>
      <c r="G14" s="66"/>
      <c r="H14" s="65" t="s">
        <v>623</v>
      </c>
      <c r="I14" s="66"/>
      <c r="J14" s="66"/>
      <c r="K14" s="66"/>
      <c r="L14" s="66"/>
      <c r="M14" s="66"/>
      <c r="N14" s="66"/>
      <c r="O14" s="65" t="s">
        <v>624</v>
      </c>
      <c r="P14" s="66"/>
      <c r="Q14" s="66"/>
      <c r="R14" s="66"/>
      <c r="S14" s="66"/>
      <c r="T14" s="66"/>
      <c r="U14" s="66"/>
      <c r="V14" s="65" t="s">
        <v>625</v>
      </c>
      <c r="W14" s="66"/>
      <c r="X14" s="66"/>
      <c r="Y14" s="66"/>
      <c r="Z14" s="66"/>
      <c r="AA14" s="66"/>
      <c r="AB14" s="66"/>
      <c r="AC14" s="65" t="s">
        <v>626</v>
      </c>
      <c r="AD14" s="66"/>
      <c r="AE14" s="66"/>
      <c r="AF14" s="66"/>
      <c r="AG14" s="66"/>
      <c r="AH14" s="4"/>
      <c r="AI14" s="480"/>
      <c r="AJ14" s="480"/>
      <c r="AK14" s="480"/>
      <c r="AL14" s="480"/>
      <c r="AM14" s="5"/>
      <c r="AN14" s="5"/>
      <c r="AO14" s="5"/>
      <c r="AP14" s="5"/>
      <c r="AQ14" s="5"/>
      <c r="AR14" s="5"/>
      <c r="AS14" s="6"/>
    </row>
    <row r="15" spans="1:45" ht="11.25" thickBot="1">
      <c r="A15" s="67" t="s">
        <v>121</v>
      </c>
      <c r="B15" s="67" t="s">
        <v>627</v>
      </c>
      <c r="C15" s="67" t="s">
        <v>628</v>
      </c>
      <c r="D15" s="67" t="s">
        <v>123</v>
      </c>
      <c r="E15" s="67" t="s">
        <v>379</v>
      </c>
      <c r="F15" s="68" t="s">
        <v>629</v>
      </c>
      <c r="G15" s="66"/>
      <c r="H15" s="67" t="s">
        <v>121</v>
      </c>
      <c r="I15" s="67" t="s">
        <v>627</v>
      </c>
      <c r="J15" s="67" t="s">
        <v>628</v>
      </c>
      <c r="K15" s="67" t="s">
        <v>123</v>
      </c>
      <c r="L15" s="67" t="s">
        <v>379</v>
      </c>
      <c r="M15" s="68" t="s">
        <v>629</v>
      </c>
      <c r="N15" s="66"/>
      <c r="O15" s="67" t="s">
        <v>121</v>
      </c>
      <c r="P15" s="67" t="s">
        <v>627</v>
      </c>
      <c r="Q15" s="67" t="s">
        <v>628</v>
      </c>
      <c r="R15" s="67" t="s">
        <v>123</v>
      </c>
      <c r="S15" s="67" t="s">
        <v>379</v>
      </c>
      <c r="T15" s="68" t="s">
        <v>629</v>
      </c>
      <c r="U15" s="66"/>
      <c r="V15" s="67" t="s">
        <v>121</v>
      </c>
      <c r="W15" s="67" t="s">
        <v>627</v>
      </c>
      <c r="X15" s="67" t="s">
        <v>628</v>
      </c>
      <c r="Y15" s="67" t="s">
        <v>123</v>
      </c>
      <c r="Z15" s="67" t="s">
        <v>379</v>
      </c>
      <c r="AA15" s="68" t="s">
        <v>629</v>
      </c>
      <c r="AB15" s="66"/>
      <c r="AC15" s="67" t="s">
        <v>121</v>
      </c>
      <c r="AD15" s="67" t="s">
        <v>627</v>
      </c>
      <c r="AE15" s="67" t="s">
        <v>628</v>
      </c>
      <c r="AF15" s="67" t="s">
        <v>123</v>
      </c>
      <c r="AG15" s="67" t="s">
        <v>381</v>
      </c>
      <c r="AH15" s="127" t="s">
        <v>379</v>
      </c>
      <c r="AI15" s="128" t="s">
        <v>630</v>
      </c>
      <c r="AJ15" s="128" t="s">
        <v>631</v>
      </c>
      <c r="AK15" s="128" t="s">
        <v>632</v>
      </c>
      <c r="AL15" s="128" t="s">
        <v>384</v>
      </c>
      <c r="AM15" s="5"/>
      <c r="AN15" s="5"/>
      <c r="AO15" s="5"/>
      <c r="AP15" s="5"/>
      <c r="AQ15" s="5"/>
      <c r="AR15" s="5"/>
      <c r="AS15" s="6"/>
    </row>
    <row r="16" spans="1:45">
      <c r="A16" s="48">
        <v>5</v>
      </c>
      <c r="B16" s="55">
        <v>0</v>
      </c>
      <c r="C16" s="55">
        <v>1</v>
      </c>
      <c r="D16" s="48">
        <f>B16</f>
        <v>0</v>
      </c>
      <c r="E16" s="48" t="str">
        <f>A16&amp;"_"&amp;D16</f>
        <v>5_0</v>
      </c>
      <c r="F16" s="48">
        <v>1501</v>
      </c>
      <c r="G16" s="1"/>
      <c r="H16" s="48">
        <v>5</v>
      </c>
      <c r="I16" s="55">
        <v>0</v>
      </c>
      <c r="J16" s="55">
        <v>1</v>
      </c>
      <c r="K16" s="48">
        <f t="shared" ref="K16:K79" si="0">I16</f>
        <v>0</v>
      </c>
      <c r="L16" s="48" t="str">
        <f t="shared" ref="L16:L79" si="1">H16&amp;"_"&amp;K16</f>
        <v>5_0</v>
      </c>
      <c r="M16" s="48">
        <v>1552</v>
      </c>
      <c r="N16" s="1"/>
      <c r="O16" s="48">
        <v>5</v>
      </c>
      <c r="P16" s="55">
        <v>0</v>
      </c>
      <c r="Q16" s="55">
        <v>1</v>
      </c>
      <c r="R16" s="48">
        <f t="shared" ref="R16:R79" si="2">P16</f>
        <v>0</v>
      </c>
      <c r="S16" s="48" t="str">
        <f t="shared" ref="S16:S79" si="3">O16&amp;"_"&amp;R16</f>
        <v>5_0</v>
      </c>
      <c r="T16" s="48">
        <v>1601</v>
      </c>
      <c r="U16" s="1"/>
      <c r="V16" s="48">
        <v>5</v>
      </c>
      <c r="W16" s="55">
        <v>0</v>
      </c>
      <c r="X16" s="55">
        <v>1</v>
      </c>
      <c r="Y16" s="48">
        <f t="shared" ref="Y16:Y79" si="4">W16</f>
        <v>0</v>
      </c>
      <c r="Z16" s="48" t="str">
        <f t="shared" ref="Z16:Z79" si="5">V16&amp;"_"&amp;Y16</f>
        <v>5_0</v>
      </c>
      <c r="AA16" s="48">
        <v>1686</v>
      </c>
      <c r="AB16" s="494"/>
      <c r="AC16" s="48">
        <v>5</v>
      </c>
      <c r="AD16" s="55">
        <v>0</v>
      </c>
      <c r="AE16" s="55">
        <v>1</v>
      </c>
      <c r="AF16" s="48">
        <f t="shared" ref="AF16:AF79" si="6">AD16</f>
        <v>0</v>
      </c>
      <c r="AG16" s="48" t="str">
        <f t="shared" ref="AG16:AG79" si="7">AC16&amp;"_"&amp;AF16</f>
        <v>5_0</v>
      </c>
      <c r="AH16" s="50" t="str">
        <f t="shared" ref="AH16:AH79" si="8">AC16&amp;"_"&amp;AF16</f>
        <v>5_0</v>
      </c>
      <c r="AI16" s="50">
        <f>INDEX($T$16:$T$225,MATCH(AH16,$S$16:$S$225,0))</f>
        <v>1601</v>
      </c>
      <c r="AJ16" s="50">
        <f>INDEX($AA$16:$AA$225,MATCH(AH16,$Z$16:$Z$225,0))</f>
        <v>1686</v>
      </c>
      <c r="AK16" s="482">
        <f t="shared" ref="AK16" si="9">IFERROR($D$6*AI16+$D$7*AJ16,"vervalt")</f>
        <v>1657.6666666666665</v>
      </c>
      <c r="AL16" s="478">
        <f t="shared" ref="AL16:AL79" si="10">IFERROR(AK16*$D$10/$D$9,"vervalt")</f>
        <v>10.592119275825347</v>
      </c>
      <c r="AM16" s="5"/>
      <c r="AN16" s="5"/>
      <c r="AO16" s="5"/>
      <c r="AP16" s="5"/>
      <c r="AQ16" s="5"/>
      <c r="AR16" s="5"/>
      <c r="AS16" s="6"/>
    </row>
    <row r="17" spans="1:45">
      <c r="A17" s="48">
        <v>5</v>
      </c>
      <c r="B17" s="55">
        <v>1</v>
      </c>
      <c r="C17" s="55">
        <v>2</v>
      </c>
      <c r="D17" s="48">
        <f>B17</f>
        <v>1</v>
      </c>
      <c r="E17" s="48" t="str">
        <f t="shared" ref="E17:E80" si="11">A17&amp;"_"&amp;D17</f>
        <v>5_1</v>
      </c>
      <c r="F17" s="48">
        <v>1528</v>
      </c>
      <c r="G17" s="1"/>
      <c r="H17" s="48">
        <v>5</v>
      </c>
      <c r="I17" s="55">
        <v>1</v>
      </c>
      <c r="J17" s="55">
        <v>2</v>
      </c>
      <c r="K17" s="48">
        <f t="shared" si="0"/>
        <v>1</v>
      </c>
      <c r="L17" s="48" t="str">
        <f t="shared" si="1"/>
        <v>5_1</v>
      </c>
      <c r="M17" s="48">
        <v>1580</v>
      </c>
      <c r="N17" s="69"/>
      <c r="O17" s="48">
        <v>5</v>
      </c>
      <c r="P17" s="55">
        <v>1</v>
      </c>
      <c r="Q17" s="55">
        <v>2</v>
      </c>
      <c r="R17" s="48">
        <f t="shared" si="2"/>
        <v>1</v>
      </c>
      <c r="S17" s="48" t="str">
        <f t="shared" si="3"/>
        <v>5_1</v>
      </c>
      <c r="T17" s="48">
        <v>1630</v>
      </c>
      <c r="U17" s="69"/>
      <c r="V17" s="48">
        <v>5</v>
      </c>
      <c r="W17" s="55">
        <v>1</v>
      </c>
      <c r="X17" s="55">
        <v>2</v>
      </c>
      <c r="Y17" s="48">
        <f t="shared" si="4"/>
        <v>1</v>
      </c>
      <c r="Z17" s="48" t="str">
        <f t="shared" si="5"/>
        <v>5_1</v>
      </c>
      <c r="AA17" s="48">
        <v>1715</v>
      </c>
      <c r="AB17" s="494"/>
      <c r="AC17" s="48">
        <v>5</v>
      </c>
      <c r="AD17" s="55">
        <v>1</v>
      </c>
      <c r="AE17" s="55">
        <v>2</v>
      </c>
      <c r="AF17" s="48">
        <f t="shared" si="6"/>
        <v>1</v>
      </c>
      <c r="AG17" s="48" t="str">
        <f t="shared" si="7"/>
        <v>5_1</v>
      </c>
      <c r="AH17" s="50" t="str">
        <f t="shared" si="8"/>
        <v>5_1</v>
      </c>
      <c r="AI17" s="50">
        <f t="shared" ref="AI17:AI80" si="12">INDEX($T$16:$T$225,MATCH(AH17,$S$16:$S$225,0))</f>
        <v>1630</v>
      </c>
      <c r="AJ17" s="50">
        <f t="shared" ref="AJ17:AJ80" si="13">INDEX($AA$16:$AA$225,MATCH(AH17,$Z$16:$Z$225,0))</f>
        <v>1715</v>
      </c>
      <c r="AK17" s="482">
        <f t="shared" ref="AK17:AK80" si="14">IFERROR($D$6*AI17+$D$7*AJ17,"vervalt")</f>
        <v>1686.6666666666665</v>
      </c>
      <c r="AL17" s="478">
        <f t="shared" si="10"/>
        <v>10.777422790202342</v>
      </c>
      <c r="AM17" s="5"/>
      <c r="AN17" s="5"/>
      <c r="AO17" s="5"/>
      <c r="AP17" s="5"/>
      <c r="AQ17" s="5"/>
      <c r="AR17" s="5"/>
      <c r="AS17" s="6"/>
    </row>
    <row r="18" spans="1:45">
      <c r="A18" s="48">
        <v>5</v>
      </c>
      <c r="B18" s="55">
        <v>2</v>
      </c>
      <c r="C18" s="55">
        <v>3</v>
      </c>
      <c r="D18" s="48">
        <f t="shared" ref="D18:D80" si="15">B18</f>
        <v>2</v>
      </c>
      <c r="E18" s="48" t="str">
        <f t="shared" si="11"/>
        <v>5_2</v>
      </c>
      <c r="F18" s="48">
        <v>1556</v>
      </c>
      <c r="G18" s="1"/>
      <c r="H18" s="48">
        <v>5</v>
      </c>
      <c r="I18" s="55">
        <v>2</v>
      </c>
      <c r="J18" s="55">
        <v>3</v>
      </c>
      <c r="K18" s="48">
        <f t="shared" si="0"/>
        <v>2</v>
      </c>
      <c r="L18" s="48" t="str">
        <f t="shared" si="1"/>
        <v>5_2</v>
      </c>
      <c r="M18" s="48">
        <v>1609</v>
      </c>
      <c r="N18" s="69"/>
      <c r="O18" s="48">
        <v>5</v>
      </c>
      <c r="P18" s="55">
        <v>2</v>
      </c>
      <c r="Q18" s="55">
        <v>3</v>
      </c>
      <c r="R18" s="48">
        <f t="shared" si="2"/>
        <v>2</v>
      </c>
      <c r="S18" s="48" t="str">
        <f t="shared" si="3"/>
        <v>5_2</v>
      </c>
      <c r="T18" s="48">
        <v>1660</v>
      </c>
      <c r="U18" s="69"/>
      <c r="V18" s="48">
        <v>5</v>
      </c>
      <c r="W18" s="55">
        <v>2</v>
      </c>
      <c r="X18" s="55">
        <v>3</v>
      </c>
      <c r="Y18" s="48">
        <f t="shared" si="4"/>
        <v>2</v>
      </c>
      <c r="Z18" s="48" t="str">
        <f t="shared" si="5"/>
        <v>5_2</v>
      </c>
      <c r="AA18" s="48">
        <v>1745</v>
      </c>
      <c r="AB18" s="494"/>
      <c r="AC18" s="48">
        <v>5</v>
      </c>
      <c r="AD18" s="55">
        <v>2</v>
      </c>
      <c r="AE18" s="55">
        <v>3</v>
      </c>
      <c r="AF18" s="48">
        <f t="shared" si="6"/>
        <v>2</v>
      </c>
      <c r="AG18" s="48" t="str">
        <f t="shared" si="7"/>
        <v>5_2</v>
      </c>
      <c r="AH18" s="50" t="str">
        <f t="shared" si="8"/>
        <v>5_2</v>
      </c>
      <c r="AI18" s="50">
        <f t="shared" si="12"/>
        <v>1660</v>
      </c>
      <c r="AJ18" s="50">
        <f t="shared" si="13"/>
        <v>1745</v>
      </c>
      <c r="AK18" s="482">
        <f t="shared" si="14"/>
        <v>1716.6666666666665</v>
      </c>
      <c r="AL18" s="478">
        <f t="shared" si="10"/>
        <v>10.969116080937168</v>
      </c>
      <c r="AM18" s="5"/>
      <c r="AN18" s="5"/>
      <c r="AO18" s="5"/>
      <c r="AP18" s="5"/>
      <c r="AQ18" s="5"/>
      <c r="AR18" s="5"/>
      <c r="AS18" s="6"/>
    </row>
    <row r="19" spans="1:45">
      <c r="A19" s="48">
        <v>5</v>
      </c>
      <c r="B19" s="55">
        <v>3</v>
      </c>
      <c r="C19" s="55">
        <v>4</v>
      </c>
      <c r="D19" s="48">
        <f t="shared" si="15"/>
        <v>3</v>
      </c>
      <c r="E19" s="48" t="str">
        <f t="shared" si="11"/>
        <v>5_3</v>
      </c>
      <c r="F19" s="48">
        <v>1616</v>
      </c>
      <c r="G19" s="1"/>
      <c r="H19" s="48">
        <v>5</v>
      </c>
      <c r="I19" s="55">
        <v>3</v>
      </c>
      <c r="J19" s="55">
        <v>4</v>
      </c>
      <c r="K19" s="48">
        <f t="shared" si="0"/>
        <v>3</v>
      </c>
      <c r="L19" s="48" t="str">
        <f t="shared" si="1"/>
        <v>5_3</v>
      </c>
      <c r="M19" s="48">
        <v>1671</v>
      </c>
      <c r="N19" s="69"/>
      <c r="O19" s="48">
        <v>5</v>
      </c>
      <c r="P19" s="55">
        <v>3</v>
      </c>
      <c r="Q19" s="55">
        <v>4</v>
      </c>
      <c r="R19" s="48">
        <f t="shared" si="2"/>
        <v>3</v>
      </c>
      <c r="S19" s="48" t="str">
        <f t="shared" si="3"/>
        <v>5_3</v>
      </c>
      <c r="T19" s="48">
        <v>1724</v>
      </c>
      <c r="U19" s="1"/>
      <c r="V19" s="48">
        <v>5</v>
      </c>
      <c r="W19" s="55">
        <v>3</v>
      </c>
      <c r="X19" s="55">
        <v>4</v>
      </c>
      <c r="Y19" s="48">
        <f t="shared" si="4"/>
        <v>3</v>
      </c>
      <c r="Z19" s="48" t="str">
        <f t="shared" si="5"/>
        <v>5_3</v>
      </c>
      <c r="AA19" s="48">
        <v>1809</v>
      </c>
      <c r="AB19" s="494"/>
      <c r="AC19" s="48">
        <v>5</v>
      </c>
      <c r="AD19" s="55">
        <v>3</v>
      </c>
      <c r="AE19" s="55">
        <v>4</v>
      </c>
      <c r="AF19" s="48">
        <f t="shared" si="6"/>
        <v>3</v>
      </c>
      <c r="AG19" s="48" t="str">
        <f t="shared" si="7"/>
        <v>5_3</v>
      </c>
      <c r="AH19" s="50" t="str">
        <f t="shared" si="8"/>
        <v>5_3</v>
      </c>
      <c r="AI19" s="50">
        <f t="shared" si="12"/>
        <v>1724</v>
      </c>
      <c r="AJ19" s="50">
        <f t="shared" si="13"/>
        <v>1809</v>
      </c>
      <c r="AK19" s="482">
        <f t="shared" si="14"/>
        <v>1780.6666666666665</v>
      </c>
      <c r="AL19" s="478">
        <f t="shared" si="10"/>
        <v>11.378061767838126</v>
      </c>
      <c r="AM19" s="5"/>
      <c r="AN19" s="5"/>
      <c r="AO19" s="5"/>
      <c r="AP19" s="5"/>
      <c r="AQ19" s="5"/>
      <c r="AR19" s="5"/>
      <c r="AS19" s="6"/>
    </row>
    <row r="20" spans="1:45">
      <c r="A20" s="48">
        <v>5</v>
      </c>
      <c r="B20" s="55">
        <v>4</v>
      </c>
      <c r="C20" s="55">
        <v>5</v>
      </c>
      <c r="D20" s="48">
        <f t="shared" si="15"/>
        <v>4</v>
      </c>
      <c r="E20" s="48" t="str">
        <f t="shared" si="11"/>
        <v>5_4</v>
      </c>
      <c r="F20" s="48">
        <v>1676</v>
      </c>
      <c r="G20" s="1"/>
      <c r="H20" s="48">
        <v>5</v>
      </c>
      <c r="I20" s="55">
        <v>4</v>
      </c>
      <c r="J20" s="55">
        <v>5</v>
      </c>
      <c r="K20" s="48">
        <f t="shared" si="0"/>
        <v>4</v>
      </c>
      <c r="L20" s="48" t="str">
        <f t="shared" si="1"/>
        <v>5_4</v>
      </c>
      <c r="M20" s="48">
        <v>1733</v>
      </c>
      <c r="N20" s="69"/>
      <c r="O20" s="48">
        <v>5</v>
      </c>
      <c r="P20" s="55">
        <v>4</v>
      </c>
      <c r="Q20" s="55">
        <v>5</v>
      </c>
      <c r="R20" s="48">
        <f t="shared" si="2"/>
        <v>4</v>
      </c>
      <c r="S20" s="48" t="str">
        <f t="shared" si="3"/>
        <v>5_4</v>
      </c>
      <c r="T20" s="48">
        <v>1788</v>
      </c>
      <c r="U20" s="69"/>
      <c r="V20" s="48">
        <v>5</v>
      </c>
      <c r="W20" s="55">
        <v>4</v>
      </c>
      <c r="X20" s="55">
        <v>5</v>
      </c>
      <c r="Y20" s="48">
        <f t="shared" si="4"/>
        <v>4</v>
      </c>
      <c r="Z20" s="48" t="str">
        <f t="shared" si="5"/>
        <v>5_4</v>
      </c>
      <c r="AA20" s="48">
        <v>1873</v>
      </c>
      <c r="AB20" s="494"/>
      <c r="AC20" s="48">
        <v>5</v>
      </c>
      <c r="AD20" s="55">
        <v>4</v>
      </c>
      <c r="AE20" s="55">
        <v>5</v>
      </c>
      <c r="AF20" s="48">
        <f t="shared" si="6"/>
        <v>4</v>
      </c>
      <c r="AG20" s="48" t="str">
        <f t="shared" si="7"/>
        <v>5_4</v>
      </c>
      <c r="AH20" s="50" t="str">
        <f t="shared" si="8"/>
        <v>5_4</v>
      </c>
      <c r="AI20" s="50">
        <f t="shared" si="12"/>
        <v>1788</v>
      </c>
      <c r="AJ20" s="50">
        <f t="shared" si="13"/>
        <v>1873</v>
      </c>
      <c r="AK20" s="482">
        <f t="shared" si="14"/>
        <v>1844.6666666666665</v>
      </c>
      <c r="AL20" s="478">
        <f t="shared" si="10"/>
        <v>11.787007454739085</v>
      </c>
      <c r="AM20" s="5"/>
      <c r="AN20" s="5"/>
      <c r="AO20" s="5"/>
      <c r="AP20" s="5"/>
      <c r="AQ20" s="5"/>
      <c r="AR20" s="5"/>
      <c r="AS20" s="6"/>
    </row>
    <row r="21" spans="1:45">
      <c r="A21" s="48">
        <v>5</v>
      </c>
      <c r="B21" s="55">
        <v>5</v>
      </c>
      <c r="C21" s="55">
        <v>6</v>
      </c>
      <c r="D21" s="48">
        <f t="shared" si="15"/>
        <v>5</v>
      </c>
      <c r="E21" s="48" t="str">
        <f t="shared" si="11"/>
        <v>5_5</v>
      </c>
      <c r="F21" s="48">
        <v>1707</v>
      </c>
      <c r="G21" s="1"/>
      <c r="H21" s="48">
        <v>5</v>
      </c>
      <c r="I21" s="55">
        <v>5</v>
      </c>
      <c r="J21" s="55">
        <v>6</v>
      </c>
      <c r="K21" s="48">
        <f t="shared" si="0"/>
        <v>5</v>
      </c>
      <c r="L21" s="48" t="str">
        <f t="shared" si="1"/>
        <v>5_5</v>
      </c>
      <c r="M21" s="48">
        <v>1765</v>
      </c>
      <c r="N21" s="1"/>
      <c r="O21" s="48">
        <v>5</v>
      </c>
      <c r="P21" s="55">
        <v>5</v>
      </c>
      <c r="Q21" s="55">
        <v>6</v>
      </c>
      <c r="R21" s="48">
        <f t="shared" si="2"/>
        <v>5</v>
      </c>
      <c r="S21" s="48" t="str">
        <f t="shared" si="3"/>
        <v>5_5</v>
      </c>
      <c r="T21" s="48">
        <v>1821</v>
      </c>
      <c r="U21" s="69"/>
      <c r="V21" s="48">
        <v>5</v>
      </c>
      <c r="W21" s="55">
        <v>5</v>
      </c>
      <c r="X21" s="55">
        <v>6</v>
      </c>
      <c r="Y21" s="48">
        <f t="shared" si="4"/>
        <v>5</v>
      </c>
      <c r="Z21" s="48" t="str">
        <f t="shared" si="5"/>
        <v>5_5</v>
      </c>
      <c r="AA21" s="48">
        <v>1906</v>
      </c>
      <c r="AB21" s="494"/>
      <c r="AC21" s="48">
        <v>5</v>
      </c>
      <c r="AD21" s="55">
        <v>5</v>
      </c>
      <c r="AE21" s="55">
        <v>6</v>
      </c>
      <c r="AF21" s="48">
        <f t="shared" si="6"/>
        <v>5</v>
      </c>
      <c r="AG21" s="48" t="str">
        <f t="shared" si="7"/>
        <v>5_5</v>
      </c>
      <c r="AH21" s="50" t="str">
        <f t="shared" si="8"/>
        <v>5_5</v>
      </c>
      <c r="AI21" s="50">
        <f t="shared" si="12"/>
        <v>1821</v>
      </c>
      <c r="AJ21" s="50">
        <f t="shared" si="13"/>
        <v>1906</v>
      </c>
      <c r="AK21" s="482">
        <f t="shared" si="14"/>
        <v>1877.6666666666665</v>
      </c>
      <c r="AL21" s="478">
        <f t="shared" si="10"/>
        <v>11.997870074547391</v>
      </c>
      <c r="AM21" s="5"/>
      <c r="AN21" s="5"/>
      <c r="AO21" s="5"/>
      <c r="AP21" s="5"/>
      <c r="AQ21" s="5"/>
      <c r="AR21" s="5"/>
      <c r="AS21" s="6"/>
    </row>
    <row r="22" spans="1:45">
      <c r="A22" s="48">
        <v>5</v>
      </c>
      <c r="B22" s="55">
        <v>6</v>
      </c>
      <c r="C22" s="55">
        <v>7</v>
      </c>
      <c r="D22" s="48">
        <f t="shared" si="15"/>
        <v>6</v>
      </c>
      <c r="E22" s="48" t="str">
        <f t="shared" si="11"/>
        <v>5_6</v>
      </c>
      <c r="F22" s="48">
        <v>1755</v>
      </c>
      <c r="G22" s="1"/>
      <c r="H22" s="48">
        <v>5</v>
      </c>
      <c r="I22" s="55">
        <v>6</v>
      </c>
      <c r="J22" s="55">
        <v>7</v>
      </c>
      <c r="K22" s="48">
        <f t="shared" si="0"/>
        <v>6</v>
      </c>
      <c r="L22" s="48" t="str">
        <f t="shared" si="1"/>
        <v>5_6</v>
      </c>
      <c r="M22" s="48">
        <v>1815</v>
      </c>
      <c r="N22" s="69"/>
      <c r="O22" s="48">
        <v>5</v>
      </c>
      <c r="P22" s="55">
        <v>6</v>
      </c>
      <c r="Q22" s="55">
        <v>7</v>
      </c>
      <c r="R22" s="48">
        <f t="shared" si="2"/>
        <v>6</v>
      </c>
      <c r="S22" s="48" t="str">
        <f t="shared" si="3"/>
        <v>5_6</v>
      </c>
      <c r="T22" s="48">
        <v>1872</v>
      </c>
      <c r="U22" s="1"/>
      <c r="V22" s="48">
        <v>5</v>
      </c>
      <c r="W22" s="55">
        <v>6</v>
      </c>
      <c r="X22" s="55">
        <v>7</v>
      </c>
      <c r="Y22" s="48">
        <f t="shared" si="4"/>
        <v>6</v>
      </c>
      <c r="Z22" s="48" t="str">
        <f t="shared" si="5"/>
        <v>5_6</v>
      </c>
      <c r="AA22" s="48">
        <v>1957</v>
      </c>
      <c r="AB22" s="494"/>
      <c r="AC22" s="48">
        <v>5</v>
      </c>
      <c r="AD22" s="55">
        <v>6</v>
      </c>
      <c r="AE22" s="55">
        <v>7</v>
      </c>
      <c r="AF22" s="48">
        <f t="shared" si="6"/>
        <v>6</v>
      </c>
      <c r="AG22" s="48" t="str">
        <f t="shared" si="7"/>
        <v>5_6</v>
      </c>
      <c r="AH22" s="50" t="str">
        <f t="shared" si="8"/>
        <v>5_6</v>
      </c>
      <c r="AI22" s="50">
        <f t="shared" si="12"/>
        <v>1872</v>
      </c>
      <c r="AJ22" s="50">
        <f t="shared" si="13"/>
        <v>1957</v>
      </c>
      <c r="AK22" s="482">
        <f t="shared" si="14"/>
        <v>1928.6666666666665</v>
      </c>
      <c r="AL22" s="478">
        <f t="shared" si="10"/>
        <v>12.323748668796592</v>
      </c>
      <c r="AM22" s="5"/>
      <c r="AN22" s="5"/>
      <c r="AO22" s="5"/>
      <c r="AP22" s="5"/>
      <c r="AQ22" s="5"/>
      <c r="AR22" s="5"/>
      <c r="AS22" s="6"/>
    </row>
    <row r="23" spans="1:45">
      <c r="A23" s="48">
        <v>5</v>
      </c>
      <c r="B23" s="55">
        <v>7</v>
      </c>
      <c r="C23" s="55">
        <v>8</v>
      </c>
      <c r="D23" s="48">
        <f t="shared" si="15"/>
        <v>7</v>
      </c>
      <c r="E23" s="48" t="str">
        <f t="shared" si="11"/>
        <v>5_7</v>
      </c>
      <c r="F23" s="48">
        <v>1800</v>
      </c>
      <c r="G23" s="1"/>
      <c r="H23" s="48">
        <v>5</v>
      </c>
      <c r="I23" s="55">
        <v>7</v>
      </c>
      <c r="J23" s="55">
        <v>8</v>
      </c>
      <c r="K23" s="48">
        <f t="shared" si="0"/>
        <v>7</v>
      </c>
      <c r="L23" s="48" t="str">
        <f t="shared" si="1"/>
        <v>5_7</v>
      </c>
      <c r="M23" s="48">
        <v>1861</v>
      </c>
      <c r="N23" s="69"/>
      <c r="O23" s="48">
        <v>5</v>
      </c>
      <c r="P23" s="55">
        <v>7</v>
      </c>
      <c r="Q23" s="55">
        <v>8</v>
      </c>
      <c r="R23" s="48">
        <f t="shared" si="2"/>
        <v>7</v>
      </c>
      <c r="S23" s="48" t="str">
        <f t="shared" si="3"/>
        <v>5_7</v>
      </c>
      <c r="T23" s="48">
        <v>1920</v>
      </c>
      <c r="U23" s="69"/>
      <c r="V23" s="48">
        <v>5</v>
      </c>
      <c r="W23" s="55">
        <v>7</v>
      </c>
      <c r="X23" s="55">
        <v>8</v>
      </c>
      <c r="Y23" s="48">
        <f t="shared" si="4"/>
        <v>7</v>
      </c>
      <c r="Z23" s="48" t="str">
        <f t="shared" si="5"/>
        <v>5_7</v>
      </c>
      <c r="AA23" s="48">
        <v>2005</v>
      </c>
      <c r="AB23" s="494"/>
      <c r="AC23" s="48">
        <v>5</v>
      </c>
      <c r="AD23" s="55">
        <v>7</v>
      </c>
      <c r="AE23" s="55">
        <v>8</v>
      </c>
      <c r="AF23" s="48">
        <f t="shared" si="6"/>
        <v>7</v>
      </c>
      <c r="AG23" s="48" t="str">
        <f t="shared" si="7"/>
        <v>5_7</v>
      </c>
      <c r="AH23" s="50" t="str">
        <f t="shared" si="8"/>
        <v>5_7</v>
      </c>
      <c r="AI23" s="50">
        <f t="shared" si="12"/>
        <v>1920</v>
      </c>
      <c r="AJ23" s="50">
        <f t="shared" si="13"/>
        <v>2005</v>
      </c>
      <c r="AK23" s="482">
        <f t="shared" si="14"/>
        <v>1976.6666666666665</v>
      </c>
      <c r="AL23" s="478">
        <f t="shared" si="10"/>
        <v>12.630457933972311</v>
      </c>
      <c r="AM23" s="5"/>
      <c r="AN23" s="5"/>
      <c r="AO23" s="5"/>
      <c r="AP23" s="5"/>
      <c r="AQ23" s="5"/>
      <c r="AR23" s="5"/>
      <c r="AS23" s="6"/>
    </row>
    <row r="24" spans="1:45">
      <c r="A24" s="48">
        <v>5</v>
      </c>
      <c r="B24" s="55">
        <v>8</v>
      </c>
      <c r="C24" s="55">
        <v>9</v>
      </c>
      <c r="D24" s="48">
        <f t="shared" si="15"/>
        <v>8</v>
      </c>
      <c r="E24" s="48" t="str">
        <f t="shared" si="11"/>
        <v>5_8</v>
      </c>
      <c r="F24" s="48">
        <v>1846</v>
      </c>
      <c r="G24" s="1"/>
      <c r="H24" s="48">
        <v>5</v>
      </c>
      <c r="I24" s="55">
        <v>8</v>
      </c>
      <c r="J24" s="55">
        <v>9</v>
      </c>
      <c r="K24" s="48">
        <f t="shared" si="0"/>
        <v>8</v>
      </c>
      <c r="L24" s="48" t="str">
        <f t="shared" si="1"/>
        <v>5_8</v>
      </c>
      <c r="M24" s="48">
        <v>1909</v>
      </c>
      <c r="N24" s="69"/>
      <c r="O24" s="48">
        <v>5</v>
      </c>
      <c r="P24" s="55">
        <v>8</v>
      </c>
      <c r="Q24" s="55">
        <v>9</v>
      </c>
      <c r="R24" s="48">
        <f t="shared" si="2"/>
        <v>8</v>
      </c>
      <c r="S24" s="48" t="str">
        <f t="shared" si="3"/>
        <v>5_8</v>
      </c>
      <c r="T24" s="48">
        <v>1969</v>
      </c>
      <c r="U24" s="69"/>
      <c r="V24" s="48">
        <v>5</v>
      </c>
      <c r="W24" s="55">
        <v>8</v>
      </c>
      <c r="X24" s="55">
        <v>9</v>
      </c>
      <c r="Y24" s="48">
        <f t="shared" si="4"/>
        <v>8</v>
      </c>
      <c r="Z24" s="48" t="str">
        <f t="shared" si="5"/>
        <v>5_8</v>
      </c>
      <c r="AA24" s="48">
        <v>2054</v>
      </c>
      <c r="AB24" s="494"/>
      <c r="AC24" s="48">
        <v>5</v>
      </c>
      <c r="AD24" s="55">
        <v>8</v>
      </c>
      <c r="AE24" s="55">
        <v>9</v>
      </c>
      <c r="AF24" s="48">
        <f t="shared" si="6"/>
        <v>8</v>
      </c>
      <c r="AG24" s="48" t="str">
        <f t="shared" si="7"/>
        <v>5_8</v>
      </c>
      <c r="AH24" s="50" t="str">
        <f t="shared" si="8"/>
        <v>5_8</v>
      </c>
      <c r="AI24" s="50">
        <f t="shared" si="12"/>
        <v>1969</v>
      </c>
      <c r="AJ24" s="50">
        <f t="shared" si="13"/>
        <v>2054</v>
      </c>
      <c r="AK24" s="482">
        <f t="shared" si="14"/>
        <v>2025.6666666666665</v>
      </c>
      <c r="AL24" s="478">
        <f t="shared" si="10"/>
        <v>12.943556975505857</v>
      </c>
      <c r="AM24" s="5"/>
      <c r="AN24" s="5"/>
      <c r="AO24" s="5"/>
      <c r="AP24" s="5"/>
      <c r="AQ24" s="5"/>
      <c r="AR24" s="5"/>
      <c r="AS24" s="6"/>
    </row>
    <row r="25" spans="1:45">
      <c r="A25" s="48">
        <v>5</v>
      </c>
      <c r="B25" s="55">
        <v>9</v>
      </c>
      <c r="C25" s="55">
        <v>10</v>
      </c>
      <c r="D25" s="48">
        <f t="shared" si="15"/>
        <v>9</v>
      </c>
      <c r="E25" s="48" t="str">
        <f t="shared" si="11"/>
        <v>5_9</v>
      </c>
      <c r="F25" s="48">
        <v>1898</v>
      </c>
      <c r="G25" s="1"/>
      <c r="H25" s="48">
        <v>5</v>
      </c>
      <c r="I25" s="55">
        <v>9</v>
      </c>
      <c r="J25" s="55">
        <v>10</v>
      </c>
      <c r="K25" s="48">
        <f t="shared" si="0"/>
        <v>9</v>
      </c>
      <c r="L25" s="48" t="str">
        <f t="shared" si="1"/>
        <v>5_9</v>
      </c>
      <c r="M25" s="48">
        <v>1963</v>
      </c>
      <c r="N25" s="69"/>
      <c r="O25" s="48">
        <v>5</v>
      </c>
      <c r="P25" s="55">
        <v>9</v>
      </c>
      <c r="Q25" s="55">
        <v>10</v>
      </c>
      <c r="R25" s="48">
        <f t="shared" si="2"/>
        <v>9</v>
      </c>
      <c r="S25" s="48" t="str">
        <f t="shared" si="3"/>
        <v>5_9</v>
      </c>
      <c r="T25" s="48">
        <v>2025</v>
      </c>
      <c r="U25" s="1"/>
      <c r="V25" s="48">
        <v>5</v>
      </c>
      <c r="W25" s="55">
        <v>9</v>
      </c>
      <c r="X25" s="55">
        <v>10</v>
      </c>
      <c r="Y25" s="48">
        <f t="shared" si="4"/>
        <v>9</v>
      </c>
      <c r="Z25" s="48" t="str">
        <f t="shared" si="5"/>
        <v>5_9</v>
      </c>
      <c r="AA25" s="48">
        <v>2110</v>
      </c>
      <c r="AB25" s="494"/>
      <c r="AC25" s="48">
        <v>5</v>
      </c>
      <c r="AD25" s="55">
        <v>9</v>
      </c>
      <c r="AE25" s="55">
        <v>10</v>
      </c>
      <c r="AF25" s="48">
        <f t="shared" si="6"/>
        <v>9</v>
      </c>
      <c r="AG25" s="48" t="str">
        <f t="shared" si="7"/>
        <v>5_9</v>
      </c>
      <c r="AH25" s="50" t="str">
        <f t="shared" si="8"/>
        <v>5_9</v>
      </c>
      <c r="AI25" s="50">
        <f t="shared" si="12"/>
        <v>2025</v>
      </c>
      <c r="AJ25" s="50">
        <f t="shared" si="13"/>
        <v>2110</v>
      </c>
      <c r="AK25" s="482">
        <f t="shared" si="14"/>
        <v>2081.6666666666665</v>
      </c>
      <c r="AL25" s="478">
        <f t="shared" si="10"/>
        <v>13.301384451544196</v>
      </c>
      <c r="AM25" s="5"/>
      <c r="AN25" s="5"/>
      <c r="AO25" s="5"/>
      <c r="AP25" s="5"/>
      <c r="AQ25" s="5"/>
      <c r="AR25" s="5"/>
      <c r="AS25" s="6"/>
    </row>
    <row r="26" spans="1:45">
      <c r="A26" s="48">
        <v>10</v>
      </c>
      <c r="B26" s="55">
        <v>0</v>
      </c>
      <c r="C26" s="55">
        <v>2</v>
      </c>
      <c r="D26" s="48">
        <f t="shared" si="15"/>
        <v>0</v>
      </c>
      <c r="E26" s="48" t="str">
        <f t="shared" si="11"/>
        <v>10_0</v>
      </c>
      <c r="F26" s="48">
        <v>1528</v>
      </c>
      <c r="G26" s="1"/>
      <c r="H26" s="48">
        <v>10</v>
      </c>
      <c r="I26" s="55">
        <v>0</v>
      </c>
      <c r="J26" s="55">
        <v>2</v>
      </c>
      <c r="K26" s="48">
        <f t="shared" si="0"/>
        <v>0</v>
      </c>
      <c r="L26" s="48" t="str">
        <f t="shared" si="1"/>
        <v>10_0</v>
      </c>
      <c r="M26" s="48">
        <v>1580</v>
      </c>
      <c r="N26" s="1"/>
      <c r="O26" s="48">
        <v>10</v>
      </c>
      <c r="P26" s="55">
        <v>0</v>
      </c>
      <c r="Q26" s="55">
        <v>2</v>
      </c>
      <c r="R26" s="48">
        <f t="shared" si="2"/>
        <v>0</v>
      </c>
      <c r="S26" s="48" t="str">
        <f t="shared" si="3"/>
        <v>10_0</v>
      </c>
      <c r="T26" s="48">
        <v>1630</v>
      </c>
      <c r="U26" s="69"/>
      <c r="V26" s="48">
        <v>10</v>
      </c>
      <c r="W26" s="55">
        <v>0</v>
      </c>
      <c r="X26" s="55">
        <v>2</v>
      </c>
      <c r="Y26" s="48">
        <f t="shared" si="4"/>
        <v>0</v>
      </c>
      <c r="Z26" s="48" t="str">
        <f t="shared" si="5"/>
        <v>10_0</v>
      </c>
      <c r="AA26" s="48">
        <v>1715</v>
      </c>
      <c r="AB26" s="494"/>
      <c r="AC26" s="48">
        <v>10</v>
      </c>
      <c r="AD26" s="55">
        <v>0</v>
      </c>
      <c r="AE26" s="55">
        <v>2</v>
      </c>
      <c r="AF26" s="48">
        <f t="shared" si="6"/>
        <v>0</v>
      </c>
      <c r="AG26" s="48" t="str">
        <f t="shared" si="7"/>
        <v>10_0</v>
      </c>
      <c r="AH26" s="50" t="str">
        <f t="shared" si="8"/>
        <v>10_0</v>
      </c>
      <c r="AI26" s="50">
        <f t="shared" si="12"/>
        <v>1630</v>
      </c>
      <c r="AJ26" s="50">
        <f t="shared" si="13"/>
        <v>1715</v>
      </c>
      <c r="AK26" s="482">
        <f t="shared" si="14"/>
        <v>1686.6666666666665</v>
      </c>
      <c r="AL26" s="478">
        <f t="shared" si="10"/>
        <v>10.777422790202342</v>
      </c>
      <c r="AM26" s="5"/>
      <c r="AN26" s="5"/>
      <c r="AO26" s="5"/>
      <c r="AP26" s="5"/>
      <c r="AQ26" s="5"/>
      <c r="AR26" s="5"/>
      <c r="AS26" s="6"/>
    </row>
    <row r="27" spans="1:45">
      <c r="A27" s="48">
        <v>10</v>
      </c>
      <c r="B27" s="55">
        <v>1</v>
      </c>
      <c r="C27" s="55">
        <v>3</v>
      </c>
      <c r="D27" s="48">
        <f t="shared" si="15"/>
        <v>1</v>
      </c>
      <c r="E27" s="48" t="str">
        <f t="shared" si="11"/>
        <v>10_1</v>
      </c>
      <c r="F27" s="48">
        <v>1556</v>
      </c>
      <c r="G27" s="1"/>
      <c r="H27" s="48">
        <v>10</v>
      </c>
      <c r="I27" s="55">
        <v>1</v>
      </c>
      <c r="J27" s="55">
        <v>3</v>
      </c>
      <c r="K27" s="48">
        <f t="shared" si="0"/>
        <v>1</v>
      </c>
      <c r="L27" s="48" t="str">
        <f t="shared" si="1"/>
        <v>10_1</v>
      </c>
      <c r="M27" s="48">
        <v>1609</v>
      </c>
      <c r="N27" s="69"/>
      <c r="O27" s="48">
        <v>10</v>
      </c>
      <c r="P27" s="55">
        <v>1</v>
      </c>
      <c r="Q27" s="55">
        <v>3</v>
      </c>
      <c r="R27" s="48">
        <f t="shared" si="2"/>
        <v>1</v>
      </c>
      <c r="S27" s="48" t="str">
        <f t="shared" si="3"/>
        <v>10_1</v>
      </c>
      <c r="T27" s="48">
        <v>1660</v>
      </c>
      <c r="U27" s="69"/>
      <c r="V27" s="48">
        <v>10</v>
      </c>
      <c r="W27" s="55">
        <v>1</v>
      </c>
      <c r="X27" s="55">
        <v>3</v>
      </c>
      <c r="Y27" s="48">
        <f t="shared" si="4"/>
        <v>1</v>
      </c>
      <c r="Z27" s="48" t="str">
        <f t="shared" si="5"/>
        <v>10_1</v>
      </c>
      <c r="AA27" s="48">
        <v>1745</v>
      </c>
      <c r="AB27" s="494"/>
      <c r="AC27" s="48">
        <v>10</v>
      </c>
      <c r="AD27" s="55">
        <v>1</v>
      </c>
      <c r="AE27" s="55">
        <v>3</v>
      </c>
      <c r="AF27" s="48">
        <f t="shared" si="6"/>
        <v>1</v>
      </c>
      <c r="AG27" s="48" t="str">
        <f t="shared" si="7"/>
        <v>10_1</v>
      </c>
      <c r="AH27" s="50" t="str">
        <f t="shared" si="8"/>
        <v>10_1</v>
      </c>
      <c r="AI27" s="50">
        <f t="shared" si="12"/>
        <v>1660</v>
      </c>
      <c r="AJ27" s="50">
        <f t="shared" si="13"/>
        <v>1745</v>
      </c>
      <c r="AK27" s="482">
        <f t="shared" si="14"/>
        <v>1716.6666666666665</v>
      </c>
      <c r="AL27" s="478">
        <f t="shared" si="10"/>
        <v>10.969116080937168</v>
      </c>
      <c r="AM27" s="5"/>
      <c r="AN27" s="5"/>
      <c r="AO27" s="5"/>
      <c r="AP27" s="5"/>
      <c r="AQ27" s="5"/>
      <c r="AR27" s="5"/>
      <c r="AS27" s="6"/>
    </row>
    <row r="28" spans="1:45">
      <c r="A28" s="48">
        <v>10</v>
      </c>
      <c r="B28" s="55">
        <v>2</v>
      </c>
      <c r="C28" s="55">
        <v>4</v>
      </c>
      <c r="D28" s="48">
        <f t="shared" si="15"/>
        <v>2</v>
      </c>
      <c r="E28" s="48" t="str">
        <f t="shared" si="11"/>
        <v>10_2</v>
      </c>
      <c r="F28" s="48">
        <v>1616</v>
      </c>
      <c r="G28" s="1"/>
      <c r="H28" s="48">
        <v>10</v>
      </c>
      <c r="I28" s="55">
        <v>2</v>
      </c>
      <c r="J28" s="55">
        <v>4</v>
      </c>
      <c r="K28" s="48">
        <f t="shared" si="0"/>
        <v>2</v>
      </c>
      <c r="L28" s="48" t="str">
        <f t="shared" si="1"/>
        <v>10_2</v>
      </c>
      <c r="M28" s="48">
        <v>1671</v>
      </c>
      <c r="N28" s="69"/>
      <c r="O28" s="48">
        <v>10</v>
      </c>
      <c r="P28" s="55">
        <v>2</v>
      </c>
      <c r="Q28" s="55">
        <v>4</v>
      </c>
      <c r="R28" s="48">
        <f t="shared" si="2"/>
        <v>2</v>
      </c>
      <c r="S28" s="48" t="str">
        <f t="shared" si="3"/>
        <v>10_2</v>
      </c>
      <c r="T28" s="48">
        <v>1724</v>
      </c>
      <c r="U28" s="1"/>
      <c r="V28" s="48">
        <v>10</v>
      </c>
      <c r="W28" s="55">
        <v>2</v>
      </c>
      <c r="X28" s="55">
        <v>4</v>
      </c>
      <c r="Y28" s="48">
        <f t="shared" si="4"/>
        <v>2</v>
      </c>
      <c r="Z28" s="48" t="str">
        <f t="shared" si="5"/>
        <v>10_2</v>
      </c>
      <c r="AA28" s="48">
        <v>1809</v>
      </c>
      <c r="AB28" s="494"/>
      <c r="AC28" s="48">
        <v>10</v>
      </c>
      <c r="AD28" s="55">
        <v>2</v>
      </c>
      <c r="AE28" s="55">
        <v>4</v>
      </c>
      <c r="AF28" s="48">
        <f t="shared" si="6"/>
        <v>2</v>
      </c>
      <c r="AG28" s="48" t="str">
        <f t="shared" si="7"/>
        <v>10_2</v>
      </c>
      <c r="AH28" s="50" t="str">
        <f t="shared" si="8"/>
        <v>10_2</v>
      </c>
      <c r="AI28" s="50">
        <f t="shared" si="12"/>
        <v>1724</v>
      </c>
      <c r="AJ28" s="50">
        <f t="shared" si="13"/>
        <v>1809</v>
      </c>
      <c r="AK28" s="482">
        <f t="shared" si="14"/>
        <v>1780.6666666666665</v>
      </c>
      <c r="AL28" s="478">
        <f t="shared" si="10"/>
        <v>11.378061767838126</v>
      </c>
      <c r="AM28" s="5"/>
      <c r="AN28" s="5"/>
      <c r="AO28" s="5"/>
      <c r="AP28" s="5"/>
      <c r="AQ28" s="5"/>
      <c r="AR28" s="5"/>
      <c r="AS28" s="6"/>
    </row>
    <row r="29" spans="1:45">
      <c r="A29" s="48">
        <v>10</v>
      </c>
      <c r="B29" s="55">
        <v>3</v>
      </c>
      <c r="C29" s="55">
        <v>5</v>
      </c>
      <c r="D29" s="48">
        <f t="shared" si="15"/>
        <v>3</v>
      </c>
      <c r="E29" s="48" t="str">
        <f t="shared" si="11"/>
        <v>10_3</v>
      </c>
      <c r="F29" s="48">
        <v>1676</v>
      </c>
      <c r="G29" s="1"/>
      <c r="H29" s="48">
        <v>10</v>
      </c>
      <c r="I29" s="55">
        <v>3</v>
      </c>
      <c r="J29" s="55">
        <v>5</v>
      </c>
      <c r="K29" s="48">
        <f t="shared" si="0"/>
        <v>3</v>
      </c>
      <c r="L29" s="48" t="str">
        <f t="shared" si="1"/>
        <v>10_3</v>
      </c>
      <c r="M29" s="48">
        <v>1733</v>
      </c>
      <c r="N29" s="69"/>
      <c r="O29" s="48">
        <v>10</v>
      </c>
      <c r="P29" s="55">
        <v>3</v>
      </c>
      <c r="Q29" s="55">
        <v>5</v>
      </c>
      <c r="R29" s="48">
        <f t="shared" si="2"/>
        <v>3</v>
      </c>
      <c r="S29" s="48" t="str">
        <f t="shared" si="3"/>
        <v>10_3</v>
      </c>
      <c r="T29" s="48">
        <v>1788</v>
      </c>
      <c r="U29" s="69"/>
      <c r="V29" s="48">
        <v>10</v>
      </c>
      <c r="W29" s="55">
        <v>3</v>
      </c>
      <c r="X29" s="55">
        <v>5</v>
      </c>
      <c r="Y29" s="48">
        <f t="shared" si="4"/>
        <v>3</v>
      </c>
      <c r="Z29" s="48" t="str">
        <f t="shared" si="5"/>
        <v>10_3</v>
      </c>
      <c r="AA29" s="48">
        <v>1873</v>
      </c>
      <c r="AB29" s="494"/>
      <c r="AC29" s="48">
        <v>10</v>
      </c>
      <c r="AD29" s="55">
        <v>3</v>
      </c>
      <c r="AE29" s="55">
        <v>5</v>
      </c>
      <c r="AF29" s="48">
        <f t="shared" si="6"/>
        <v>3</v>
      </c>
      <c r="AG29" s="48" t="str">
        <f t="shared" si="7"/>
        <v>10_3</v>
      </c>
      <c r="AH29" s="50" t="str">
        <f t="shared" si="8"/>
        <v>10_3</v>
      </c>
      <c r="AI29" s="50">
        <f t="shared" si="12"/>
        <v>1788</v>
      </c>
      <c r="AJ29" s="50">
        <f t="shared" si="13"/>
        <v>1873</v>
      </c>
      <c r="AK29" s="482">
        <f t="shared" si="14"/>
        <v>1844.6666666666665</v>
      </c>
      <c r="AL29" s="478">
        <f t="shared" si="10"/>
        <v>11.787007454739085</v>
      </c>
      <c r="AM29" s="5"/>
      <c r="AN29" s="5"/>
      <c r="AO29" s="5"/>
      <c r="AP29" s="5"/>
      <c r="AQ29" s="5"/>
      <c r="AR29" s="5"/>
      <c r="AS29" s="6"/>
    </row>
    <row r="30" spans="1:45">
      <c r="A30" s="48">
        <v>10</v>
      </c>
      <c r="B30" s="55">
        <v>4</v>
      </c>
      <c r="C30" s="55">
        <v>6</v>
      </c>
      <c r="D30" s="48">
        <f t="shared" si="15"/>
        <v>4</v>
      </c>
      <c r="E30" s="48" t="str">
        <f t="shared" si="11"/>
        <v>10_4</v>
      </c>
      <c r="F30" s="48">
        <v>1707</v>
      </c>
      <c r="G30" s="1"/>
      <c r="H30" s="48">
        <v>10</v>
      </c>
      <c r="I30" s="55">
        <v>4</v>
      </c>
      <c r="J30" s="55">
        <v>6</v>
      </c>
      <c r="K30" s="48">
        <f t="shared" si="0"/>
        <v>4</v>
      </c>
      <c r="L30" s="48" t="str">
        <f t="shared" si="1"/>
        <v>10_4</v>
      </c>
      <c r="M30" s="48">
        <v>1765</v>
      </c>
      <c r="N30" s="69"/>
      <c r="O30" s="48">
        <v>10</v>
      </c>
      <c r="P30" s="55">
        <v>4</v>
      </c>
      <c r="Q30" s="55">
        <v>6</v>
      </c>
      <c r="R30" s="48">
        <f t="shared" si="2"/>
        <v>4</v>
      </c>
      <c r="S30" s="48" t="str">
        <f t="shared" si="3"/>
        <v>10_4</v>
      </c>
      <c r="T30" s="48">
        <v>1821</v>
      </c>
      <c r="U30" s="69"/>
      <c r="V30" s="48">
        <v>10</v>
      </c>
      <c r="W30" s="55">
        <v>4</v>
      </c>
      <c r="X30" s="55">
        <v>6</v>
      </c>
      <c r="Y30" s="48">
        <f t="shared" si="4"/>
        <v>4</v>
      </c>
      <c r="Z30" s="48" t="str">
        <f t="shared" si="5"/>
        <v>10_4</v>
      </c>
      <c r="AA30" s="48">
        <v>1906</v>
      </c>
      <c r="AB30" s="494"/>
      <c r="AC30" s="48">
        <v>10</v>
      </c>
      <c r="AD30" s="55">
        <v>4</v>
      </c>
      <c r="AE30" s="55">
        <v>6</v>
      </c>
      <c r="AF30" s="48">
        <f t="shared" si="6"/>
        <v>4</v>
      </c>
      <c r="AG30" s="48" t="str">
        <f t="shared" si="7"/>
        <v>10_4</v>
      </c>
      <c r="AH30" s="50" t="str">
        <f t="shared" si="8"/>
        <v>10_4</v>
      </c>
      <c r="AI30" s="50">
        <f t="shared" si="12"/>
        <v>1821</v>
      </c>
      <c r="AJ30" s="50">
        <f t="shared" si="13"/>
        <v>1906</v>
      </c>
      <c r="AK30" s="482">
        <f t="shared" si="14"/>
        <v>1877.6666666666665</v>
      </c>
      <c r="AL30" s="478">
        <f t="shared" si="10"/>
        <v>11.997870074547391</v>
      </c>
      <c r="AM30" s="5"/>
      <c r="AN30" s="5"/>
      <c r="AO30" s="5"/>
      <c r="AP30" s="5"/>
      <c r="AQ30" s="5"/>
      <c r="AR30" s="5"/>
      <c r="AS30" s="6"/>
    </row>
    <row r="31" spans="1:45">
      <c r="A31" s="48">
        <v>10</v>
      </c>
      <c r="B31" s="55">
        <v>5</v>
      </c>
      <c r="C31" s="55">
        <v>7</v>
      </c>
      <c r="D31" s="48">
        <f t="shared" si="15"/>
        <v>5</v>
      </c>
      <c r="E31" s="48" t="str">
        <f t="shared" si="11"/>
        <v>10_5</v>
      </c>
      <c r="F31" s="48">
        <v>1755</v>
      </c>
      <c r="G31" s="1"/>
      <c r="H31" s="48">
        <v>10</v>
      </c>
      <c r="I31" s="55">
        <v>5</v>
      </c>
      <c r="J31" s="55">
        <v>7</v>
      </c>
      <c r="K31" s="48">
        <f t="shared" si="0"/>
        <v>5</v>
      </c>
      <c r="L31" s="48" t="str">
        <f t="shared" si="1"/>
        <v>10_5</v>
      </c>
      <c r="M31" s="48">
        <v>1815</v>
      </c>
      <c r="N31" s="1"/>
      <c r="O31" s="48">
        <v>10</v>
      </c>
      <c r="P31" s="55">
        <v>5</v>
      </c>
      <c r="Q31" s="55">
        <v>7</v>
      </c>
      <c r="R31" s="48">
        <f t="shared" si="2"/>
        <v>5</v>
      </c>
      <c r="S31" s="48" t="str">
        <f t="shared" si="3"/>
        <v>10_5</v>
      </c>
      <c r="T31" s="48">
        <v>1872</v>
      </c>
      <c r="U31" s="1"/>
      <c r="V31" s="48">
        <v>10</v>
      </c>
      <c r="W31" s="55">
        <v>5</v>
      </c>
      <c r="X31" s="55">
        <v>7</v>
      </c>
      <c r="Y31" s="48">
        <f t="shared" si="4"/>
        <v>5</v>
      </c>
      <c r="Z31" s="48" t="str">
        <f t="shared" si="5"/>
        <v>10_5</v>
      </c>
      <c r="AA31" s="48">
        <v>1957</v>
      </c>
      <c r="AB31" s="494"/>
      <c r="AC31" s="48">
        <v>10</v>
      </c>
      <c r="AD31" s="55">
        <v>5</v>
      </c>
      <c r="AE31" s="55">
        <v>7</v>
      </c>
      <c r="AF31" s="48">
        <f t="shared" si="6"/>
        <v>5</v>
      </c>
      <c r="AG31" s="48" t="str">
        <f t="shared" si="7"/>
        <v>10_5</v>
      </c>
      <c r="AH31" s="50" t="str">
        <f t="shared" si="8"/>
        <v>10_5</v>
      </c>
      <c r="AI31" s="50">
        <f t="shared" si="12"/>
        <v>1872</v>
      </c>
      <c r="AJ31" s="50">
        <f t="shared" si="13"/>
        <v>1957</v>
      </c>
      <c r="AK31" s="482">
        <f t="shared" si="14"/>
        <v>1928.6666666666665</v>
      </c>
      <c r="AL31" s="478">
        <f t="shared" si="10"/>
        <v>12.323748668796592</v>
      </c>
      <c r="AM31" s="5"/>
      <c r="AN31" s="5"/>
      <c r="AO31" s="5"/>
      <c r="AP31" s="5"/>
      <c r="AQ31" s="5"/>
      <c r="AR31" s="5"/>
      <c r="AS31" s="6"/>
    </row>
    <row r="32" spans="1:45">
      <c r="A32" s="48">
        <v>10</v>
      </c>
      <c r="B32" s="55">
        <v>6</v>
      </c>
      <c r="C32" s="55">
        <v>8</v>
      </c>
      <c r="D32" s="48">
        <f t="shared" si="15"/>
        <v>6</v>
      </c>
      <c r="E32" s="48" t="str">
        <f t="shared" si="11"/>
        <v>10_6</v>
      </c>
      <c r="F32" s="48">
        <v>1800</v>
      </c>
      <c r="G32" s="1"/>
      <c r="H32" s="48">
        <v>10</v>
      </c>
      <c r="I32" s="55">
        <v>6</v>
      </c>
      <c r="J32" s="55">
        <v>8</v>
      </c>
      <c r="K32" s="48">
        <f t="shared" si="0"/>
        <v>6</v>
      </c>
      <c r="L32" s="48" t="str">
        <f t="shared" si="1"/>
        <v>10_6</v>
      </c>
      <c r="M32" s="48">
        <v>1861</v>
      </c>
      <c r="N32" s="69"/>
      <c r="O32" s="48">
        <v>10</v>
      </c>
      <c r="P32" s="55">
        <v>6</v>
      </c>
      <c r="Q32" s="55">
        <v>8</v>
      </c>
      <c r="R32" s="48">
        <f t="shared" si="2"/>
        <v>6</v>
      </c>
      <c r="S32" s="48" t="str">
        <f t="shared" si="3"/>
        <v>10_6</v>
      </c>
      <c r="T32" s="48">
        <v>1920</v>
      </c>
      <c r="U32" s="69"/>
      <c r="V32" s="48">
        <v>10</v>
      </c>
      <c r="W32" s="55">
        <v>6</v>
      </c>
      <c r="X32" s="55">
        <v>8</v>
      </c>
      <c r="Y32" s="48">
        <f t="shared" si="4"/>
        <v>6</v>
      </c>
      <c r="Z32" s="48" t="str">
        <f t="shared" si="5"/>
        <v>10_6</v>
      </c>
      <c r="AA32" s="48">
        <v>2005</v>
      </c>
      <c r="AB32" s="494"/>
      <c r="AC32" s="48">
        <v>10</v>
      </c>
      <c r="AD32" s="55">
        <v>6</v>
      </c>
      <c r="AE32" s="55">
        <v>8</v>
      </c>
      <c r="AF32" s="48">
        <f t="shared" si="6"/>
        <v>6</v>
      </c>
      <c r="AG32" s="48" t="str">
        <f t="shared" si="7"/>
        <v>10_6</v>
      </c>
      <c r="AH32" s="50" t="str">
        <f t="shared" si="8"/>
        <v>10_6</v>
      </c>
      <c r="AI32" s="50">
        <f t="shared" si="12"/>
        <v>1920</v>
      </c>
      <c r="AJ32" s="50">
        <f t="shared" si="13"/>
        <v>2005</v>
      </c>
      <c r="AK32" s="482">
        <f t="shared" si="14"/>
        <v>1976.6666666666665</v>
      </c>
      <c r="AL32" s="478">
        <f t="shared" si="10"/>
        <v>12.630457933972311</v>
      </c>
      <c r="AM32" s="5"/>
      <c r="AN32" s="5"/>
      <c r="AO32" s="5"/>
      <c r="AP32" s="5"/>
      <c r="AQ32" s="5"/>
      <c r="AR32" s="5"/>
      <c r="AS32" s="6"/>
    </row>
    <row r="33" spans="1:45">
      <c r="A33" s="48">
        <v>10</v>
      </c>
      <c r="B33" s="55">
        <v>7</v>
      </c>
      <c r="C33" s="55">
        <v>9</v>
      </c>
      <c r="D33" s="48">
        <f t="shared" si="15"/>
        <v>7</v>
      </c>
      <c r="E33" s="48" t="str">
        <f t="shared" si="11"/>
        <v>10_7</v>
      </c>
      <c r="F33" s="48">
        <v>1846</v>
      </c>
      <c r="G33" s="1"/>
      <c r="H33" s="48">
        <v>10</v>
      </c>
      <c r="I33" s="55">
        <v>7</v>
      </c>
      <c r="J33" s="55">
        <v>9</v>
      </c>
      <c r="K33" s="48">
        <f t="shared" si="0"/>
        <v>7</v>
      </c>
      <c r="L33" s="48" t="str">
        <f t="shared" si="1"/>
        <v>10_7</v>
      </c>
      <c r="M33" s="48">
        <v>1909</v>
      </c>
      <c r="N33" s="69"/>
      <c r="O33" s="48">
        <v>10</v>
      </c>
      <c r="P33" s="55">
        <v>7</v>
      </c>
      <c r="Q33" s="55">
        <v>9</v>
      </c>
      <c r="R33" s="48">
        <f t="shared" si="2"/>
        <v>7</v>
      </c>
      <c r="S33" s="48" t="str">
        <f t="shared" si="3"/>
        <v>10_7</v>
      </c>
      <c r="T33" s="48">
        <v>1969</v>
      </c>
      <c r="U33" s="69"/>
      <c r="V33" s="48">
        <v>10</v>
      </c>
      <c r="W33" s="55">
        <v>7</v>
      </c>
      <c r="X33" s="55">
        <v>9</v>
      </c>
      <c r="Y33" s="48">
        <f t="shared" si="4"/>
        <v>7</v>
      </c>
      <c r="Z33" s="48" t="str">
        <f t="shared" si="5"/>
        <v>10_7</v>
      </c>
      <c r="AA33" s="48">
        <v>2054</v>
      </c>
      <c r="AB33" s="494"/>
      <c r="AC33" s="48">
        <v>10</v>
      </c>
      <c r="AD33" s="55">
        <v>7</v>
      </c>
      <c r="AE33" s="55">
        <v>9</v>
      </c>
      <c r="AF33" s="48">
        <f t="shared" si="6"/>
        <v>7</v>
      </c>
      <c r="AG33" s="48" t="str">
        <f t="shared" si="7"/>
        <v>10_7</v>
      </c>
      <c r="AH33" s="50" t="str">
        <f t="shared" si="8"/>
        <v>10_7</v>
      </c>
      <c r="AI33" s="50">
        <f t="shared" si="12"/>
        <v>1969</v>
      </c>
      <c r="AJ33" s="50">
        <f t="shared" si="13"/>
        <v>2054</v>
      </c>
      <c r="AK33" s="482">
        <f t="shared" si="14"/>
        <v>2025.6666666666665</v>
      </c>
      <c r="AL33" s="478">
        <f t="shared" si="10"/>
        <v>12.943556975505857</v>
      </c>
      <c r="AM33" s="5"/>
      <c r="AN33" s="5"/>
      <c r="AO33" s="5"/>
      <c r="AP33" s="5"/>
      <c r="AQ33" s="5"/>
      <c r="AR33" s="5"/>
      <c r="AS33" s="6"/>
    </row>
    <row r="34" spans="1:45">
      <c r="A34" s="48">
        <v>10</v>
      </c>
      <c r="B34" s="55">
        <v>8</v>
      </c>
      <c r="C34" s="55">
        <v>10</v>
      </c>
      <c r="D34" s="48">
        <f t="shared" si="15"/>
        <v>8</v>
      </c>
      <c r="E34" s="48" t="str">
        <f t="shared" si="11"/>
        <v>10_8</v>
      </c>
      <c r="F34" s="48">
        <v>1898</v>
      </c>
      <c r="G34" s="1"/>
      <c r="H34" s="48">
        <v>10</v>
      </c>
      <c r="I34" s="55">
        <v>8</v>
      </c>
      <c r="J34" s="55">
        <v>10</v>
      </c>
      <c r="K34" s="48">
        <f t="shared" si="0"/>
        <v>8</v>
      </c>
      <c r="L34" s="48" t="str">
        <f t="shared" si="1"/>
        <v>10_8</v>
      </c>
      <c r="M34" s="48">
        <v>1963</v>
      </c>
      <c r="N34" s="69"/>
      <c r="O34" s="48">
        <v>10</v>
      </c>
      <c r="P34" s="55">
        <v>8</v>
      </c>
      <c r="Q34" s="55">
        <v>10</v>
      </c>
      <c r="R34" s="48">
        <f t="shared" si="2"/>
        <v>8</v>
      </c>
      <c r="S34" s="48" t="str">
        <f t="shared" si="3"/>
        <v>10_8</v>
      </c>
      <c r="T34" s="48">
        <v>2025</v>
      </c>
      <c r="U34" s="1"/>
      <c r="V34" s="48">
        <v>10</v>
      </c>
      <c r="W34" s="55">
        <v>8</v>
      </c>
      <c r="X34" s="55">
        <v>10</v>
      </c>
      <c r="Y34" s="48">
        <f t="shared" si="4"/>
        <v>8</v>
      </c>
      <c r="Z34" s="48" t="str">
        <f t="shared" si="5"/>
        <v>10_8</v>
      </c>
      <c r="AA34" s="48">
        <v>2110</v>
      </c>
      <c r="AB34" s="494"/>
      <c r="AC34" s="48">
        <v>10</v>
      </c>
      <c r="AD34" s="55">
        <v>8</v>
      </c>
      <c r="AE34" s="55">
        <v>10</v>
      </c>
      <c r="AF34" s="48">
        <f t="shared" si="6"/>
        <v>8</v>
      </c>
      <c r="AG34" s="48" t="str">
        <f t="shared" si="7"/>
        <v>10_8</v>
      </c>
      <c r="AH34" s="50" t="str">
        <f t="shared" si="8"/>
        <v>10_8</v>
      </c>
      <c r="AI34" s="50">
        <f t="shared" si="12"/>
        <v>2025</v>
      </c>
      <c r="AJ34" s="50">
        <f t="shared" si="13"/>
        <v>2110</v>
      </c>
      <c r="AK34" s="482">
        <f t="shared" si="14"/>
        <v>2081.6666666666665</v>
      </c>
      <c r="AL34" s="478">
        <f t="shared" si="10"/>
        <v>13.301384451544196</v>
      </c>
      <c r="AM34" s="5"/>
      <c r="AN34" s="5"/>
      <c r="AO34" s="5"/>
      <c r="AP34" s="5"/>
      <c r="AQ34" s="5"/>
      <c r="AR34" s="5"/>
      <c r="AS34" s="6"/>
    </row>
    <row r="35" spans="1:45">
      <c r="A35" s="48">
        <v>10</v>
      </c>
      <c r="B35" s="55">
        <v>9</v>
      </c>
      <c r="C35" s="55">
        <v>11</v>
      </c>
      <c r="D35" s="48">
        <f t="shared" si="15"/>
        <v>9</v>
      </c>
      <c r="E35" s="48" t="str">
        <f t="shared" si="11"/>
        <v>10_9</v>
      </c>
      <c r="F35" s="48">
        <v>1956</v>
      </c>
      <c r="G35" s="1"/>
      <c r="H35" s="48">
        <v>10</v>
      </c>
      <c r="I35" s="55">
        <v>9</v>
      </c>
      <c r="J35" s="55">
        <v>11</v>
      </c>
      <c r="K35" s="48">
        <f t="shared" si="0"/>
        <v>9</v>
      </c>
      <c r="L35" s="48" t="str">
        <f t="shared" si="1"/>
        <v>10_9</v>
      </c>
      <c r="M35" s="48">
        <v>2023</v>
      </c>
      <c r="N35" s="69"/>
      <c r="O35" s="48">
        <v>10</v>
      </c>
      <c r="P35" s="55">
        <v>9</v>
      </c>
      <c r="Q35" s="55">
        <v>11</v>
      </c>
      <c r="R35" s="48">
        <f t="shared" si="2"/>
        <v>9</v>
      </c>
      <c r="S35" s="48" t="str">
        <f t="shared" si="3"/>
        <v>10_9</v>
      </c>
      <c r="T35" s="48">
        <v>2087</v>
      </c>
      <c r="U35" s="69"/>
      <c r="V35" s="48">
        <v>10</v>
      </c>
      <c r="W35" s="55">
        <v>9</v>
      </c>
      <c r="X35" s="55">
        <v>11</v>
      </c>
      <c r="Y35" s="48">
        <f t="shared" si="4"/>
        <v>9</v>
      </c>
      <c r="Z35" s="48" t="str">
        <f t="shared" si="5"/>
        <v>10_9</v>
      </c>
      <c r="AA35" s="48">
        <v>2172</v>
      </c>
      <c r="AB35" s="494"/>
      <c r="AC35" s="48">
        <v>10</v>
      </c>
      <c r="AD35" s="55">
        <v>9</v>
      </c>
      <c r="AE35" s="55">
        <v>11</v>
      </c>
      <c r="AF35" s="48">
        <f t="shared" si="6"/>
        <v>9</v>
      </c>
      <c r="AG35" s="48" t="str">
        <f t="shared" si="7"/>
        <v>10_9</v>
      </c>
      <c r="AH35" s="50" t="str">
        <f t="shared" si="8"/>
        <v>10_9</v>
      </c>
      <c r="AI35" s="50">
        <f t="shared" si="12"/>
        <v>2087</v>
      </c>
      <c r="AJ35" s="50">
        <f t="shared" si="13"/>
        <v>2172</v>
      </c>
      <c r="AK35" s="482">
        <f t="shared" si="14"/>
        <v>2143.6666666666665</v>
      </c>
      <c r="AL35" s="478">
        <f t="shared" si="10"/>
        <v>13.6975505857295</v>
      </c>
      <c r="AM35" s="5"/>
      <c r="AN35" s="5"/>
      <c r="AO35" s="5"/>
      <c r="AP35" s="5"/>
      <c r="AQ35" s="5"/>
      <c r="AR35" s="5"/>
      <c r="AS35" s="6"/>
    </row>
    <row r="36" spans="1:45">
      <c r="A36" s="48">
        <v>10</v>
      </c>
      <c r="B36" s="55">
        <v>10</v>
      </c>
      <c r="C36" s="55">
        <v>12</v>
      </c>
      <c r="D36" s="48">
        <f t="shared" si="15"/>
        <v>10</v>
      </c>
      <c r="E36" s="48" t="str">
        <f t="shared" si="11"/>
        <v>10_10</v>
      </c>
      <c r="F36" s="48">
        <v>2016</v>
      </c>
      <c r="G36" s="1"/>
      <c r="H36" s="48">
        <v>10</v>
      </c>
      <c r="I36" s="55">
        <v>10</v>
      </c>
      <c r="J36" s="55">
        <v>12</v>
      </c>
      <c r="K36" s="48">
        <f t="shared" si="0"/>
        <v>10</v>
      </c>
      <c r="L36" s="48" t="str">
        <f t="shared" si="1"/>
        <v>10_10</v>
      </c>
      <c r="M36" s="48">
        <v>2085</v>
      </c>
      <c r="N36" s="1"/>
      <c r="O36" s="48">
        <v>10</v>
      </c>
      <c r="P36" s="55">
        <v>10</v>
      </c>
      <c r="Q36" s="55">
        <v>12</v>
      </c>
      <c r="R36" s="48">
        <f t="shared" si="2"/>
        <v>10</v>
      </c>
      <c r="S36" s="48" t="str">
        <f t="shared" si="3"/>
        <v>10_10</v>
      </c>
      <c r="T36" s="48">
        <v>2151</v>
      </c>
      <c r="U36" s="69"/>
      <c r="V36" s="48">
        <v>10</v>
      </c>
      <c r="W36" s="55">
        <v>10</v>
      </c>
      <c r="X36" s="55">
        <v>12</v>
      </c>
      <c r="Y36" s="48">
        <f t="shared" si="4"/>
        <v>10</v>
      </c>
      <c r="Z36" s="48" t="str">
        <f t="shared" si="5"/>
        <v>10_10</v>
      </c>
      <c r="AA36" s="48">
        <v>2236</v>
      </c>
      <c r="AB36" s="494"/>
      <c r="AC36" s="48">
        <v>10</v>
      </c>
      <c r="AD36" s="55">
        <v>10</v>
      </c>
      <c r="AE36" s="55">
        <v>12</v>
      </c>
      <c r="AF36" s="48">
        <f t="shared" si="6"/>
        <v>10</v>
      </c>
      <c r="AG36" s="48" t="str">
        <f t="shared" si="7"/>
        <v>10_10</v>
      </c>
      <c r="AH36" s="50" t="str">
        <f t="shared" si="8"/>
        <v>10_10</v>
      </c>
      <c r="AI36" s="50">
        <f t="shared" si="12"/>
        <v>2151</v>
      </c>
      <c r="AJ36" s="50">
        <f t="shared" si="13"/>
        <v>2236</v>
      </c>
      <c r="AK36" s="482">
        <f t="shared" si="14"/>
        <v>2207.6666666666665</v>
      </c>
      <c r="AL36" s="478">
        <f t="shared" si="10"/>
        <v>14.106496272630459</v>
      </c>
      <c r="AM36" s="5"/>
      <c r="AN36" s="5"/>
      <c r="AO36" s="5"/>
      <c r="AP36" s="5"/>
      <c r="AQ36" s="5"/>
      <c r="AR36" s="5"/>
      <c r="AS36" s="6"/>
    </row>
    <row r="37" spans="1:45">
      <c r="A37" s="48">
        <v>15</v>
      </c>
      <c r="B37" s="55">
        <v>0</v>
      </c>
      <c r="C37" s="55">
        <v>3</v>
      </c>
      <c r="D37" s="48">
        <f t="shared" si="15"/>
        <v>0</v>
      </c>
      <c r="E37" s="48" t="str">
        <f t="shared" si="11"/>
        <v>15_0</v>
      </c>
      <c r="F37" s="48">
        <v>1556</v>
      </c>
      <c r="G37" s="1"/>
      <c r="H37" s="48">
        <v>15</v>
      </c>
      <c r="I37" s="55">
        <v>0</v>
      </c>
      <c r="J37" s="55">
        <v>3</v>
      </c>
      <c r="K37" s="48">
        <f t="shared" si="0"/>
        <v>0</v>
      </c>
      <c r="L37" s="48" t="str">
        <f t="shared" si="1"/>
        <v>15_0</v>
      </c>
      <c r="M37" s="48">
        <v>1609</v>
      </c>
      <c r="N37" s="69"/>
      <c r="O37" s="48">
        <v>15</v>
      </c>
      <c r="P37" s="55">
        <v>0</v>
      </c>
      <c r="Q37" s="55">
        <v>3</v>
      </c>
      <c r="R37" s="48">
        <f t="shared" si="2"/>
        <v>0</v>
      </c>
      <c r="S37" s="48" t="str">
        <f t="shared" si="3"/>
        <v>15_0</v>
      </c>
      <c r="T37" s="48">
        <v>1660</v>
      </c>
      <c r="U37" s="1"/>
      <c r="V37" s="48">
        <v>15</v>
      </c>
      <c r="W37" s="55">
        <v>0</v>
      </c>
      <c r="X37" s="55">
        <v>3</v>
      </c>
      <c r="Y37" s="48">
        <f t="shared" si="4"/>
        <v>0</v>
      </c>
      <c r="Z37" s="48" t="str">
        <f t="shared" si="5"/>
        <v>15_0</v>
      </c>
      <c r="AA37" s="48">
        <v>1745</v>
      </c>
      <c r="AB37" s="494"/>
      <c r="AC37" s="48">
        <v>15</v>
      </c>
      <c r="AD37" s="55">
        <v>0</v>
      </c>
      <c r="AE37" s="55">
        <v>3</v>
      </c>
      <c r="AF37" s="48">
        <f t="shared" si="6"/>
        <v>0</v>
      </c>
      <c r="AG37" s="48" t="str">
        <f t="shared" si="7"/>
        <v>15_0</v>
      </c>
      <c r="AH37" s="50" t="str">
        <f t="shared" si="8"/>
        <v>15_0</v>
      </c>
      <c r="AI37" s="50">
        <f t="shared" si="12"/>
        <v>1660</v>
      </c>
      <c r="AJ37" s="50">
        <f t="shared" si="13"/>
        <v>1745</v>
      </c>
      <c r="AK37" s="482">
        <f t="shared" si="14"/>
        <v>1716.6666666666665</v>
      </c>
      <c r="AL37" s="478">
        <f t="shared" si="10"/>
        <v>10.969116080937168</v>
      </c>
      <c r="AM37" s="5"/>
      <c r="AN37" s="5"/>
      <c r="AO37" s="5"/>
      <c r="AP37" s="5"/>
      <c r="AQ37" s="5"/>
      <c r="AR37" s="5"/>
      <c r="AS37" s="6"/>
    </row>
    <row r="38" spans="1:45">
      <c r="A38" s="48">
        <v>15</v>
      </c>
      <c r="B38" s="55">
        <v>1</v>
      </c>
      <c r="C38" s="55">
        <v>4</v>
      </c>
      <c r="D38" s="48">
        <f t="shared" si="15"/>
        <v>1</v>
      </c>
      <c r="E38" s="48" t="str">
        <f t="shared" si="11"/>
        <v>15_1</v>
      </c>
      <c r="F38" s="48">
        <v>1616</v>
      </c>
      <c r="G38" s="1"/>
      <c r="H38" s="48">
        <v>15</v>
      </c>
      <c r="I38" s="55">
        <v>1</v>
      </c>
      <c r="J38" s="55">
        <v>4</v>
      </c>
      <c r="K38" s="48">
        <f t="shared" si="0"/>
        <v>1</v>
      </c>
      <c r="L38" s="48" t="str">
        <f t="shared" si="1"/>
        <v>15_1</v>
      </c>
      <c r="M38" s="48">
        <v>1671</v>
      </c>
      <c r="N38" s="69"/>
      <c r="O38" s="48">
        <v>15</v>
      </c>
      <c r="P38" s="55">
        <v>1</v>
      </c>
      <c r="Q38" s="55">
        <v>4</v>
      </c>
      <c r="R38" s="48">
        <f t="shared" si="2"/>
        <v>1</v>
      </c>
      <c r="S38" s="48" t="str">
        <f t="shared" si="3"/>
        <v>15_1</v>
      </c>
      <c r="T38" s="48">
        <v>1724</v>
      </c>
      <c r="U38" s="69"/>
      <c r="V38" s="48">
        <v>15</v>
      </c>
      <c r="W38" s="55">
        <v>1</v>
      </c>
      <c r="X38" s="55">
        <v>4</v>
      </c>
      <c r="Y38" s="48">
        <f t="shared" si="4"/>
        <v>1</v>
      </c>
      <c r="Z38" s="48" t="str">
        <f t="shared" si="5"/>
        <v>15_1</v>
      </c>
      <c r="AA38" s="48">
        <v>1809</v>
      </c>
      <c r="AB38" s="494"/>
      <c r="AC38" s="48">
        <v>15</v>
      </c>
      <c r="AD38" s="55">
        <v>1</v>
      </c>
      <c r="AE38" s="55">
        <v>4</v>
      </c>
      <c r="AF38" s="48">
        <f t="shared" si="6"/>
        <v>1</v>
      </c>
      <c r="AG38" s="48" t="str">
        <f t="shared" si="7"/>
        <v>15_1</v>
      </c>
      <c r="AH38" s="50" t="str">
        <f t="shared" si="8"/>
        <v>15_1</v>
      </c>
      <c r="AI38" s="50">
        <f t="shared" si="12"/>
        <v>1724</v>
      </c>
      <c r="AJ38" s="50">
        <f t="shared" si="13"/>
        <v>1809</v>
      </c>
      <c r="AK38" s="482">
        <f t="shared" si="14"/>
        <v>1780.6666666666665</v>
      </c>
      <c r="AL38" s="478">
        <f t="shared" si="10"/>
        <v>11.378061767838126</v>
      </c>
      <c r="AM38" s="5"/>
      <c r="AN38" s="5"/>
      <c r="AO38" s="5"/>
      <c r="AP38" s="5"/>
      <c r="AQ38" s="5"/>
      <c r="AR38" s="5"/>
      <c r="AS38" s="6"/>
    </row>
    <row r="39" spans="1:45">
      <c r="A39" s="48">
        <v>15</v>
      </c>
      <c r="B39" s="55">
        <v>2</v>
      </c>
      <c r="C39" s="55">
        <v>5</v>
      </c>
      <c r="D39" s="48">
        <f t="shared" si="15"/>
        <v>2</v>
      </c>
      <c r="E39" s="48" t="str">
        <f t="shared" si="11"/>
        <v>15_2</v>
      </c>
      <c r="F39" s="48">
        <v>1676</v>
      </c>
      <c r="G39" s="1"/>
      <c r="H39" s="48">
        <v>15</v>
      </c>
      <c r="I39" s="55">
        <v>2</v>
      </c>
      <c r="J39" s="55">
        <v>5</v>
      </c>
      <c r="K39" s="48">
        <f t="shared" si="0"/>
        <v>2</v>
      </c>
      <c r="L39" s="48" t="str">
        <f t="shared" si="1"/>
        <v>15_2</v>
      </c>
      <c r="M39" s="48">
        <v>1733</v>
      </c>
      <c r="N39" s="69"/>
      <c r="O39" s="48">
        <v>15</v>
      </c>
      <c r="P39" s="55">
        <v>2</v>
      </c>
      <c r="Q39" s="55">
        <v>5</v>
      </c>
      <c r="R39" s="48">
        <f t="shared" si="2"/>
        <v>2</v>
      </c>
      <c r="S39" s="48" t="str">
        <f t="shared" si="3"/>
        <v>15_2</v>
      </c>
      <c r="T39" s="48">
        <v>1788</v>
      </c>
      <c r="U39" s="69"/>
      <c r="V39" s="48">
        <v>15</v>
      </c>
      <c r="W39" s="55">
        <v>2</v>
      </c>
      <c r="X39" s="55">
        <v>5</v>
      </c>
      <c r="Y39" s="48">
        <f t="shared" si="4"/>
        <v>2</v>
      </c>
      <c r="Z39" s="48" t="str">
        <f t="shared" si="5"/>
        <v>15_2</v>
      </c>
      <c r="AA39" s="48">
        <v>1873</v>
      </c>
      <c r="AB39" s="494"/>
      <c r="AC39" s="48">
        <v>15</v>
      </c>
      <c r="AD39" s="55">
        <v>2</v>
      </c>
      <c r="AE39" s="55">
        <v>5</v>
      </c>
      <c r="AF39" s="48">
        <f t="shared" si="6"/>
        <v>2</v>
      </c>
      <c r="AG39" s="48" t="str">
        <f t="shared" si="7"/>
        <v>15_2</v>
      </c>
      <c r="AH39" s="50" t="str">
        <f t="shared" si="8"/>
        <v>15_2</v>
      </c>
      <c r="AI39" s="50">
        <f t="shared" si="12"/>
        <v>1788</v>
      </c>
      <c r="AJ39" s="50">
        <f t="shared" si="13"/>
        <v>1873</v>
      </c>
      <c r="AK39" s="482">
        <f t="shared" si="14"/>
        <v>1844.6666666666665</v>
      </c>
      <c r="AL39" s="478">
        <f t="shared" si="10"/>
        <v>11.787007454739085</v>
      </c>
      <c r="AM39" s="5"/>
      <c r="AN39" s="5"/>
      <c r="AO39" s="5"/>
      <c r="AP39" s="5"/>
      <c r="AQ39" s="5"/>
      <c r="AR39" s="5"/>
      <c r="AS39" s="6"/>
    </row>
    <row r="40" spans="1:45">
      <c r="A40" s="48">
        <v>15</v>
      </c>
      <c r="B40" s="55">
        <v>3</v>
      </c>
      <c r="C40" s="55">
        <v>6</v>
      </c>
      <c r="D40" s="48">
        <f t="shared" si="15"/>
        <v>3</v>
      </c>
      <c r="E40" s="48" t="str">
        <f t="shared" si="11"/>
        <v>15_3</v>
      </c>
      <c r="F40" s="48">
        <v>1707</v>
      </c>
      <c r="G40" s="1"/>
      <c r="H40" s="48">
        <v>15</v>
      </c>
      <c r="I40" s="55">
        <v>3</v>
      </c>
      <c r="J40" s="55">
        <v>6</v>
      </c>
      <c r="K40" s="48">
        <f t="shared" si="0"/>
        <v>3</v>
      </c>
      <c r="L40" s="48" t="str">
        <f t="shared" si="1"/>
        <v>15_3</v>
      </c>
      <c r="M40" s="48">
        <v>1765</v>
      </c>
      <c r="N40" s="69"/>
      <c r="O40" s="48">
        <v>15</v>
      </c>
      <c r="P40" s="55">
        <v>3</v>
      </c>
      <c r="Q40" s="55">
        <v>6</v>
      </c>
      <c r="R40" s="48">
        <f t="shared" si="2"/>
        <v>3</v>
      </c>
      <c r="S40" s="48" t="str">
        <f t="shared" si="3"/>
        <v>15_3</v>
      </c>
      <c r="T40" s="48">
        <v>1821</v>
      </c>
      <c r="U40" s="1"/>
      <c r="V40" s="48">
        <v>15</v>
      </c>
      <c r="W40" s="55">
        <v>3</v>
      </c>
      <c r="X40" s="55">
        <v>6</v>
      </c>
      <c r="Y40" s="48">
        <f t="shared" si="4"/>
        <v>3</v>
      </c>
      <c r="Z40" s="48" t="str">
        <f t="shared" si="5"/>
        <v>15_3</v>
      </c>
      <c r="AA40" s="48">
        <v>1906</v>
      </c>
      <c r="AB40" s="494"/>
      <c r="AC40" s="48">
        <v>15</v>
      </c>
      <c r="AD40" s="55">
        <v>3</v>
      </c>
      <c r="AE40" s="55">
        <v>6</v>
      </c>
      <c r="AF40" s="48">
        <f t="shared" si="6"/>
        <v>3</v>
      </c>
      <c r="AG40" s="48" t="str">
        <f t="shared" si="7"/>
        <v>15_3</v>
      </c>
      <c r="AH40" s="50" t="str">
        <f t="shared" si="8"/>
        <v>15_3</v>
      </c>
      <c r="AI40" s="50">
        <f t="shared" si="12"/>
        <v>1821</v>
      </c>
      <c r="AJ40" s="50">
        <f t="shared" si="13"/>
        <v>1906</v>
      </c>
      <c r="AK40" s="482">
        <f t="shared" si="14"/>
        <v>1877.6666666666665</v>
      </c>
      <c r="AL40" s="478">
        <f t="shared" si="10"/>
        <v>11.997870074547391</v>
      </c>
      <c r="AM40" s="5"/>
      <c r="AN40" s="5"/>
      <c r="AO40" s="5"/>
      <c r="AP40" s="5"/>
      <c r="AQ40" s="5"/>
      <c r="AR40" s="5"/>
      <c r="AS40" s="6"/>
    </row>
    <row r="41" spans="1:45">
      <c r="A41" s="48">
        <v>15</v>
      </c>
      <c r="B41" s="55">
        <v>4</v>
      </c>
      <c r="C41" s="55">
        <v>7</v>
      </c>
      <c r="D41" s="48">
        <f t="shared" si="15"/>
        <v>4</v>
      </c>
      <c r="E41" s="48" t="str">
        <f t="shared" si="11"/>
        <v>15_4</v>
      </c>
      <c r="F41" s="48">
        <v>1755</v>
      </c>
      <c r="G41" s="1"/>
      <c r="H41" s="48">
        <v>15</v>
      </c>
      <c r="I41" s="55">
        <v>4</v>
      </c>
      <c r="J41" s="55">
        <v>7</v>
      </c>
      <c r="K41" s="48">
        <f t="shared" si="0"/>
        <v>4</v>
      </c>
      <c r="L41" s="48" t="str">
        <f t="shared" si="1"/>
        <v>15_4</v>
      </c>
      <c r="M41" s="48">
        <v>1815</v>
      </c>
      <c r="N41" s="1"/>
      <c r="O41" s="48">
        <v>15</v>
      </c>
      <c r="P41" s="55">
        <v>4</v>
      </c>
      <c r="Q41" s="55">
        <v>7</v>
      </c>
      <c r="R41" s="48">
        <f t="shared" si="2"/>
        <v>4</v>
      </c>
      <c r="S41" s="48" t="str">
        <f t="shared" si="3"/>
        <v>15_4</v>
      </c>
      <c r="T41" s="48">
        <v>1872</v>
      </c>
      <c r="U41" s="69"/>
      <c r="V41" s="48">
        <v>15</v>
      </c>
      <c r="W41" s="55">
        <v>4</v>
      </c>
      <c r="X41" s="55">
        <v>7</v>
      </c>
      <c r="Y41" s="48">
        <f t="shared" si="4"/>
        <v>4</v>
      </c>
      <c r="Z41" s="48" t="str">
        <f t="shared" si="5"/>
        <v>15_4</v>
      </c>
      <c r="AA41" s="48">
        <v>1957</v>
      </c>
      <c r="AB41" s="494"/>
      <c r="AC41" s="48">
        <v>15</v>
      </c>
      <c r="AD41" s="55">
        <v>4</v>
      </c>
      <c r="AE41" s="55">
        <v>7</v>
      </c>
      <c r="AF41" s="48">
        <f t="shared" si="6"/>
        <v>4</v>
      </c>
      <c r="AG41" s="48" t="str">
        <f t="shared" si="7"/>
        <v>15_4</v>
      </c>
      <c r="AH41" s="50" t="str">
        <f t="shared" si="8"/>
        <v>15_4</v>
      </c>
      <c r="AI41" s="50">
        <f t="shared" si="12"/>
        <v>1872</v>
      </c>
      <c r="AJ41" s="50">
        <f t="shared" si="13"/>
        <v>1957</v>
      </c>
      <c r="AK41" s="482">
        <f t="shared" si="14"/>
        <v>1928.6666666666665</v>
      </c>
      <c r="AL41" s="478">
        <f t="shared" si="10"/>
        <v>12.323748668796592</v>
      </c>
      <c r="AM41" s="5"/>
      <c r="AN41" s="5"/>
      <c r="AO41" s="5"/>
      <c r="AP41" s="5"/>
      <c r="AQ41" s="5"/>
      <c r="AR41" s="5"/>
      <c r="AS41" s="6"/>
    </row>
    <row r="42" spans="1:45">
      <c r="A42" s="48">
        <v>15</v>
      </c>
      <c r="B42" s="55">
        <v>5</v>
      </c>
      <c r="C42" s="55">
        <v>8</v>
      </c>
      <c r="D42" s="48">
        <f t="shared" si="15"/>
        <v>5</v>
      </c>
      <c r="E42" s="48" t="str">
        <f t="shared" si="11"/>
        <v>15_5</v>
      </c>
      <c r="F42" s="48">
        <v>1800</v>
      </c>
      <c r="G42" s="1"/>
      <c r="H42" s="48">
        <v>15</v>
      </c>
      <c r="I42" s="55">
        <v>5</v>
      </c>
      <c r="J42" s="55">
        <v>8</v>
      </c>
      <c r="K42" s="48">
        <f t="shared" si="0"/>
        <v>5</v>
      </c>
      <c r="L42" s="48" t="str">
        <f t="shared" si="1"/>
        <v>15_5</v>
      </c>
      <c r="M42" s="48">
        <v>1861</v>
      </c>
      <c r="N42" s="69"/>
      <c r="O42" s="48">
        <v>15</v>
      </c>
      <c r="P42" s="55">
        <v>5</v>
      </c>
      <c r="Q42" s="55">
        <v>8</v>
      </c>
      <c r="R42" s="48">
        <f t="shared" si="2"/>
        <v>5</v>
      </c>
      <c r="S42" s="48" t="str">
        <f t="shared" si="3"/>
        <v>15_5</v>
      </c>
      <c r="T42" s="48">
        <v>1920</v>
      </c>
      <c r="U42" s="69"/>
      <c r="V42" s="48">
        <v>15</v>
      </c>
      <c r="W42" s="55">
        <v>5</v>
      </c>
      <c r="X42" s="55">
        <v>8</v>
      </c>
      <c r="Y42" s="48">
        <f t="shared" si="4"/>
        <v>5</v>
      </c>
      <c r="Z42" s="48" t="str">
        <f t="shared" si="5"/>
        <v>15_5</v>
      </c>
      <c r="AA42" s="48">
        <v>2005</v>
      </c>
      <c r="AB42" s="494"/>
      <c r="AC42" s="48">
        <v>15</v>
      </c>
      <c r="AD42" s="55">
        <v>5</v>
      </c>
      <c r="AE42" s="55">
        <v>8</v>
      </c>
      <c r="AF42" s="48">
        <f t="shared" si="6"/>
        <v>5</v>
      </c>
      <c r="AG42" s="48" t="str">
        <f t="shared" si="7"/>
        <v>15_5</v>
      </c>
      <c r="AH42" s="50" t="str">
        <f t="shared" si="8"/>
        <v>15_5</v>
      </c>
      <c r="AI42" s="50">
        <f t="shared" si="12"/>
        <v>1920</v>
      </c>
      <c r="AJ42" s="50">
        <f t="shared" si="13"/>
        <v>2005</v>
      </c>
      <c r="AK42" s="482">
        <f t="shared" si="14"/>
        <v>1976.6666666666665</v>
      </c>
      <c r="AL42" s="478">
        <f t="shared" si="10"/>
        <v>12.630457933972311</v>
      </c>
      <c r="AM42" s="5"/>
      <c r="AN42" s="5"/>
      <c r="AO42" s="5"/>
      <c r="AP42" s="5"/>
      <c r="AQ42" s="5"/>
      <c r="AR42" s="5"/>
      <c r="AS42" s="6"/>
    </row>
    <row r="43" spans="1:45">
      <c r="A43" s="48">
        <v>15</v>
      </c>
      <c r="B43" s="55">
        <v>6</v>
      </c>
      <c r="C43" s="55">
        <v>9</v>
      </c>
      <c r="D43" s="48">
        <f t="shared" si="15"/>
        <v>6</v>
      </c>
      <c r="E43" s="48" t="str">
        <f t="shared" si="11"/>
        <v>15_6</v>
      </c>
      <c r="F43" s="48">
        <v>1846</v>
      </c>
      <c r="G43" s="1"/>
      <c r="H43" s="48">
        <v>15</v>
      </c>
      <c r="I43" s="55">
        <v>6</v>
      </c>
      <c r="J43" s="55">
        <v>9</v>
      </c>
      <c r="K43" s="48">
        <f t="shared" si="0"/>
        <v>6</v>
      </c>
      <c r="L43" s="48" t="str">
        <f t="shared" si="1"/>
        <v>15_6</v>
      </c>
      <c r="M43" s="48">
        <v>1909</v>
      </c>
      <c r="N43" s="69"/>
      <c r="O43" s="48">
        <v>15</v>
      </c>
      <c r="P43" s="55">
        <v>6</v>
      </c>
      <c r="Q43" s="55">
        <v>9</v>
      </c>
      <c r="R43" s="48">
        <f t="shared" si="2"/>
        <v>6</v>
      </c>
      <c r="S43" s="48" t="str">
        <f t="shared" si="3"/>
        <v>15_6</v>
      </c>
      <c r="T43" s="48">
        <v>1969</v>
      </c>
      <c r="U43" s="1"/>
      <c r="V43" s="48">
        <v>15</v>
      </c>
      <c r="W43" s="55">
        <v>6</v>
      </c>
      <c r="X43" s="55">
        <v>9</v>
      </c>
      <c r="Y43" s="48">
        <f t="shared" si="4"/>
        <v>6</v>
      </c>
      <c r="Z43" s="48" t="str">
        <f t="shared" si="5"/>
        <v>15_6</v>
      </c>
      <c r="AA43" s="48">
        <v>2054</v>
      </c>
      <c r="AB43" s="494"/>
      <c r="AC43" s="48">
        <v>15</v>
      </c>
      <c r="AD43" s="55">
        <v>6</v>
      </c>
      <c r="AE43" s="55">
        <v>9</v>
      </c>
      <c r="AF43" s="48">
        <f t="shared" si="6"/>
        <v>6</v>
      </c>
      <c r="AG43" s="48" t="str">
        <f t="shared" si="7"/>
        <v>15_6</v>
      </c>
      <c r="AH43" s="50" t="str">
        <f t="shared" si="8"/>
        <v>15_6</v>
      </c>
      <c r="AI43" s="50">
        <f t="shared" si="12"/>
        <v>1969</v>
      </c>
      <c r="AJ43" s="50">
        <f t="shared" si="13"/>
        <v>2054</v>
      </c>
      <c r="AK43" s="482">
        <f t="shared" si="14"/>
        <v>2025.6666666666665</v>
      </c>
      <c r="AL43" s="478">
        <f t="shared" si="10"/>
        <v>12.943556975505857</v>
      </c>
      <c r="AM43" s="5"/>
      <c r="AN43" s="5"/>
      <c r="AO43" s="5"/>
      <c r="AP43" s="5"/>
      <c r="AQ43" s="5"/>
      <c r="AR43" s="5"/>
      <c r="AS43" s="6"/>
    </row>
    <row r="44" spans="1:45">
      <c r="A44" s="48">
        <v>15</v>
      </c>
      <c r="B44" s="55">
        <v>7</v>
      </c>
      <c r="C44" s="55">
        <v>10</v>
      </c>
      <c r="D44" s="48">
        <f t="shared" si="15"/>
        <v>7</v>
      </c>
      <c r="E44" s="48" t="str">
        <f t="shared" si="11"/>
        <v>15_7</v>
      </c>
      <c r="F44" s="48">
        <v>1898</v>
      </c>
      <c r="G44" s="1"/>
      <c r="H44" s="48">
        <v>15</v>
      </c>
      <c r="I44" s="55">
        <v>7</v>
      </c>
      <c r="J44" s="55">
        <v>10</v>
      </c>
      <c r="K44" s="48">
        <f t="shared" si="0"/>
        <v>7</v>
      </c>
      <c r="L44" s="48" t="str">
        <f t="shared" si="1"/>
        <v>15_7</v>
      </c>
      <c r="M44" s="48">
        <v>1963</v>
      </c>
      <c r="N44" s="69"/>
      <c r="O44" s="48">
        <v>15</v>
      </c>
      <c r="P44" s="55">
        <v>7</v>
      </c>
      <c r="Q44" s="55">
        <v>10</v>
      </c>
      <c r="R44" s="48">
        <f t="shared" si="2"/>
        <v>7</v>
      </c>
      <c r="S44" s="48" t="str">
        <f t="shared" si="3"/>
        <v>15_7</v>
      </c>
      <c r="T44" s="48">
        <v>2025</v>
      </c>
      <c r="U44" s="69"/>
      <c r="V44" s="48">
        <v>15</v>
      </c>
      <c r="W44" s="55">
        <v>7</v>
      </c>
      <c r="X44" s="55">
        <v>10</v>
      </c>
      <c r="Y44" s="48">
        <f t="shared" si="4"/>
        <v>7</v>
      </c>
      <c r="Z44" s="48" t="str">
        <f t="shared" si="5"/>
        <v>15_7</v>
      </c>
      <c r="AA44" s="48">
        <v>2110</v>
      </c>
      <c r="AB44" s="494"/>
      <c r="AC44" s="48">
        <v>15</v>
      </c>
      <c r="AD44" s="55">
        <v>7</v>
      </c>
      <c r="AE44" s="55">
        <v>10</v>
      </c>
      <c r="AF44" s="48">
        <f t="shared" si="6"/>
        <v>7</v>
      </c>
      <c r="AG44" s="48" t="str">
        <f t="shared" si="7"/>
        <v>15_7</v>
      </c>
      <c r="AH44" s="50" t="str">
        <f t="shared" si="8"/>
        <v>15_7</v>
      </c>
      <c r="AI44" s="50">
        <f t="shared" si="12"/>
        <v>2025</v>
      </c>
      <c r="AJ44" s="50">
        <f t="shared" si="13"/>
        <v>2110</v>
      </c>
      <c r="AK44" s="482">
        <f t="shared" si="14"/>
        <v>2081.6666666666665</v>
      </c>
      <c r="AL44" s="478">
        <f t="shared" si="10"/>
        <v>13.301384451544196</v>
      </c>
      <c r="AM44" s="5"/>
      <c r="AN44" s="5"/>
      <c r="AO44" s="5"/>
      <c r="AP44" s="5"/>
      <c r="AQ44" s="5"/>
      <c r="AR44" s="5"/>
      <c r="AS44" s="6"/>
    </row>
    <row r="45" spans="1:45">
      <c r="A45" s="48">
        <v>15</v>
      </c>
      <c r="B45" s="55">
        <v>8</v>
      </c>
      <c r="C45" s="55">
        <v>11</v>
      </c>
      <c r="D45" s="48">
        <f t="shared" si="15"/>
        <v>8</v>
      </c>
      <c r="E45" s="48" t="str">
        <f t="shared" si="11"/>
        <v>15_8</v>
      </c>
      <c r="F45" s="48">
        <v>1956</v>
      </c>
      <c r="G45" s="1"/>
      <c r="H45" s="48">
        <v>15</v>
      </c>
      <c r="I45" s="55">
        <v>8</v>
      </c>
      <c r="J45" s="55">
        <v>11</v>
      </c>
      <c r="K45" s="48">
        <f t="shared" si="0"/>
        <v>8</v>
      </c>
      <c r="L45" s="48" t="str">
        <f t="shared" si="1"/>
        <v>15_8</v>
      </c>
      <c r="M45" s="48">
        <v>2023</v>
      </c>
      <c r="N45" s="69"/>
      <c r="O45" s="48">
        <v>15</v>
      </c>
      <c r="P45" s="55">
        <v>8</v>
      </c>
      <c r="Q45" s="55">
        <v>11</v>
      </c>
      <c r="R45" s="48">
        <f t="shared" si="2"/>
        <v>8</v>
      </c>
      <c r="S45" s="48" t="str">
        <f t="shared" si="3"/>
        <v>15_8</v>
      </c>
      <c r="T45" s="48">
        <v>2087</v>
      </c>
      <c r="U45" s="69"/>
      <c r="V45" s="48">
        <v>15</v>
      </c>
      <c r="W45" s="55">
        <v>8</v>
      </c>
      <c r="X45" s="55">
        <v>11</v>
      </c>
      <c r="Y45" s="48">
        <f t="shared" si="4"/>
        <v>8</v>
      </c>
      <c r="Z45" s="48" t="str">
        <f t="shared" si="5"/>
        <v>15_8</v>
      </c>
      <c r="AA45" s="48">
        <v>2172</v>
      </c>
      <c r="AB45" s="494"/>
      <c r="AC45" s="48">
        <v>15</v>
      </c>
      <c r="AD45" s="55">
        <v>8</v>
      </c>
      <c r="AE45" s="55">
        <v>11</v>
      </c>
      <c r="AF45" s="48">
        <f t="shared" si="6"/>
        <v>8</v>
      </c>
      <c r="AG45" s="48" t="str">
        <f t="shared" si="7"/>
        <v>15_8</v>
      </c>
      <c r="AH45" s="50" t="str">
        <f t="shared" si="8"/>
        <v>15_8</v>
      </c>
      <c r="AI45" s="50">
        <f t="shared" si="12"/>
        <v>2087</v>
      </c>
      <c r="AJ45" s="50">
        <f t="shared" si="13"/>
        <v>2172</v>
      </c>
      <c r="AK45" s="482">
        <f t="shared" si="14"/>
        <v>2143.6666666666665</v>
      </c>
      <c r="AL45" s="478">
        <f t="shared" si="10"/>
        <v>13.6975505857295</v>
      </c>
      <c r="AM45" s="5"/>
      <c r="AN45" s="5"/>
      <c r="AO45" s="5"/>
      <c r="AP45" s="5"/>
      <c r="AQ45" s="5"/>
      <c r="AR45" s="5"/>
      <c r="AS45" s="6"/>
    </row>
    <row r="46" spans="1:45">
      <c r="A46" s="48">
        <v>15</v>
      </c>
      <c r="B46" s="55">
        <v>9</v>
      </c>
      <c r="C46" s="55">
        <v>12</v>
      </c>
      <c r="D46" s="48">
        <f t="shared" si="15"/>
        <v>9</v>
      </c>
      <c r="E46" s="48" t="str">
        <f t="shared" si="11"/>
        <v>15_9</v>
      </c>
      <c r="F46" s="48">
        <v>2016</v>
      </c>
      <c r="G46" s="1"/>
      <c r="H46" s="48">
        <v>15</v>
      </c>
      <c r="I46" s="55">
        <v>9</v>
      </c>
      <c r="J46" s="55">
        <v>12</v>
      </c>
      <c r="K46" s="48">
        <f t="shared" si="0"/>
        <v>9</v>
      </c>
      <c r="L46" s="48" t="str">
        <f t="shared" si="1"/>
        <v>15_9</v>
      </c>
      <c r="M46" s="48">
        <v>2085</v>
      </c>
      <c r="N46" s="1"/>
      <c r="O46" s="48">
        <v>15</v>
      </c>
      <c r="P46" s="55">
        <v>9</v>
      </c>
      <c r="Q46" s="55">
        <v>12</v>
      </c>
      <c r="R46" s="48">
        <f t="shared" si="2"/>
        <v>9</v>
      </c>
      <c r="S46" s="48" t="str">
        <f t="shared" si="3"/>
        <v>15_9</v>
      </c>
      <c r="T46" s="48">
        <v>2151</v>
      </c>
      <c r="U46" s="1"/>
      <c r="V46" s="48">
        <v>15</v>
      </c>
      <c r="W46" s="55">
        <v>9</v>
      </c>
      <c r="X46" s="55">
        <v>12</v>
      </c>
      <c r="Y46" s="48">
        <f t="shared" si="4"/>
        <v>9</v>
      </c>
      <c r="Z46" s="48" t="str">
        <f t="shared" si="5"/>
        <v>15_9</v>
      </c>
      <c r="AA46" s="48">
        <v>2236</v>
      </c>
      <c r="AB46" s="494"/>
      <c r="AC46" s="48">
        <v>15</v>
      </c>
      <c r="AD46" s="55">
        <v>9</v>
      </c>
      <c r="AE46" s="55">
        <v>12</v>
      </c>
      <c r="AF46" s="48">
        <f t="shared" si="6"/>
        <v>9</v>
      </c>
      <c r="AG46" s="48" t="str">
        <f t="shared" si="7"/>
        <v>15_9</v>
      </c>
      <c r="AH46" s="50" t="str">
        <f t="shared" si="8"/>
        <v>15_9</v>
      </c>
      <c r="AI46" s="50">
        <f t="shared" si="12"/>
        <v>2151</v>
      </c>
      <c r="AJ46" s="50">
        <f t="shared" si="13"/>
        <v>2236</v>
      </c>
      <c r="AK46" s="482">
        <f t="shared" si="14"/>
        <v>2207.6666666666665</v>
      </c>
      <c r="AL46" s="478">
        <f t="shared" si="10"/>
        <v>14.106496272630459</v>
      </c>
      <c r="AM46" s="5"/>
      <c r="AN46" s="5"/>
      <c r="AO46" s="5"/>
      <c r="AP46" s="5"/>
      <c r="AQ46" s="5"/>
      <c r="AR46" s="5"/>
      <c r="AS46" s="6"/>
    </row>
    <row r="47" spans="1:45">
      <c r="A47" s="48">
        <v>15</v>
      </c>
      <c r="B47" s="55">
        <v>10</v>
      </c>
      <c r="C47" s="55">
        <v>13</v>
      </c>
      <c r="D47" s="48">
        <f t="shared" si="15"/>
        <v>10</v>
      </c>
      <c r="E47" s="48" t="str">
        <f t="shared" si="11"/>
        <v>15_10</v>
      </c>
      <c r="F47" s="48">
        <v>2083</v>
      </c>
      <c r="G47" s="1"/>
      <c r="H47" s="48">
        <v>15</v>
      </c>
      <c r="I47" s="55">
        <v>10</v>
      </c>
      <c r="J47" s="55">
        <v>13</v>
      </c>
      <c r="K47" s="48">
        <f t="shared" si="0"/>
        <v>10</v>
      </c>
      <c r="L47" s="48" t="str">
        <f t="shared" si="1"/>
        <v>15_10</v>
      </c>
      <c r="M47" s="48">
        <v>2154</v>
      </c>
      <c r="N47" s="69"/>
      <c r="O47" s="48">
        <v>15</v>
      </c>
      <c r="P47" s="55">
        <v>10</v>
      </c>
      <c r="Q47" s="55">
        <v>13</v>
      </c>
      <c r="R47" s="48">
        <f t="shared" si="2"/>
        <v>10</v>
      </c>
      <c r="S47" s="48" t="str">
        <f t="shared" si="3"/>
        <v>15_10</v>
      </c>
      <c r="T47" s="48">
        <v>2222</v>
      </c>
      <c r="U47" s="69"/>
      <c r="V47" s="48">
        <v>15</v>
      </c>
      <c r="W47" s="55">
        <v>10</v>
      </c>
      <c r="X47" s="55">
        <v>13</v>
      </c>
      <c r="Y47" s="48">
        <f t="shared" si="4"/>
        <v>10</v>
      </c>
      <c r="Z47" s="48" t="str">
        <f t="shared" si="5"/>
        <v>15_10</v>
      </c>
      <c r="AA47" s="48">
        <v>2307</v>
      </c>
      <c r="AB47" s="494"/>
      <c r="AC47" s="48">
        <v>15</v>
      </c>
      <c r="AD47" s="55">
        <v>10</v>
      </c>
      <c r="AE47" s="55">
        <v>13</v>
      </c>
      <c r="AF47" s="48">
        <f t="shared" si="6"/>
        <v>10</v>
      </c>
      <c r="AG47" s="48" t="str">
        <f t="shared" si="7"/>
        <v>15_10</v>
      </c>
      <c r="AH47" s="50" t="str">
        <f t="shared" si="8"/>
        <v>15_10</v>
      </c>
      <c r="AI47" s="50">
        <f t="shared" si="12"/>
        <v>2222</v>
      </c>
      <c r="AJ47" s="50">
        <f t="shared" si="13"/>
        <v>2307</v>
      </c>
      <c r="AK47" s="482">
        <f t="shared" si="14"/>
        <v>2278.6666666666665</v>
      </c>
      <c r="AL47" s="478">
        <f t="shared" si="10"/>
        <v>14.560170394036209</v>
      </c>
      <c r="AM47" s="5"/>
      <c r="AN47" s="5"/>
      <c r="AO47" s="5"/>
      <c r="AP47" s="5"/>
      <c r="AQ47" s="5"/>
      <c r="AR47" s="5"/>
      <c r="AS47" s="6"/>
    </row>
    <row r="48" spans="1:45">
      <c r="A48" s="48">
        <v>15</v>
      </c>
      <c r="B48" s="55">
        <v>11</v>
      </c>
      <c r="C48" s="55">
        <v>14</v>
      </c>
      <c r="D48" s="48">
        <f t="shared" si="15"/>
        <v>11</v>
      </c>
      <c r="E48" s="48" t="str">
        <f t="shared" si="11"/>
        <v>15_11</v>
      </c>
      <c r="F48" s="48">
        <v>2153</v>
      </c>
      <c r="G48" s="1"/>
      <c r="H48" s="48">
        <v>15</v>
      </c>
      <c r="I48" s="55">
        <v>11</v>
      </c>
      <c r="J48" s="55">
        <v>14</v>
      </c>
      <c r="K48" s="48">
        <f t="shared" si="0"/>
        <v>11</v>
      </c>
      <c r="L48" s="48" t="str">
        <f t="shared" si="1"/>
        <v>15_11</v>
      </c>
      <c r="M48" s="48">
        <v>2226</v>
      </c>
      <c r="N48" s="69"/>
      <c r="O48" s="48">
        <v>15</v>
      </c>
      <c r="P48" s="55">
        <v>11</v>
      </c>
      <c r="Q48" s="55">
        <v>14</v>
      </c>
      <c r="R48" s="48">
        <f t="shared" si="2"/>
        <v>11</v>
      </c>
      <c r="S48" s="48" t="str">
        <f t="shared" si="3"/>
        <v>15_11</v>
      </c>
      <c r="T48" s="48">
        <v>2296</v>
      </c>
      <c r="U48" s="69"/>
      <c r="V48" s="48">
        <v>15</v>
      </c>
      <c r="W48" s="55">
        <v>11</v>
      </c>
      <c r="X48" s="55">
        <v>14</v>
      </c>
      <c r="Y48" s="48">
        <f t="shared" si="4"/>
        <v>11</v>
      </c>
      <c r="Z48" s="48" t="str">
        <f t="shared" si="5"/>
        <v>15_11</v>
      </c>
      <c r="AA48" s="48">
        <v>2381</v>
      </c>
      <c r="AB48" s="494"/>
      <c r="AC48" s="48">
        <v>15</v>
      </c>
      <c r="AD48" s="55">
        <v>11</v>
      </c>
      <c r="AE48" s="55">
        <v>14</v>
      </c>
      <c r="AF48" s="48">
        <f t="shared" si="6"/>
        <v>11</v>
      </c>
      <c r="AG48" s="48" t="str">
        <f t="shared" si="7"/>
        <v>15_11</v>
      </c>
      <c r="AH48" s="50" t="str">
        <f t="shared" si="8"/>
        <v>15_11</v>
      </c>
      <c r="AI48" s="50">
        <f t="shared" si="12"/>
        <v>2296</v>
      </c>
      <c r="AJ48" s="50">
        <f t="shared" si="13"/>
        <v>2381</v>
      </c>
      <c r="AK48" s="482">
        <f t="shared" si="14"/>
        <v>2352.6666666666665</v>
      </c>
      <c r="AL48" s="478">
        <f t="shared" si="10"/>
        <v>15.033013844515441</v>
      </c>
      <c r="AM48" s="5"/>
      <c r="AN48" s="5"/>
      <c r="AO48" s="5"/>
      <c r="AP48" s="5"/>
      <c r="AQ48" s="5"/>
      <c r="AR48" s="5"/>
      <c r="AS48" s="6"/>
    </row>
    <row r="49" spans="1:45">
      <c r="A49" s="48">
        <v>20</v>
      </c>
      <c r="B49" s="55">
        <v>0</v>
      </c>
      <c r="C49" s="55">
        <v>4</v>
      </c>
      <c r="D49" s="48">
        <f t="shared" si="15"/>
        <v>0</v>
      </c>
      <c r="E49" s="48" t="str">
        <f t="shared" si="11"/>
        <v>20_0</v>
      </c>
      <c r="F49" s="48">
        <v>1616</v>
      </c>
      <c r="G49" s="1"/>
      <c r="H49" s="55">
        <v>20</v>
      </c>
      <c r="I49" s="55">
        <v>0</v>
      </c>
      <c r="J49" s="55">
        <v>4</v>
      </c>
      <c r="K49" s="48">
        <f t="shared" si="0"/>
        <v>0</v>
      </c>
      <c r="L49" s="48" t="str">
        <f t="shared" si="1"/>
        <v>20_0</v>
      </c>
      <c r="M49" s="48">
        <v>1671</v>
      </c>
      <c r="N49" s="69"/>
      <c r="O49" s="55">
        <v>20</v>
      </c>
      <c r="P49" s="55">
        <v>0</v>
      </c>
      <c r="Q49" s="55">
        <v>4</v>
      </c>
      <c r="R49" s="48">
        <f t="shared" si="2"/>
        <v>0</v>
      </c>
      <c r="S49" s="48" t="str">
        <f t="shared" si="3"/>
        <v>20_0</v>
      </c>
      <c r="T49" s="48">
        <v>1724</v>
      </c>
      <c r="U49" s="1"/>
      <c r="V49" s="55">
        <v>20</v>
      </c>
      <c r="W49" s="55">
        <v>0</v>
      </c>
      <c r="X49" s="55">
        <v>4</v>
      </c>
      <c r="Y49" s="48">
        <f t="shared" si="4"/>
        <v>0</v>
      </c>
      <c r="Z49" s="48" t="str">
        <f t="shared" si="5"/>
        <v>20_0</v>
      </c>
      <c r="AA49" s="48">
        <v>1809</v>
      </c>
      <c r="AB49" s="494"/>
      <c r="AC49" s="55">
        <v>20</v>
      </c>
      <c r="AD49" s="55">
        <v>0</v>
      </c>
      <c r="AE49" s="55">
        <v>4</v>
      </c>
      <c r="AF49" s="48">
        <f t="shared" si="6"/>
        <v>0</v>
      </c>
      <c r="AG49" s="48" t="str">
        <f t="shared" si="7"/>
        <v>20_0</v>
      </c>
      <c r="AH49" s="50" t="str">
        <f t="shared" si="8"/>
        <v>20_0</v>
      </c>
      <c r="AI49" s="50">
        <f t="shared" si="12"/>
        <v>1724</v>
      </c>
      <c r="AJ49" s="50">
        <f t="shared" si="13"/>
        <v>1809</v>
      </c>
      <c r="AK49" s="482">
        <f t="shared" si="14"/>
        <v>1780.6666666666665</v>
      </c>
      <c r="AL49" s="478">
        <f t="shared" si="10"/>
        <v>11.378061767838126</v>
      </c>
      <c r="AM49" s="5"/>
      <c r="AN49" s="5"/>
      <c r="AO49" s="5"/>
      <c r="AP49" s="5"/>
      <c r="AQ49" s="5"/>
      <c r="AR49" s="5"/>
      <c r="AS49" s="6"/>
    </row>
    <row r="50" spans="1:45">
      <c r="A50" s="48">
        <v>20</v>
      </c>
      <c r="B50" s="55">
        <v>1</v>
      </c>
      <c r="C50" s="55">
        <v>6</v>
      </c>
      <c r="D50" s="48">
        <f t="shared" si="15"/>
        <v>1</v>
      </c>
      <c r="E50" s="48" t="str">
        <f t="shared" si="11"/>
        <v>20_1</v>
      </c>
      <c r="F50" s="48">
        <v>1707</v>
      </c>
      <c r="G50" s="1"/>
      <c r="H50" s="55">
        <v>20</v>
      </c>
      <c r="I50" s="55">
        <v>1</v>
      </c>
      <c r="J50" s="55">
        <v>6</v>
      </c>
      <c r="K50" s="48">
        <f t="shared" si="0"/>
        <v>1</v>
      </c>
      <c r="L50" s="48" t="str">
        <f t="shared" si="1"/>
        <v>20_1</v>
      </c>
      <c r="M50" s="48">
        <v>1765</v>
      </c>
      <c r="N50" s="69"/>
      <c r="O50" s="55">
        <v>20</v>
      </c>
      <c r="P50" s="55">
        <v>1</v>
      </c>
      <c r="Q50" s="55">
        <v>6</v>
      </c>
      <c r="R50" s="48">
        <f t="shared" si="2"/>
        <v>1</v>
      </c>
      <c r="S50" s="48" t="str">
        <f t="shared" si="3"/>
        <v>20_1</v>
      </c>
      <c r="T50" s="48">
        <v>1821</v>
      </c>
      <c r="U50" s="69"/>
      <c r="V50" s="55">
        <v>20</v>
      </c>
      <c r="W50" s="55">
        <v>1</v>
      </c>
      <c r="X50" s="55">
        <v>6</v>
      </c>
      <c r="Y50" s="48">
        <f t="shared" si="4"/>
        <v>1</v>
      </c>
      <c r="Z50" s="48" t="str">
        <f t="shared" si="5"/>
        <v>20_1</v>
      </c>
      <c r="AA50" s="48">
        <v>1906</v>
      </c>
      <c r="AB50" s="494"/>
      <c r="AC50" s="55">
        <v>20</v>
      </c>
      <c r="AD50" s="55">
        <v>1</v>
      </c>
      <c r="AE50" s="55">
        <v>6</v>
      </c>
      <c r="AF50" s="48">
        <f t="shared" si="6"/>
        <v>1</v>
      </c>
      <c r="AG50" s="48" t="str">
        <f t="shared" si="7"/>
        <v>20_1</v>
      </c>
      <c r="AH50" s="50" t="str">
        <f t="shared" si="8"/>
        <v>20_1</v>
      </c>
      <c r="AI50" s="50">
        <f t="shared" si="12"/>
        <v>1821</v>
      </c>
      <c r="AJ50" s="50">
        <f t="shared" si="13"/>
        <v>1906</v>
      </c>
      <c r="AK50" s="482">
        <f t="shared" si="14"/>
        <v>1877.6666666666665</v>
      </c>
      <c r="AL50" s="478">
        <f t="shared" si="10"/>
        <v>11.997870074547391</v>
      </c>
      <c r="AM50" s="5"/>
      <c r="AN50" s="5"/>
      <c r="AO50" s="5"/>
      <c r="AP50" s="5"/>
      <c r="AQ50" s="5"/>
      <c r="AR50" s="5"/>
      <c r="AS50" s="6"/>
    </row>
    <row r="51" spans="1:45">
      <c r="A51" s="48">
        <v>20</v>
      </c>
      <c r="B51" s="55">
        <v>2</v>
      </c>
      <c r="C51" s="55">
        <v>7</v>
      </c>
      <c r="D51" s="48">
        <f t="shared" si="15"/>
        <v>2</v>
      </c>
      <c r="E51" s="48" t="str">
        <f t="shared" si="11"/>
        <v>20_2</v>
      </c>
      <c r="F51" s="48">
        <v>1755</v>
      </c>
      <c r="G51" s="1"/>
      <c r="H51" s="55">
        <v>20</v>
      </c>
      <c r="I51" s="55">
        <v>2</v>
      </c>
      <c r="J51" s="55">
        <v>7</v>
      </c>
      <c r="K51" s="48">
        <f t="shared" si="0"/>
        <v>2</v>
      </c>
      <c r="L51" s="48" t="str">
        <f t="shared" si="1"/>
        <v>20_2</v>
      </c>
      <c r="M51" s="48">
        <v>1815</v>
      </c>
      <c r="N51" s="1"/>
      <c r="O51" s="55">
        <v>20</v>
      </c>
      <c r="P51" s="55">
        <v>2</v>
      </c>
      <c r="Q51" s="55">
        <v>7</v>
      </c>
      <c r="R51" s="48">
        <f t="shared" si="2"/>
        <v>2</v>
      </c>
      <c r="S51" s="48" t="str">
        <f t="shared" si="3"/>
        <v>20_2</v>
      </c>
      <c r="T51" s="48">
        <v>1872</v>
      </c>
      <c r="U51" s="69"/>
      <c r="V51" s="55">
        <v>20</v>
      </c>
      <c r="W51" s="55">
        <v>2</v>
      </c>
      <c r="X51" s="55">
        <v>7</v>
      </c>
      <c r="Y51" s="48">
        <f t="shared" si="4"/>
        <v>2</v>
      </c>
      <c r="Z51" s="48" t="str">
        <f t="shared" si="5"/>
        <v>20_2</v>
      </c>
      <c r="AA51" s="48">
        <v>1957</v>
      </c>
      <c r="AB51" s="494"/>
      <c r="AC51" s="55">
        <v>20</v>
      </c>
      <c r="AD51" s="55">
        <v>2</v>
      </c>
      <c r="AE51" s="55">
        <v>7</v>
      </c>
      <c r="AF51" s="48">
        <f t="shared" si="6"/>
        <v>2</v>
      </c>
      <c r="AG51" s="48" t="str">
        <f t="shared" si="7"/>
        <v>20_2</v>
      </c>
      <c r="AH51" s="50" t="str">
        <f t="shared" si="8"/>
        <v>20_2</v>
      </c>
      <c r="AI51" s="50">
        <f t="shared" si="12"/>
        <v>1872</v>
      </c>
      <c r="AJ51" s="50">
        <f t="shared" si="13"/>
        <v>1957</v>
      </c>
      <c r="AK51" s="482">
        <f t="shared" si="14"/>
        <v>1928.6666666666665</v>
      </c>
      <c r="AL51" s="478">
        <f t="shared" si="10"/>
        <v>12.323748668796592</v>
      </c>
      <c r="AM51" s="5"/>
      <c r="AN51" s="5"/>
      <c r="AO51" s="5"/>
      <c r="AP51" s="5"/>
      <c r="AQ51" s="5"/>
      <c r="AR51" s="5"/>
      <c r="AS51" s="6"/>
    </row>
    <row r="52" spans="1:45">
      <c r="A52" s="48">
        <v>20</v>
      </c>
      <c r="B52" s="55">
        <v>3</v>
      </c>
      <c r="C52" s="55">
        <v>8</v>
      </c>
      <c r="D52" s="48">
        <f t="shared" si="15"/>
        <v>3</v>
      </c>
      <c r="E52" s="48" t="str">
        <f t="shared" si="11"/>
        <v>20_3</v>
      </c>
      <c r="F52" s="48">
        <v>1800</v>
      </c>
      <c r="G52" s="1"/>
      <c r="H52" s="55">
        <v>20</v>
      </c>
      <c r="I52" s="55">
        <v>3</v>
      </c>
      <c r="J52" s="55">
        <v>8</v>
      </c>
      <c r="K52" s="48">
        <f t="shared" si="0"/>
        <v>3</v>
      </c>
      <c r="L52" s="48" t="str">
        <f t="shared" si="1"/>
        <v>20_3</v>
      </c>
      <c r="M52" s="48">
        <v>1861</v>
      </c>
      <c r="N52" s="69"/>
      <c r="O52" s="55">
        <v>20</v>
      </c>
      <c r="P52" s="55">
        <v>3</v>
      </c>
      <c r="Q52" s="55">
        <v>8</v>
      </c>
      <c r="R52" s="48">
        <f t="shared" si="2"/>
        <v>3</v>
      </c>
      <c r="S52" s="48" t="str">
        <f t="shared" si="3"/>
        <v>20_3</v>
      </c>
      <c r="T52" s="48">
        <v>1920</v>
      </c>
      <c r="U52" s="1"/>
      <c r="V52" s="55">
        <v>20</v>
      </c>
      <c r="W52" s="55">
        <v>3</v>
      </c>
      <c r="X52" s="55">
        <v>8</v>
      </c>
      <c r="Y52" s="48">
        <f t="shared" si="4"/>
        <v>3</v>
      </c>
      <c r="Z52" s="48" t="str">
        <f t="shared" si="5"/>
        <v>20_3</v>
      </c>
      <c r="AA52" s="48">
        <v>2005</v>
      </c>
      <c r="AB52" s="494"/>
      <c r="AC52" s="55">
        <v>20</v>
      </c>
      <c r="AD52" s="55">
        <v>3</v>
      </c>
      <c r="AE52" s="55">
        <v>8</v>
      </c>
      <c r="AF52" s="48">
        <f t="shared" si="6"/>
        <v>3</v>
      </c>
      <c r="AG52" s="48" t="str">
        <f t="shared" si="7"/>
        <v>20_3</v>
      </c>
      <c r="AH52" s="50" t="str">
        <f t="shared" si="8"/>
        <v>20_3</v>
      </c>
      <c r="AI52" s="50">
        <f t="shared" si="12"/>
        <v>1920</v>
      </c>
      <c r="AJ52" s="50">
        <f t="shared" si="13"/>
        <v>2005</v>
      </c>
      <c r="AK52" s="482">
        <f t="shared" si="14"/>
        <v>1976.6666666666665</v>
      </c>
      <c r="AL52" s="478">
        <f t="shared" si="10"/>
        <v>12.630457933972311</v>
      </c>
      <c r="AM52" s="5"/>
      <c r="AN52" s="5"/>
      <c r="AO52" s="5"/>
      <c r="AP52" s="5"/>
      <c r="AQ52" s="5"/>
      <c r="AR52" s="5"/>
      <c r="AS52" s="6"/>
    </row>
    <row r="53" spans="1:45">
      <c r="A53" s="48">
        <v>20</v>
      </c>
      <c r="B53" s="55">
        <v>4</v>
      </c>
      <c r="C53" s="55">
        <v>9</v>
      </c>
      <c r="D53" s="48">
        <f t="shared" si="15"/>
        <v>4</v>
      </c>
      <c r="E53" s="48" t="str">
        <f t="shared" si="11"/>
        <v>20_4</v>
      </c>
      <c r="F53" s="48">
        <v>1846</v>
      </c>
      <c r="G53" s="1"/>
      <c r="H53" s="55">
        <v>20</v>
      </c>
      <c r="I53" s="55">
        <v>4</v>
      </c>
      <c r="J53" s="55">
        <v>9</v>
      </c>
      <c r="K53" s="48">
        <f t="shared" si="0"/>
        <v>4</v>
      </c>
      <c r="L53" s="48" t="str">
        <f t="shared" si="1"/>
        <v>20_4</v>
      </c>
      <c r="M53" s="48">
        <v>1909</v>
      </c>
      <c r="N53" s="69"/>
      <c r="O53" s="55">
        <v>20</v>
      </c>
      <c r="P53" s="55">
        <v>4</v>
      </c>
      <c r="Q53" s="55">
        <v>9</v>
      </c>
      <c r="R53" s="48">
        <f t="shared" si="2"/>
        <v>4</v>
      </c>
      <c r="S53" s="48" t="str">
        <f t="shared" si="3"/>
        <v>20_4</v>
      </c>
      <c r="T53" s="48">
        <v>1969</v>
      </c>
      <c r="U53" s="69"/>
      <c r="V53" s="55">
        <v>20</v>
      </c>
      <c r="W53" s="55">
        <v>4</v>
      </c>
      <c r="X53" s="55">
        <v>9</v>
      </c>
      <c r="Y53" s="48">
        <f t="shared" si="4"/>
        <v>4</v>
      </c>
      <c r="Z53" s="48" t="str">
        <f t="shared" si="5"/>
        <v>20_4</v>
      </c>
      <c r="AA53" s="48">
        <v>2054</v>
      </c>
      <c r="AB53" s="494"/>
      <c r="AC53" s="55">
        <v>20</v>
      </c>
      <c r="AD53" s="55">
        <v>4</v>
      </c>
      <c r="AE53" s="55">
        <v>9</v>
      </c>
      <c r="AF53" s="48">
        <f t="shared" si="6"/>
        <v>4</v>
      </c>
      <c r="AG53" s="48" t="str">
        <f t="shared" si="7"/>
        <v>20_4</v>
      </c>
      <c r="AH53" s="50" t="str">
        <f t="shared" si="8"/>
        <v>20_4</v>
      </c>
      <c r="AI53" s="50">
        <f t="shared" si="12"/>
        <v>1969</v>
      </c>
      <c r="AJ53" s="50">
        <f t="shared" si="13"/>
        <v>2054</v>
      </c>
      <c r="AK53" s="482">
        <f t="shared" si="14"/>
        <v>2025.6666666666665</v>
      </c>
      <c r="AL53" s="478">
        <f t="shared" si="10"/>
        <v>12.943556975505857</v>
      </c>
      <c r="AM53" s="5"/>
      <c r="AN53" s="5"/>
      <c r="AO53" s="5"/>
      <c r="AP53" s="5"/>
      <c r="AQ53" s="5"/>
      <c r="AR53" s="5"/>
      <c r="AS53" s="6"/>
    </row>
    <row r="54" spans="1:45">
      <c r="A54" s="48">
        <v>20</v>
      </c>
      <c r="B54" s="55">
        <v>5</v>
      </c>
      <c r="C54" s="55">
        <v>10</v>
      </c>
      <c r="D54" s="48">
        <f t="shared" si="15"/>
        <v>5</v>
      </c>
      <c r="E54" s="48" t="str">
        <f t="shared" si="11"/>
        <v>20_5</v>
      </c>
      <c r="F54" s="48">
        <v>1898</v>
      </c>
      <c r="G54" s="1"/>
      <c r="H54" s="55">
        <v>20</v>
      </c>
      <c r="I54" s="55">
        <v>5</v>
      </c>
      <c r="J54" s="55">
        <v>10</v>
      </c>
      <c r="K54" s="48">
        <f t="shared" si="0"/>
        <v>5</v>
      </c>
      <c r="L54" s="48" t="str">
        <f t="shared" si="1"/>
        <v>20_5</v>
      </c>
      <c r="M54" s="48">
        <v>1963</v>
      </c>
      <c r="N54" s="69"/>
      <c r="O54" s="55">
        <v>20</v>
      </c>
      <c r="P54" s="55">
        <v>5</v>
      </c>
      <c r="Q54" s="55">
        <v>10</v>
      </c>
      <c r="R54" s="48">
        <f t="shared" si="2"/>
        <v>5</v>
      </c>
      <c r="S54" s="48" t="str">
        <f t="shared" si="3"/>
        <v>20_5</v>
      </c>
      <c r="T54" s="48">
        <v>2025</v>
      </c>
      <c r="U54" s="69"/>
      <c r="V54" s="55">
        <v>20</v>
      </c>
      <c r="W54" s="55">
        <v>5</v>
      </c>
      <c r="X54" s="55">
        <v>10</v>
      </c>
      <c r="Y54" s="48">
        <f t="shared" si="4"/>
        <v>5</v>
      </c>
      <c r="Z54" s="48" t="str">
        <f t="shared" si="5"/>
        <v>20_5</v>
      </c>
      <c r="AA54" s="48">
        <v>2110</v>
      </c>
      <c r="AB54" s="494"/>
      <c r="AC54" s="55">
        <v>20</v>
      </c>
      <c r="AD54" s="55">
        <v>5</v>
      </c>
      <c r="AE54" s="55">
        <v>10</v>
      </c>
      <c r="AF54" s="48">
        <f t="shared" si="6"/>
        <v>5</v>
      </c>
      <c r="AG54" s="48" t="str">
        <f t="shared" si="7"/>
        <v>20_5</v>
      </c>
      <c r="AH54" s="50" t="str">
        <f t="shared" si="8"/>
        <v>20_5</v>
      </c>
      <c r="AI54" s="50">
        <f t="shared" si="12"/>
        <v>2025</v>
      </c>
      <c r="AJ54" s="50">
        <f t="shared" si="13"/>
        <v>2110</v>
      </c>
      <c r="AK54" s="482">
        <f t="shared" si="14"/>
        <v>2081.6666666666665</v>
      </c>
      <c r="AL54" s="478">
        <f t="shared" si="10"/>
        <v>13.301384451544196</v>
      </c>
      <c r="AM54" s="5"/>
      <c r="AN54" s="5"/>
      <c r="AO54" s="5"/>
      <c r="AP54" s="5"/>
      <c r="AQ54" s="5"/>
      <c r="AR54" s="5"/>
      <c r="AS54" s="6"/>
    </row>
    <row r="55" spans="1:45">
      <c r="A55" s="48">
        <v>20</v>
      </c>
      <c r="B55" s="55">
        <v>6</v>
      </c>
      <c r="C55" s="55">
        <v>11</v>
      </c>
      <c r="D55" s="48">
        <f t="shared" si="15"/>
        <v>6</v>
      </c>
      <c r="E55" s="48" t="str">
        <f t="shared" si="11"/>
        <v>20_6</v>
      </c>
      <c r="F55" s="48">
        <v>1956</v>
      </c>
      <c r="G55" s="1"/>
      <c r="H55" s="55">
        <v>20</v>
      </c>
      <c r="I55" s="55">
        <v>6</v>
      </c>
      <c r="J55" s="55">
        <v>11</v>
      </c>
      <c r="K55" s="48">
        <f t="shared" si="0"/>
        <v>6</v>
      </c>
      <c r="L55" s="48" t="str">
        <f t="shared" si="1"/>
        <v>20_6</v>
      </c>
      <c r="M55" s="48">
        <v>2023</v>
      </c>
      <c r="N55" s="69"/>
      <c r="O55" s="55">
        <v>20</v>
      </c>
      <c r="P55" s="55">
        <v>6</v>
      </c>
      <c r="Q55" s="55">
        <v>11</v>
      </c>
      <c r="R55" s="48">
        <f t="shared" si="2"/>
        <v>6</v>
      </c>
      <c r="S55" s="48" t="str">
        <f t="shared" si="3"/>
        <v>20_6</v>
      </c>
      <c r="T55" s="48">
        <v>2087</v>
      </c>
      <c r="U55" s="1"/>
      <c r="V55" s="55">
        <v>20</v>
      </c>
      <c r="W55" s="55">
        <v>6</v>
      </c>
      <c r="X55" s="55">
        <v>11</v>
      </c>
      <c r="Y55" s="48">
        <f t="shared" si="4"/>
        <v>6</v>
      </c>
      <c r="Z55" s="48" t="str">
        <f t="shared" si="5"/>
        <v>20_6</v>
      </c>
      <c r="AA55" s="48">
        <v>2172</v>
      </c>
      <c r="AB55" s="494"/>
      <c r="AC55" s="55">
        <v>20</v>
      </c>
      <c r="AD55" s="55">
        <v>6</v>
      </c>
      <c r="AE55" s="55">
        <v>11</v>
      </c>
      <c r="AF55" s="48">
        <f t="shared" si="6"/>
        <v>6</v>
      </c>
      <c r="AG55" s="48" t="str">
        <f t="shared" si="7"/>
        <v>20_6</v>
      </c>
      <c r="AH55" s="50" t="str">
        <f t="shared" si="8"/>
        <v>20_6</v>
      </c>
      <c r="AI55" s="50">
        <f t="shared" si="12"/>
        <v>2087</v>
      </c>
      <c r="AJ55" s="50">
        <f t="shared" si="13"/>
        <v>2172</v>
      </c>
      <c r="AK55" s="482">
        <f t="shared" si="14"/>
        <v>2143.6666666666665</v>
      </c>
      <c r="AL55" s="478">
        <f t="shared" si="10"/>
        <v>13.6975505857295</v>
      </c>
      <c r="AM55" s="5"/>
      <c r="AN55" s="5"/>
      <c r="AO55" s="5"/>
      <c r="AP55" s="5"/>
      <c r="AQ55" s="5"/>
      <c r="AR55" s="5"/>
      <c r="AS55" s="6"/>
    </row>
    <row r="56" spans="1:45">
      <c r="A56" s="48">
        <v>20</v>
      </c>
      <c r="B56" s="55">
        <v>7</v>
      </c>
      <c r="C56" s="55">
        <v>12</v>
      </c>
      <c r="D56" s="48">
        <f t="shared" si="15"/>
        <v>7</v>
      </c>
      <c r="E56" s="48" t="str">
        <f t="shared" si="11"/>
        <v>20_7</v>
      </c>
      <c r="F56" s="48">
        <v>2016</v>
      </c>
      <c r="G56" s="1"/>
      <c r="H56" s="55">
        <v>20</v>
      </c>
      <c r="I56" s="55">
        <v>7</v>
      </c>
      <c r="J56" s="55">
        <v>12</v>
      </c>
      <c r="K56" s="48">
        <f t="shared" si="0"/>
        <v>7</v>
      </c>
      <c r="L56" s="48" t="str">
        <f t="shared" si="1"/>
        <v>20_7</v>
      </c>
      <c r="M56" s="48">
        <v>2085</v>
      </c>
      <c r="N56" s="1"/>
      <c r="O56" s="55">
        <v>20</v>
      </c>
      <c r="P56" s="55">
        <v>7</v>
      </c>
      <c r="Q56" s="55">
        <v>12</v>
      </c>
      <c r="R56" s="48">
        <f t="shared" si="2"/>
        <v>7</v>
      </c>
      <c r="S56" s="48" t="str">
        <f t="shared" si="3"/>
        <v>20_7</v>
      </c>
      <c r="T56" s="48">
        <v>2151</v>
      </c>
      <c r="U56" s="69"/>
      <c r="V56" s="55">
        <v>20</v>
      </c>
      <c r="W56" s="55">
        <v>7</v>
      </c>
      <c r="X56" s="55">
        <v>12</v>
      </c>
      <c r="Y56" s="48">
        <f t="shared" si="4"/>
        <v>7</v>
      </c>
      <c r="Z56" s="48" t="str">
        <f t="shared" si="5"/>
        <v>20_7</v>
      </c>
      <c r="AA56" s="48">
        <v>2236</v>
      </c>
      <c r="AB56" s="494"/>
      <c r="AC56" s="55">
        <v>20</v>
      </c>
      <c r="AD56" s="55">
        <v>7</v>
      </c>
      <c r="AE56" s="55">
        <v>12</v>
      </c>
      <c r="AF56" s="48">
        <f t="shared" si="6"/>
        <v>7</v>
      </c>
      <c r="AG56" s="48" t="str">
        <f t="shared" si="7"/>
        <v>20_7</v>
      </c>
      <c r="AH56" s="50" t="str">
        <f t="shared" si="8"/>
        <v>20_7</v>
      </c>
      <c r="AI56" s="50">
        <f t="shared" si="12"/>
        <v>2151</v>
      </c>
      <c r="AJ56" s="50">
        <f t="shared" si="13"/>
        <v>2236</v>
      </c>
      <c r="AK56" s="482">
        <f t="shared" si="14"/>
        <v>2207.6666666666665</v>
      </c>
      <c r="AL56" s="478">
        <f t="shared" si="10"/>
        <v>14.106496272630459</v>
      </c>
      <c r="AM56" s="5"/>
      <c r="AN56" s="5"/>
      <c r="AO56" s="5"/>
      <c r="AP56" s="5"/>
      <c r="AQ56" s="5"/>
      <c r="AR56" s="5"/>
      <c r="AS56" s="6"/>
    </row>
    <row r="57" spans="1:45">
      <c r="A57" s="48">
        <v>20</v>
      </c>
      <c r="B57" s="55">
        <v>8</v>
      </c>
      <c r="C57" s="55">
        <v>13</v>
      </c>
      <c r="D57" s="48">
        <f t="shared" si="15"/>
        <v>8</v>
      </c>
      <c r="E57" s="48" t="str">
        <f t="shared" si="11"/>
        <v>20_8</v>
      </c>
      <c r="F57" s="48">
        <v>2083</v>
      </c>
      <c r="G57" s="1"/>
      <c r="H57" s="55">
        <v>20</v>
      </c>
      <c r="I57" s="55">
        <v>8</v>
      </c>
      <c r="J57" s="55">
        <v>13</v>
      </c>
      <c r="K57" s="48">
        <f t="shared" si="0"/>
        <v>8</v>
      </c>
      <c r="L57" s="48" t="str">
        <f t="shared" si="1"/>
        <v>20_8</v>
      </c>
      <c r="M57" s="48">
        <v>2154</v>
      </c>
      <c r="N57" s="69"/>
      <c r="O57" s="55">
        <v>20</v>
      </c>
      <c r="P57" s="55">
        <v>8</v>
      </c>
      <c r="Q57" s="55">
        <v>13</v>
      </c>
      <c r="R57" s="48">
        <f t="shared" si="2"/>
        <v>8</v>
      </c>
      <c r="S57" s="48" t="str">
        <f t="shared" si="3"/>
        <v>20_8</v>
      </c>
      <c r="T57" s="48">
        <v>2222</v>
      </c>
      <c r="U57" s="69"/>
      <c r="V57" s="55">
        <v>20</v>
      </c>
      <c r="W57" s="55">
        <v>8</v>
      </c>
      <c r="X57" s="55">
        <v>13</v>
      </c>
      <c r="Y57" s="48">
        <f t="shared" si="4"/>
        <v>8</v>
      </c>
      <c r="Z57" s="48" t="str">
        <f t="shared" si="5"/>
        <v>20_8</v>
      </c>
      <c r="AA57" s="48">
        <v>2307</v>
      </c>
      <c r="AB57" s="494"/>
      <c r="AC57" s="55">
        <v>20</v>
      </c>
      <c r="AD57" s="55">
        <v>8</v>
      </c>
      <c r="AE57" s="55">
        <v>13</v>
      </c>
      <c r="AF57" s="48">
        <f t="shared" si="6"/>
        <v>8</v>
      </c>
      <c r="AG57" s="48" t="str">
        <f t="shared" si="7"/>
        <v>20_8</v>
      </c>
      <c r="AH57" s="50" t="str">
        <f t="shared" si="8"/>
        <v>20_8</v>
      </c>
      <c r="AI57" s="50">
        <f t="shared" si="12"/>
        <v>2222</v>
      </c>
      <c r="AJ57" s="50">
        <f t="shared" si="13"/>
        <v>2307</v>
      </c>
      <c r="AK57" s="482">
        <f t="shared" si="14"/>
        <v>2278.6666666666665</v>
      </c>
      <c r="AL57" s="478">
        <f t="shared" si="10"/>
        <v>14.560170394036209</v>
      </c>
      <c r="AM57" s="5"/>
      <c r="AN57" s="5"/>
      <c r="AO57" s="5"/>
      <c r="AP57" s="5"/>
      <c r="AQ57" s="5"/>
      <c r="AR57" s="5"/>
      <c r="AS57" s="6"/>
    </row>
    <row r="58" spans="1:45">
      <c r="A58" s="48">
        <v>20</v>
      </c>
      <c r="B58" s="55">
        <v>9</v>
      </c>
      <c r="C58" s="55">
        <v>14</v>
      </c>
      <c r="D58" s="48">
        <f t="shared" si="15"/>
        <v>9</v>
      </c>
      <c r="E58" s="48" t="str">
        <f t="shared" si="11"/>
        <v>20_9</v>
      </c>
      <c r="F58" s="48">
        <v>2153</v>
      </c>
      <c r="G58" s="1"/>
      <c r="H58" s="55">
        <v>20</v>
      </c>
      <c r="I58" s="55">
        <v>9</v>
      </c>
      <c r="J58" s="55">
        <v>14</v>
      </c>
      <c r="K58" s="48">
        <f t="shared" si="0"/>
        <v>9</v>
      </c>
      <c r="L58" s="48" t="str">
        <f t="shared" si="1"/>
        <v>20_9</v>
      </c>
      <c r="M58" s="48">
        <v>2226</v>
      </c>
      <c r="N58" s="69"/>
      <c r="O58" s="55">
        <v>20</v>
      </c>
      <c r="P58" s="55">
        <v>9</v>
      </c>
      <c r="Q58" s="55">
        <v>14</v>
      </c>
      <c r="R58" s="48">
        <f t="shared" si="2"/>
        <v>9</v>
      </c>
      <c r="S58" s="48" t="str">
        <f t="shared" si="3"/>
        <v>20_9</v>
      </c>
      <c r="T58" s="48">
        <v>2296</v>
      </c>
      <c r="U58" s="1"/>
      <c r="V58" s="55">
        <v>20</v>
      </c>
      <c r="W58" s="55">
        <v>9</v>
      </c>
      <c r="X58" s="55">
        <v>14</v>
      </c>
      <c r="Y58" s="48">
        <f t="shared" si="4"/>
        <v>9</v>
      </c>
      <c r="Z58" s="48" t="str">
        <f t="shared" si="5"/>
        <v>20_9</v>
      </c>
      <c r="AA58" s="48">
        <v>2381</v>
      </c>
      <c r="AB58" s="494"/>
      <c r="AC58" s="55">
        <v>20</v>
      </c>
      <c r="AD58" s="55">
        <v>9</v>
      </c>
      <c r="AE58" s="55">
        <v>14</v>
      </c>
      <c r="AF58" s="48">
        <f t="shared" si="6"/>
        <v>9</v>
      </c>
      <c r="AG58" s="48" t="str">
        <f t="shared" si="7"/>
        <v>20_9</v>
      </c>
      <c r="AH58" s="50" t="str">
        <f t="shared" si="8"/>
        <v>20_9</v>
      </c>
      <c r="AI58" s="50">
        <f t="shared" si="12"/>
        <v>2296</v>
      </c>
      <c r="AJ58" s="50">
        <f t="shared" si="13"/>
        <v>2381</v>
      </c>
      <c r="AK58" s="482">
        <f t="shared" si="14"/>
        <v>2352.6666666666665</v>
      </c>
      <c r="AL58" s="478">
        <f t="shared" si="10"/>
        <v>15.033013844515441</v>
      </c>
      <c r="AM58" s="5"/>
      <c r="AN58" s="5"/>
      <c r="AO58" s="5"/>
      <c r="AP58" s="5"/>
      <c r="AQ58" s="5"/>
      <c r="AR58" s="5"/>
      <c r="AS58" s="6"/>
    </row>
    <row r="59" spans="1:45">
      <c r="A59" s="48">
        <v>20</v>
      </c>
      <c r="B59" s="55">
        <v>10</v>
      </c>
      <c r="C59" s="55">
        <v>15</v>
      </c>
      <c r="D59" s="48">
        <f t="shared" si="15"/>
        <v>10</v>
      </c>
      <c r="E59" s="48" t="str">
        <f t="shared" si="11"/>
        <v>20_10</v>
      </c>
      <c r="F59" s="48">
        <v>2216</v>
      </c>
      <c r="G59" s="1"/>
      <c r="H59" s="55">
        <v>20</v>
      </c>
      <c r="I59" s="55">
        <v>10</v>
      </c>
      <c r="J59" s="55">
        <v>15</v>
      </c>
      <c r="K59" s="48">
        <f t="shared" si="0"/>
        <v>10</v>
      </c>
      <c r="L59" s="48" t="str">
        <f t="shared" si="1"/>
        <v>20_10</v>
      </c>
      <c r="M59" s="48">
        <v>2291</v>
      </c>
      <c r="N59" s="69"/>
      <c r="O59" s="55">
        <v>20</v>
      </c>
      <c r="P59" s="55">
        <v>10</v>
      </c>
      <c r="Q59" s="55">
        <v>15</v>
      </c>
      <c r="R59" s="48">
        <f t="shared" si="2"/>
        <v>10</v>
      </c>
      <c r="S59" s="48" t="str">
        <f t="shared" si="3"/>
        <v>20_10</v>
      </c>
      <c r="T59" s="48">
        <v>2363</v>
      </c>
      <c r="U59" s="69"/>
      <c r="V59" s="55">
        <v>20</v>
      </c>
      <c r="W59" s="55">
        <v>10</v>
      </c>
      <c r="X59" s="55">
        <v>15</v>
      </c>
      <c r="Y59" s="48">
        <f t="shared" si="4"/>
        <v>10</v>
      </c>
      <c r="Z59" s="48" t="str">
        <f t="shared" si="5"/>
        <v>20_10</v>
      </c>
      <c r="AA59" s="48">
        <v>2448</v>
      </c>
      <c r="AB59" s="494"/>
      <c r="AC59" s="55">
        <v>20</v>
      </c>
      <c r="AD59" s="55">
        <v>10</v>
      </c>
      <c r="AE59" s="55">
        <v>15</v>
      </c>
      <c r="AF59" s="48">
        <f t="shared" si="6"/>
        <v>10</v>
      </c>
      <c r="AG59" s="48" t="str">
        <f t="shared" si="7"/>
        <v>20_10</v>
      </c>
      <c r="AH59" s="50" t="str">
        <f t="shared" si="8"/>
        <v>20_10</v>
      </c>
      <c r="AI59" s="50">
        <f t="shared" si="12"/>
        <v>2363</v>
      </c>
      <c r="AJ59" s="50">
        <f t="shared" si="13"/>
        <v>2448</v>
      </c>
      <c r="AK59" s="482">
        <f t="shared" si="14"/>
        <v>2419.6666666666665</v>
      </c>
      <c r="AL59" s="478">
        <f t="shared" si="10"/>
        <v>15.461128860489882</v>
      </c>
      <c r="AM59" s="5"/>
      <c r="AN59" s="5"/>
      <c r="AO59" s="5"/>
      <c r="AP59" s="5"/>
      <c r="AQ59" s="5"/>
      <c r="AR59" s="5"/>
      <c r="AS59" s="6"/>
    </row>
    <row r="60" spans="1:45">
      <c r="A60" s="48">
        <v>20</v>
      </c>
      <c r="B60" s="55">
        <v>11</v>
      </c>
      <c r="C60" s="55">
        <v>16</v>
      </c>
      <c r="D60" s="48">
        <f t="shared" si="15"/>
        <v>11</v>
      </c>
      <c r="E60" s="48" t="str">
        <f t="shared" si="11"/>
        <v>20_11</v>
      </c>
      <c r="F60" s="48">
        <v>2287</v>
      </c>
      <c r="G60" s="1"/>
      <c r="H60" s="55">
        <v>20</v>
      </c>
      <c r="I60" s="55">
        <v>11</v>
      </c>
      <c r="J60" s="55">
        <v>16</v>
      </c>
      <c r="K60" s="48">
        <f t="shared" si="0"/>
        <v>11</v>
      </c>
      <c r="L60" s="48" t="str">
        <f t="shared" si="1"/>
        <v>20_11</v>
      </c>
      <c r="M60" s="48">
        <v>2365</v>
      </c>
      <c r="N60" s="69"/>
      <c r="O60" s="55">
        <v>20</v>
      </c>
      <c r="P60" s="55">
        <v>11</v>
      </c>
      <c r="Q60" s="55">
        <v>16</v>
      </c>
      <c r="R60" s="48">
        <f t="shared" si="2"/>
        <v>11</v>
      </c>
      <c r="S60" s="48" t="str">
        <f t="shared" si="3"/>
        <v>20_11</v>
      </c>
      <c r="T60" s="48">
        <v>2439</v>
      </c>
      <c r="U60" s="69"/>
      <c r="V60" s="55">
        <v>20</v>
      </c>
      <c r="W60" s="55">
        <v>11</v>
      </c>
      <c r="X60" s="55">
        <v>16</v>
      </c>
      <c r="Y60" s="48">
        <f t="shared" si="4"/>
        <v>11</v>
      </c>
      <c r="Z60" s="48" t="str">
        <f t="shared" si="5"/>
        <v>20_11</v>
      </c>
      <c r="AA60" s="48">
        <v>2524</v>
      </c>
      <c r="AB60" s="494"/>
      <c r="AC60" s="55">
        <v>20</v>
      </c>
      <c r="AD60" s="55">
        <v>11</v>
      </c>
      <c r="AE60" s="55">
        <v>16</v>
      </c>
      <c r="AF60" s="48">
        <f t="shared" si="6"/>
        <v>11</v>
      </c>
      <c r="AG60" s="48" t="str">
        <f t="shared" si="7"/>
        <v>20_11</v>
      </c>
      <c r="AH60" s="50" t="str">
        <f t="shared" si="8"/>
        <v>20_11</v>
      </c>
      <c r="AI60" s="50">
        <f t="shared" si="12"/>
        <v>2439</v>
      </c>
      <c r="AJ60" s="50">
        <f t="shared" si="13"/>
        <v>2524</v>
      </c>
      <c r="AK60" s="482">
        <f t="shared" si="14"/>
        <v>2495.6666666666665</v>
      </c>
      <c r="AL60" s="478">
        <f t="shared" si="10"/>
        <v>15.946751863684771</v>
      </c>
      <c r="AM60" s="5"/>
      <c r="AN60" s="5"/>
      <c r="AO60" s="5"/>
      <c r="AP60" s="5"/>
      <c r="AQ60" s="5"/>
      <c r="AR60" s="5"/>
      <c r="AS60" s="6"/>
    </row>
    <row r="61" spans="1:45">
      <c r="A61" s="48">
        <v>25</v>
      </c>
      <c r="B61" s="55">
        <v>0</v>
      </c>
      <c r="C61" s="55">
        <v>5</v>
      </c>
      <c r="D61" s="48">
        <f t="shared" si="15"/>
        <v>0</v>
      </c>
      <c r="E61" s="48" t="str">
        <f t="shared" si="11"/>
        <v>25_0</v>
      </c>
      <c r="F61" s="48">
        <v>1676</v>
      </c>
      <c r="G61" s="1"/>
      <c r="H61" s="48">
        <v>25</v>
      </c>
      <c r="I61" s="55">
        <v>0</v>
      </c>
      <c r="J61" s="55">
        <v>5</v>
      </c>
      <c r="K61" s="48">
        <f t="shared" si="0"/>
        <v>0</v>
      </c>
      <c r="L61" s="48" t="str">
        <f t="shared" si="1"/>
        <v>25_0</v>
      </c>
      <c r="M61" s="48">
        <v>1733</v>
      </c>
      <c r="N61" s="1"/>
      <c r="O61" s="48">
        <v>25</v>
      </c>
      <c r="P61" s="55">
        <v>0</v>
      </c>
      <c r="Q61" s="55">
        <v>5</v>
      </c>
      <c r="R61" s="48">
        <f t="shared" si="2"/>
        <v>0</v>
      </c>
      <c r="S61" s="48" t="str">
        <f t="shared" si="3"/>
        <v>25_0</v>
      </c>
      <c r="T61" s="48">
        <v>1788</v>
      </c>
      <c r="U61" s="1"/>
      <c r="V61" s="48">
        <v>25</v>
      </c>
      <c r="W61" s="55">
        <v>0</v>
      </c>
      <c r="X61" s="55">
        <v>5</v>
      </c>
      <c r="Y61" s="48">
        <f t="shared" si="4"/>
        <v>0</v>
      </c>
      <c r="Z61" s="48" t="str">
        <f t="shared" si="5"/>
        <v>25_0</v>
      </c>
      <c r="AA61" s="48">
        <v>1873</v>
      </c>
      <c r="AB61" s="494"/>
      <c r="AC61" s="48">
        <v>25</v>
      </c>
      <c r="AD61" s="55">
        <v>0</v>
      </c>
      <c r="AE61" s="55">
        <v>5</v>
      </c>
      <c r="AF61" s="48">
        <f t="shared" si="6"/>
        <v>0</v>
      </c>
      <c r="AG61" s="48" t="str">
        <f t="shared" si="7"/>
        <v>25_0</v>
      </c>
      <c r="AH61" s="50" t="str">
        <f t="shared" si="8"/>
        <v>25_0</v>
      </c>
      <c r="AI61" s="50">
        <f t="shared" si="12"/>
        <v>1788</v>
      </c>
      <c r="AJ61" s="50">
        <f t="shared" si="13"/>
        <v>1873</v>
      </c>
      <c r="AK61" s="482">
        <f t="shared" si="14"/>
        <v>1844.6666666666665</v>
      </c>
      <c r="AL61" s="478">
        <f t="shared" si="10"/>
        <v>11.787007454739085</v>
      </c>
      <c r="AM61" s="5"/>
      <c r="AN61" s="5"/>
      <c r="AO61" s="5"/>
      <c r="AP61" s="5"/>
      <c r="AQ61" s="5"/>
      <c r="AR61" s="5"/>
      <c r="AS61" s="6"/>
    </row>
    <row r="62" spans="1:45">
      <c r="A62" s="48">
        <v>25</v>
      </c>
      <c r="B62" s="55">
        <v>1</v>
      </c>
      <c r="C62" s="55">
        <v>7</v>
      </c>
      <c r="D62" s="48">
        <f t="shared" si="15"/>
        <v>1</v>
      </c>
      <c r="E62" s="48" t="str">
        <f t="shared" si="11"/>
        <v>25_1</v>
      </c>
      <c r="F62" s="48">
        <v>1755</v>
      </c>
      <c r="G62" s="1"/>
      <c r="H62" s="48">
        <v>25</v>
      </c>
      <c r="I62" s="55">
        <v>1</v>
      </c>
      <c r="J62" s="55">
        <v>7</v>
      </c>
      <c r="K62" s="48">
        <f t="shared" si="0"/>
        <v>1</v>
      </c>
      <c r="L62" s="48" t="str">
        <f t="shared" si="1"/>
        <v>25_1</v>
      </c>
      <c r="M62" s="48">
        <v>1815</v>
      </c>
      <c r="N62" s="69"/>
      <c r="O62" s="48">
        <v>25</v>
      </c>
      <c r="P62" s="55">
        <v>1</v>
      </c>
      <c r="Q62" s="55">
        <v>7</v>
      </c>
      <c r="R62" s="48">
        <f t="shared" si="2"/>
        <v>1</v>
      </c>
      <c r="S62" s="48" t="str">
        <f t="shared" si="3"/>
        <v>25_1</v>
      </c>
      <c r="T62" s="48">
        <v>1872</v>
      </c>
      <c r="U62" s="69"/>
      <c r="V62" s="48">
        <v>25</v>
      </c>
      <c r="W62" s="55">
        <v>1</v>
      </c>
      <c r="X62" s="55">
        <v>7</v>
      </c>
      <c r="Y62" s="48">
        <f t="shared" si="4"/>
        <v>1</v>
      </c>
      <c r="Z62" s="48" t="str">
        <f t="shared" si="5"/>
        <v>25_1</v>
      </c>
      <c r="AA62" s="48">
        <v>1957</v>
      </c>
      <c r="AB62" s="494"/>
      <c r="AC62" s="48">
        <v>25</v>
      </c>
      <c r="AD62" s="55">
        <v>1</v>
      </c>
      <c r="AE62" s="55">
        <v>7</v>
      </c>
      <c r="AF62" s="48">
        <f t="shared" si="6"/>
        <v>1</v>
      </c>
      <c r="AG62" s="48" t="str">
        <f t="shared" si="7"/>
        <v>25_1</v>
      </c>
      <c r="AH62" s="50" t="str">
        <f t="shared" si="8"/>
        <v>25_1</v>
      </c>
      <c r="AI62" s="50">
        <f t="shared" si="12"/>
        <v>1872</v>
      </c>
      <c r="AJ62" s="50">
        <f t="shared" si="13"/>
        <v>1957</v>
      </c>
      <c r="AK62" s="482">
        <f t="shared" si="14"/>
        <v>1928.6666666666665</v>
      </c>
      <c r="AL62" s="478">
        <f t="shared" si="10"/>
        <v>12.323748668796592</v>
      </c>
      <c r="AM62" s="5"/>
      <c r="AN62" s="5"/>
      <c r="AO62" s="5"/>
      <c r="AP62" s="5"/>
      <c r="AQ62" s="5"/>
      <c r="AR62" s="5"/>
      <c r="AS62" s="6"/>
    </row>
    <row r="63" spans="1:45">
      <c r="A63" s="48">
        <v>25</v>
      </c>
      <c r="B63" s="55">
        <v>2</v>
      </c>
      <c r="C63" s="55">
        <v>9</v>
      </c>
      <c r="D63" s="48">
        <f t="shared" si="15"/>
        <v>2</v>
      </c>
      <c r="E63" s="48" t="str">
        <f t="shared" si="11"/>
        <v>25_2</v>
      </c>
      <c r="F63" s="48">
        <v>1846</v>
      </c>
      <c r="G63" s="1"/>
      <c r="H63" s="48">
        <v>25</v>
      </c>
      <c r="I63" s="55">
        <v>2</v>
      </c>
      <c r="J63" s="55">
        <v>9</v>
      </c>
      <c r="K63" s="48">
        <f t="shared" si="0"/>
        <v>2</v>
      </c>
      <c r="L63" s="48" t="str">
        <f t="shared" si="1"/>
        <v>25_2</v>
      </c>
      <c r="M63" s="48">
        <v>1909</v>
      </c>
      <c r="N63" s="69"/>
      <c r="O63" s="48">
        <v>25</v>
      </c>
      <c r="P63" s="55">
        <v>2</v>
      </c>
      <c r="Q63" s="55">
        <v>9</v>
      </c>
      <c r="R63" s="48">
        <f t="shared" si="2"/>
        <v>2</v>
      </c>
      <c r="S63" s="48" t="str">
        <f t="shared" si="3"/>
        <v>25_2</v>
      </c>
      <c r="T63" s="48">
        <v>1969</v>
      </c>
      <c r="U63" s="69"/>
      <c r="V63" s="48">
        <v>25</v>
      </c>
      <c r="W63" s="55">
        <v>2</v>
      </c>
      <c r="X63" s="55">
        <v>9</v>
      </c>
      <c r="Y63" s="48">
        <f t="shared" si="4"/>
        <v>2</v>
      </c>
      <c r="Z63" s="48" t="str">
        <f t="shared" si="5"/>
        <v>25_2</v>
      </c>
      <c r="AA63" s="48">
        <v>2054</v>
      </c>
      <c r="AB63" s="494"/>
      <c r="AC63" s="48">
        <v>25</v>
      </c>
      <c r="AD63" s="55">
        <v>2</v>
      </c>
      <c r="AE63" s="55">
        <v>9</v>
      </c>
      <c r="AF63" s="48">
        <f t="shared" si="6"/>
        <v>2</v>
      </c>
      <c r="AG63" s="48" t="str">
        <f t="shared" si="7"/>
        <v>25_2</v>
      </c>
      <c r="AH63" s="50" t="str">
        <f t="shared" si="8"/>
        <v>25_2</v>
      </c>
      <c r="AI63" s="50">
        <f t="shared" si="12"/>
        <v>1969</v>
      </c>
      <c r="AJ63" s="50">
        <f t="shared" si="13"/>
        <v>2054</v>
      </c>
      <c r="AK63" s="482">
        <f t="shared" si="14"/>
        <v>2025.6666666666665</v>
      </c>
      <c r="AL63" s="478">
        <f t="shared" si="10"/>
        <v>12.943556975505857</v>
      </c>
      <c r="AM63" s="5"/>
      <c r="AN63" s="5"/>
      <c r="AO63" s="5"/>
      <c r="AP63" s="5"/>
      <c r="AQ63" s="5"/>
      <c r="AR63" s="5"/>
      <c r="AS63" s="6"/>
    </row>
    <row r="64" spans="1:45">
      <c r="A64" s="48">
        <v>25</v>
      </c>
      <c r="B64" s="55">
        <v>3</v>
      </c>
      <c r="C64" s="55">
        <v>10</v>
      </c>
      <c r="D64" s="48">
        <f t="shared" si="15"/>
        <v>3</v>
      </c>
      <c r="E64" s="48" t="str">
        <f t="shared" si="11"/>
        <v>25_3</v>
      </c>
      <c r="F64" s="48">
        <v>1898</v>
      </c>
      <c r="G64" s="1"/>
      <c r="H64" s="48">
        <v>25</v>
      </c>
      <c r="I64" s="55">
        <v>3</v>
      </c>
      <c r="J64" s="55">
        <v>10</v>
      </c>
      <c r="K64" s="48">
        <f t="shared" si="0"/>
        <v>3</v>
      </c>
      <c r="L64" s="48" t="str">
        <f t="shared" si="1"/>
        <v>25_3</v>
      </c>
      <c r="M64" s="48">
        <v>1963</v>
      </c>
      <c r="N64" s="69"/>
      <c r="O64" s="48">
        <v>25</v>
      </c>
      <c r="P64" s="55">
        <v>3</v>
      </c>
      <c r="Q64" s="55">
        <v>10</v>
      </c>
      <c r="R64" s="48">
        <f t="shared" si="2"/>
        <v>3</v>
      </c>
      <c r="S64" s="48" t="str">
        <f t="shared" si="3"/>
        <v>25_3</v>
      </c>
      <c r="T64" s="48">
        <v>2025</v>
      </c>
      <c r="U64" s="1"/>
      <c r="V64" s="48">
        <v>25</v>
      </c>
      <c r="W64" s="55">
        <v>3</v>
      </c>
      <c r="X64" s="55">
        <v>10</v>
      </c>
      <c r="Y64" s="48">
        <f t="shared" si="4"/>
        <v>3</v>
      </c>
      <c r="Z64" s="48" t="str">
        <f t="shared" si="5"/>
        <v>25_3</v>
      </c>
      <c r="AA64" s="48">
        <v>2110</v>
      </c>
      <c r="AB64" s="494"/>
      <c r="AC64" s="48">
        <v>25</v>
      </c>
      <c r="AD64" s="55">
        <v>3</v>
      </c>
      <c r="AE64" s="55">
        <v>10</v>
      </c>
      <c r="AF64" s="48">
        <f t="shared" si="6"/>
        <v>3</v>
      </c>
      <c r="AG64" s="48" t="str">
        <f t="shared" si="7"/>
        <v>25_3</v>
      </c>
      <c r="AH64" s="50" t="str">
        <f t="shared" si="8"/>
        <v>25_3</v>
      </c>
      <c r="AI64" s="50">
        <f t="shared" si="12"/>
        <v>2025</v>
      </c>
      <c r="AJ64" s="50">
        <f t="shared" si="13"/>
        <v>2110</v>
      </c>
      <c r="AK64" s="482">
        <f t="shared" si="14"/>
        <v>2081.6666666666665</v>
      </c>
      <c r="AL64" s="478">
        <f t="shared" si="10"/>
        <v>13.301384451544196</v>
      </c>
      <c r="AM64" s="5"/>
      <c r="AN64" s="5"/>
      <c r="AO64" s="5"/>
      <c r="AP64" s="5"/>
      <c r="AQ64" s="5"/>
      <c r="AR64" s="5"/>
      <c r="AS64" s="6"/>
    </row>
    <row r="65" spans="1:45">
      <c r="A65" s="48">
        <v>25</v>
      </c>
      <c r="B65" s="55">
        <v>4</v>
      </c>
      <c r="C65" s="55">
        <v>11</v>
      </c>
      <c r="D65" s="48">
        <f t="shared" si="15"/>
        <v>4</v>
      </c>
      <c r="E65" s="48" t="str">
        <f t="shared" si="11"/>
        <v>25_4</v>
      </c>
      <c r="F65" s="48">
        <v>1956</v>
      </c>
      <c r="G65" s="1"/>
      <c r="H65" s="48">
        <v>25</v>
      </c>
      <c r="I65" s="55">
        <v>4</v>
      </c>
      <c r="J65" s="55">
        <v>11</v>
      </c>
      <c r="K65" s="48">
        <f t="shared" si="0"/>
        <v>4</v>
      </c>
      <c r="L65" s="48" t="str">
        <f t="shared" si="1"/>
        <v>25_4</v>
      </c>
      <c r="M65" s="48">
        <v>2023</v>
      </c>
      <c r="N65" s="69"/>
      <c r="O65" s="48">
        <v>25</v>
      </c>
      <c r="P65" s="55">
        <v>4</v>
      </c>
      <c r="Q65" s="55">
        <v>11</v>
      </c>
      <c r="R65" s="48">
        <f t="shared" si="2"/>
        <v>4</v>
      </c>
      <c r="S65" s="48" t="str">
        <f t="shared" si="3"/>
        <v>25_4</v>
      </c>
      <c r="T65" s="48">
        <v>2087</v>
      </c>
      <c r="U65" s="69"/>
      <c r="V65" s="48">
        <v>25</v>
      </c>
      <c r="W65" s="55">
        <v>4</v>
      </c>
      <c r="X65" s="55">
        <v>11</v>
      </c>
      <c r="Y65" s="48">
        <f t="shared" si="4"/>
        <v>4</v>
      </c>
      <c r="Z65" s="48" t="str">
        <f t="shared" si="5"/>
        <v>25_4</v>
      </c>
      <c r="AA65" s="48">
        <v>2172</v>
      </c>
      <c r="AB65" s="494"/>
      <c r="AC65" s="48">
        <v>25</v>
      </c>
      <c r="AD65" s="55">
        <v>4</v>
      </c>
      <c r="AE65" s="55">
        <v>11</v>
      </c>
      <c r="AF65" s="48">
        <f t="shared" si="6"/>
        <v>4</v>
      </c>
      <c r="AG65" s="48" t="str">
        <f t="shared" si="7"/>
        <v>25_4</v>
      </c>
      <c r="AH65" s="50" t="str">
        <f t="shared" si="8"/>
        <v>25_4</v>
      </c>
      <c r="AI65" s="50">
        <f t="shared" si="12"/>
        <v>2087</v>
      </c>
      <c r="AJ65" s="50">
        <f t="shared" si="13"/>
        <v>2172</v>
      </c>
      <c r="AK65" s="482">
        <f t="shared" si="14"/>
        <v>2143.6666666666665</v>
      </c>
      <c r="AL65" s="478">
        <f t="shared" si="10"/>
        <v>13.6975505857295</v>
      </c>
      <c r="AM65" s="5"/>
      <c r="AN65" s="5"/>
      <c r="AO65" s="5"/>
      <c r="AP65" s="5"/>
      <c r="AQ65" s="5"/>
      <c r="AR65" s="5"/>
      <c r="AS65" s="6"/>
    </row>
    <row r="66" spans="1:45">
      <c r="A66" s="48">
        <v>25</v>
      </c>
      <c r="B66" s="55">
        <v>5</v>
      </c>
      <c r="C66" s="55">
        <v>12</v>
      </c>
      <c r="D66" s="48">
        <f t="shared" si="15"/>
        <v>5</v>
      </c>
      <c r="E66" s="48" t="str">
        <f t="shared" si="11"/>
        <v>25_5</v>
      </c>
      <c r="F66" s="48">
        <v>2016</v>
      </c>
      <c r="G66" s="1"/>
      <c r="H66" s="48">
        <v>25</v>
      </c>
      <c r="I66" s="55">
        <v>5</v>
      </c>
      <c r="J66" s="55">
        <v>12</v>
      </c>
      <c r="K66" s="48">
        <f t="shared" si="0"/>
        <v>5</v>
      </c>
      <c r="L66" s="48" t="str">
        <f t="shared" si="1"/>
        <v>25_5</v>
      </c>
      <c r="M66" s="48">
        <v>2085</v>
      </c>
      <c r="N66" s="1"/>
      <c r="O66" s="48">
        <v>25</v>
      </c>
      <c r="P66" s="55">
        <v>5</v>
      </c>
      <c r="Q66" s="55">
        <v>12</v>
      </c>
      <c r="R66" s="48">
        <f t="shared" si="2"/>
        <v>5</v>
      </c>
      <c r="S66" s="48" t="str">
        <f t="shared" si="3"/>
        <v>25_5</v>
      </c>
      <c r="T66" s="48">
        <v>2151</v>
      </c>
      <c r="U66" s="69"/>
      <c r="V66" s="48">
        <v>25</v>
      </c>
      <c r="W66" s="55">
        <v>5</v>
      </c>
      <c r="X66" s="55">
        <v>12</v>
      </c>
      <c r="Y66" s="48">
        <f t="shared" si="4"/>
        <v>5</v>
      </c>
      <c r="Z66" s="48" t="str">
        <f t="shared" si="5"/>
        <v>25_5</v>
      </c>
      <c r="AA66" s="48">
        <v>2236</v>
      </c>
      <c r="AB66" s="494"/>
      <c r="AC66" s="48">
        <v>25</v>
      </c>
      <c r="AD66" s="55">
        <v>5</v>
      </c>
      <c r="AE66" s="55">
        <v>12</v>
      </c>
      <c r="AF66" s="48">
        <f t="shared" si="6"/>
        <v>5</v>
      </c>
      <c r="AG66" s="48" t="str">
        <f t="shared" si="7"/>
        <v>25_5</v>
      </c>
      <c r="AH66" s="50" t="str">
        <f t="shared" si="8"/>
        <v>25_5</v>
      </c>
      <c r="AI66" s="50">
        <f t="shared" si="12"/>
        <v>2151</v>
      </c>
      <c r="AJ66" s="50">
        <f t="shared" si="13"/>
        <v>2236</v>
      </c>
      <c r="AK66" s="482">
        <f t="shared" si="14"/>
        <v>2207.6666666666665</v>
      </c>
      <c r="AL66" s="478">
        <f t="shared" si="10"/>
        <v>14.106496272630459</v>
      </c>
      <c r="AM66" s="5"/>
      <c r="AN66" s="5"/>
      <c r="AO66" s="5"/>
      <c r="AP66" s="5"/>
      <c r="AQ66" s="5"/>
      <c r="AR66" s="5"/>
      <c r="AS66" s="6"/>
    </row>
    <row r="67" spans="1:45">
      <c r="A67" s="48">
        <v>25</v>
      </c>
      <c r="B67" s="55">
        <v>6</v>
      </c>
      <c r="C67" s="55">
        <v>13</v>
      </c>
      <c r="D67" s="48">
        <f t="shared" si="15"/>
        <v>6</v>
      </c>
      <c r="E67" s="48" t="str">
        <f t="shared" si="11"/>
        <v>25_6</v>
      </c>
      <c r="F67" s="48">
        <v>2083</v>
      </c>
      <c r="G67" s="1"/>
      <c r="H67" s="48">
        <v>25</v>
      </c>
      <c r="I67" s="55">
        <v>6</v>
      </c>
      <c r="J67" s="55">
        <v>13</v>
      </c>
      <c r="K67" s="48">
        <f t="shared" si="0"/>
        <v>6</v>
      </c>
      <c r="L67" s="48" t="str">
        <f t="shared" si="1"/>
        <v>25_6</v>
      </c>
      <c r="M67" s="48">
        <v>2154</v>
      </c>
      <c r="N67" s="69"/>
      <c r="O67" s="48">
        <v>25</v>
      </c>
      <c r="P67" s="55">
        <v>6</v>
      </c>
      <c r="Q67" s="55">
        <v>13</v>
      </c>
      <c r="R67" s="48">
        <f t="shared" si="2"/>
        <v>6</v>
      </c>
      <c r="S67" s="48" t="str">
        <f t="shared" si="3"/>
        <v>25_6</v>
      </c>
      <c r="T67" s="48">
        <v>2222</v>
      </c>
      <c r="U67" s="1"/>
      <c r="V67" s="48">
        <v>25</v>
      </c>
      <c r="W67" s="55">
        <v>6</v>
      </c>
      <c r="X67" s="55">
        <v>13</v>
      </c>
      <c r="Y67" s="48">
        <f t="shared" si="4"/>
        <v>6</v>
      </c>
      <c r="Z67" s="48" t="str">
        <f t="shared" si="5"/>
        <v>25_6</v>
      </c>
      <c r="AA67" s="48">
        <v>2307</v>
      </c>
      <c r="AB67" s="494"/>
      <c r="AC67" s="48">
        <v>25</v>
      </c>
      <c r="AD67" s="55">
        <v>6</v>
      </c>
      <c r="AE67" s="55">
        <v>13</v>
      </c>
      <c r="AF67" s="48">
        <f t="shared" si="6"/>
        <v>6</v>
      </c>
      <c r="AG67" s="48" t="str">
        <f t="shared" si="7"/>
        <v>25_6</v>
      </c>
      <c r="AH67" s="50" t="str">
        <f t="shared" si="8"/>
        <v>25_6</v>
      </c>
      <c r="AI67" s="50">
        <f t="shared" si="12"/>
        <v>2222</v>
      </c>
      <c r="AJ67" s="50">
        <f t="shared" si="13"/>
        <v>2307</v>
      </c>
      <c r="AK67" s="482">
        <f t="shared" si="14"/>
        <v>2278.6666666666665</v>
      </c>
      <c r="AL67" s="478">
        <f t="shared" si="10"/>
        <v>14.560170394036209</v>
      </c>
      <c r="AM67" s="5"/>
      <c r="AN67" s="5"/>
      <c r="AO67" s="5"/>
      <c r="AP67" s="5"/>
      <c r="AQ67" s="5"/>
      <c r="AR67" s="5"/>
      <c r="AS67" s="6"/>
    </row>
    <row r="68" spans="1:45">
      <c r="A68" s="48">
        <v>25</v>
      </c>
      <c r="B68" s="55">
        <v>7</v>
      </c>
      <c r="C68" s="55">
        <v>14</v>
      </c>
      <c r="D68" s="48">
        <f t="shared" si="15"/>
        <v>7</v>
      </c>
      <c r="E68" s="48" t="str">
        <f t="shared" si="11"/>
        <v>25_7</v>
      </c>
      <c r="F68" s="48">
        <v>2153</v>
      </c>
      <c r="G68" s="1"/>
      <c r="H68" s="48">
        <v>25</v>
      </c>
      <c r="I68" s="55">
        <v>7</v>
      </c>
      <c r="J68" s="55">
        <v>14</v>
      </c>
      <c r="K68" s="48">
        <f t="shared" si="0"/>
        <v>7</v>
      </c>
      <c r="L68" s="48" t="str">
        <f t="shared" si="1"/>
        <v>25_7</v>
      </c>
      <c r="M68" s="48">
        <v>2226</v>
      </c>
      <c r="N68" s="69"/>
      <c r="O68" s="48">
        <v>25</v>
      </c>
      <c r="P68" s="55">
        <v>7</v>
      </c>
      <c r="Q68" s="55">
        <v>14</v>
      </c>
      <c r="R68" s="48">
        <f t="shared" si="2"/>
        <v>7</v>
      </c>
      <c r="S68" s="48" t="str">
        <f t="shared" si="3"/>
        <v>25_7</v>
      </c>
      <c r="T68" s="48">
        <v>2296</v>
      </c>
      <c r="U68" s="69"/>
      <c r="V68" s="48">
        <v>25</v>
      </c>
      <c r="W68" s="55">
        <v>7</v>
      </c>
      <c r="X68" s="55">
        <v>14</v>
      </c>
      <c r="Y68" s="48">
        <f t="shared" si="4"/>
        <v>7</v>
      </c>
      <c r="Z68" s="48" t="str">
        <f t="shared" si="5"/>
        <v>25_7</v>
      </c>
      <c r="AA68" s="48">
        <v>2381</v>
      </c>
      <c r="AB68" s="494"/>
      <c r="AC68" s="48">
        <v>25</v>
      </c>
      <c r="AD68" s="55">
        <v>7</v>
      </c>
      <c r="AE68" s="55">
        <v>14</v>
      </c>
      <c r="AF68" s="48">
        <f t="shared" si="6"/>
        <v>7</v>
      </c>
      <c r="AG68" s="48" t="str">
        <f t="shared" si="7"/>
        <v>25_7</v>
      </c>
      <c r="AH68" s="50" t="str">
        <f t="shared" si="8"/>
        <v>25_7</v>
      </c>
      <c r="AI68" s="50">
        <f t="shared" si="12"/>
        <v>2296</v>
      </c>
      <c r="AJ68" s="50">
        <f t="shared" si="13"/>
        <v>2381</v>
      </c>
      <c r="AK68" s="482">
        <f t="shared" si="14"/>
        <v>2352.6666666666665</v>
      </c>
      <c r="AL68" s="478">
        <f t="shared" si="10"/>
        <v>15.033013844515441</v>
      </c>
      <c r="AM68" s="5"/>
      <c r="AN68" s="5"/>
      <c r="AO68" s="5"/>
      <c r="AP68" s="5"/>
      <c r="AQ68" s="5"/>
      <c r="AR68" s="5"/>
      <c r="AS68" s="6"/>
    </row>
    <row r="69" spans="1:45">
      <c r="A69" s="48">
        <v>25</v>
      </c>
      <c r="B69" s="55">
        <v>8</v>
      </c>
      <c r="C69" s="55">
        <v>15</v>
      </c>
      <c r="D69" s="48">
        <f t="shared" si="15"/>
        <v>8</v>
      </c>
      <c r="E69" s="48" t="str">
        <f t="shared" si="11"/>
        <v>25_8</v>
      </c>
      <c r="F69" s="48">
        <v>2216</v>
      </c>
      <c r="G69" s="1"/>
      <c r="H69" s="48">
        <v>25</v>
      </c>
      <c r="I69" s="55">
        <v>8</v>
      </c>
      <c r="J69" s="55">
        <v>15</v>
      </c>
      <c r="K69" s="48">
        <f t="shared" si="0"/>
        <v>8</v>
      </c>
      <c r="L69" s="48" t="str">
        <f t="shared" si="1"/>
        <v>25_8</v>
      </c>
      <c r="M69" s="48">
        <v>2291</v>
      </c>
      <c r="N69" s="69"/>
      <c r="O69" s="184">
        <v>25</v>
      </c>
      <c r="P69" s="55">
        <v>8</v>
      </c>
      <c r="Q69" s="55">
        <v>15</v>
      </c>
      <c r="R69" s="184">
        <f t="shared" si="2"/>
        <v>8</v>
      </c>
      <c r="S69" s="184" t="str">
        <f t="shared" si="3"/>
        <v>25_8</v>
      </c>
      <c r="T69" s="184">
        <v>2363</v>
      </c>
      <c r="U69" s="69"/>
      <c r="V69" s="184">
        <v>25</v>
      </c>
      <c r="W69" s="55">
        <v>8</v>
      </c>
      <c r="X69" s="55">
        <v>15</v>
      </c>
      <c r="Y69" s="184">
        <f t="shared" si="4"/>
        <v>8</v>
      </c>
      <c r="Z69" s="184" t="str">
        <f t="shared" si="5"/>
        <v>25_8</v>
      </c>
      <c r="AA69" s="48">
        <v>2448</v>
      </c>
      <c r="AB69" s="494"/>
      <c r="AC69" s="48">
        <v>25</v>
      </c>
      <c r="AD69" s="55">
        <v>8</v>
      </c>
      <c r="AE69" s="55">
        <v>15</v>
      </c>
      <c r="AF69" s="48">
        <f t="shared" si="6"/>
        <v>8</v>
      </c>
      <c r="AG69" s="184" t="str">
        <f t="shared" si="7"/>
        <v>25_8</v>
      </c>
      <c r="AH69" s="50" t="str">
        <f t="shared" si="8"/>
        <v>25_8</v>
      </c>
      <c r="AI69" s="50">
        <f t="shared" si="12"/>
        <v>2363</v>
      </c>
      <c r="AJ69" s="50">
        <f t="shared" si="13"/>
        <v>2448</v>
      </c>
      <c r="AK69" s="482">
        <f t="shared" si="14"/>
        <v>2419.6666666666665</v>
      </c>
      <c r="AL69" s="478">
        <f t="shared" si="10"/>
        <v>15.461128860489882</v>
      </c>
      <c r="AM69" s="5"/>
      <c r="AN69" s="5"/>
      <c r="AO69" s="5"/>
      <c r="AP69" s="5"/>
      <c r="AQ69" s="5"/>
      <c r="AR69" s="5"/>
      <c r="AS69" s="6"/>
    </row>
    <row r="70" spans="1:45">
      <c r="A70" s="48">
        <v>25</v>
      </c>
      <c r="B70" s="55">
        <v>9</v>
      </c>
      <c r="C70" s="55">
        <v>16</v>
      </c>
      <c r="D70" s="48">
        <f t="shared" si="15"/>
        <v>9</v>
      </c>
      <c r="E70" s="48" t="str">
        <f t="shared" si="11"/>
        <v>25_9</v>
      </c>
      <c r="F70" s="48">
        <v>2287</v>
      </c>
      <c r="G70" s="1"/>
      <c r="H70" s="48">
        <v>25</v>
      </c>
      <c r="I70" s="55">
        <v>9</v>
      </c>
      <c r="J70" s="55">
        <v>16</v>
      </c>
      <c r="K70" s="48">
        <f t="shared" si="0"/>
        <v>9</v>
      </c>
      <c r="L70" s="48" t="str">
        <f t="shared" si="1"/>
        <v>25_9</v>
      </c>
      <c r="M70" s="48">
        <v>2365</v>
      </c>
      <c r="N70" s="69"/>
      <c r="O70" s="48">
        <v>25</v>
      </c>
      <c r="P70" s="55">
        <v>9</v>
      </c>
      <c r="Q70" s="55">
        <v>16</v>
      </c>
      <c r="R70" s="48">
        <f t="shared" si="2"/>
        <v>9</v>
      </c>
      <c r="S70" s="48" t="str">
        <f t="shared" si="3"/>
        <v>25_9</v>
      </c>
      <c r="T70" s="48">
        <v>2439</v>
      </c>
      <c r="U70" s="1"/>
      <c r="V70" s="48">
        <v>25</v>
      </c>
      <c r="W70" s="55">
        <v>9</v>
      </c>
      <c r="X70" s="55">
        <v>16</v>
      </c>
      <c r="Y70" s="48">
        <f t="shared" si="4"/>
        <v>9</v>
      </c>
      <c r="Z70" s="48" t="str">
        <f t="shared" si="5"/>
        <v>25_9</v>
      </c>
      <c r="AA70" s="48">
        <v>2524</v>
      </c>
      <c r="AB70" s="494"/>
      <c r="AC70" s="48">
        <v>25</v>
      </c>
      <c r="AD70" s="55">
        <v>9</v>
      </c>
      <c r="AE70" s="55">
        <v>16</v>
      </c>
      <c r="AF70" s="48">
        <f t="shared" si="6"/>
        <v>9</v>
      </c>
      <c r="AG70" s="48" t="str">
        <f t="shared" si="7"/>
        <v>25_9</v>
      </c>
      <c r="AH70" s="50" t="str">
        <f t="shared" si="8"/>
        <v>25_9</v>
      </c>
      <c r="AI70" s="50">
        <f t="shared" si="12"/>
        <v>2439</v>
      </c>
      <c r="AJ70" s="50">
        <f t="shared" si="13"/>
        <v>2524</v>
      </c>
      <c r="AK70" s="482">
        <f t="shared" si="14"/>
        <v>2495.6666666666665</v>
      </c>
      <c r="AL70" s="478">
        <f t="shared" si="10"/>
        <v>15.946751863684771</v>
      </c>
      <c r="AM70" s="5"/>
      <c r="AN70" s="5"/>
      <c r="AO70" s="5"/>
      <c r="AP70" s="5"/>
      <c r="AQ70" s="5"/>
      <c r="AR70" s="5"/>
      <c r="AS70" s="6"/>
    </row>
    <row r="71" spans="1:45">
      <c r="A71" s="48">
        <v>25</v>
      </c>
      <c r="B71" s="55">
        <v>10</v>
      </c>
      <c r="C71" s="55">
        <v>17</v>
      </c>
      <c r="D71" s="48">
        <f t="shared" si="15"/>
        <v>10</v>
      </c>
      <c r="E71" s="48" t="str">
        <f t="shared" si="11"/>
        <v>25_10</v>
      </c>
      <c r="F71" s="48">
        <v>2345</v>
      </c>
      <c r="G71" s="1"/>
      <c r="H71" s="48">
        <v>25</v>
      </c>
      <c r="I71" s="55">
        <v>10</v>
      </c>
      <c r="J71" s="55">
        <v>17</v>
      </c>
      <c r="K71" s="48">
        <f t="shared" si="0"/>
        <v>10</v>
      </c>
      <c r="L71" s="48" t="str">
        <f t="shared" si="1"/>
        <v>25_10</v>
      </c>
      <c r="M71" s="48">
        <v>2425</v>
      </c>
      <c r="N71" s="1"/>
      <c r="O71" s="48">
        <v>25</v>
      </c>
      <c r="P71" s="55">
        <v>10</v>
      </c>
      <c r="Q71" s="55">
        <v>17</v>
      </c>
      <c r="R71" s="48">
        <f t="shared" si="2"/>
        <v>10</v>
      </c>
      <c r="S71" s="48" t="str">
        <f t="shared" si="3"/>
        <v>25_10</v>
      </c>
      <c r="T71" s="48">
        <v>2501</v>
      </c>
      <c r="U71" s="69"/>
      <c r="V71" s="48">
        <v>25</v>
      </c>
      <c r="W71" s="55">
        <v>10</v>
      </c>
      <c r="X71" s="55">
        <v>17</v>
      </c>
      <c r="Y71" s="48">
        <f t="shared" si="4"/>
        <v>10</v>
      </c>
      <c r="Z71" s="48" t="str">
        <f t="shared" si="5"/>
        <v>25_10</v>
      </c>
      <c r="AA71" s="48">
        <v>2586</v>
      </c>
      <c r="AB71" s="494"/>
      <c r="AC71" s="48">
        <v>25</v>
      </c>
      <c r="AD71" s="55">
        <v>10</v>
      </c>
      <c r="AE71" s="55">
        <v>17</v>
      </c>
      <c r="AF71" s="48">
        <f t="shared" si="6"/>
        <v>10</v>
      </c>
      <c r="AG71" s="48" t="str">
        <f t="shared" si="7"/>
        <v>25_10</v>
      </c>
      <c r="AH71" s="50" t="str">
        <f t="shared" si="8"/>
        <v>25_10</v>
      </c>
      <c r="AI71" s="50">
        <f t="shared" si="12"/>
        <v>2501</v>
      </c>
      <c r="AJ71" s="50">
        <f t="shared" si="13"/>
        <v>2586</v>
      </c>
      <c r="AK71" s="482">
        <f t="shared" si="14"/>
        <v>2557.6666666666665</v>
      </c>
      <c r="AL71" s="478">
        <f t="shared" si="10"/>
        <v>16.342917997870074</v>
      </c>
      <c r="AM71" s="5"/>
      <c r="AN71" s="5"/>
      <c r="AO71" s="5"/>
      <c r="AP71" s="5"/>
      <c r="AQ71" s="5"/>
      <c r="AR71" s="5"/>
      <c r="AS71" s="6"/>
    </row>
    <row r="72" spans="1:45">
      <c r="A72" s="48">
        <v>25</v>
      </c>
      <c r="B72" s="55">
        <v>11</v>
      </c>
      <c r="C72" s="55">
        <v>18</v>
      </c>
      <c r="D72" s="48">
        <f t="shared" si="15"/>
        <v>11</v>
      </c>
      <c r="E72" s="48" t="str">
        <f t="shared" si="11"/>
        <v>25_11</v>
      </c>
      <c r="F72" s="48">
        <v>2413</v>
      </c>
      <c r="G72" s="1"/>
      <c r="H72" s="48">
        <v>25</v>
      </c>
      <c r="I72" s="55">
        <v>11</v>
      </c>
      <c r="J72" s="55">
        <v>18</v>
      </c>
      <c r="K72" s="48">
        <f t="shared" si="0"/>
        <v>11</v>
      </c>
      <c r="L72" s="48" t="str">
        <f t="shared" si="1"/>
        <v>25_11</v>
      </c>
      <c r="M72" s="48">
        <v>2495</v>
      </c>
      <c r="N72" s="69"/>
      <c r="O72" s="48">
        <v>25</v>
      </c>
      <c r="P72" s="55">
        <v>11</v>
      </c>
      <c r="Q72" s="55">
        <v>18</v>
      </c>
      <c r="R72" s="48">
        <f t="shared" si="2"/>
        <v>11</v>
      </c>
      <c r="S72" s="48" t="str">
        <f t="shared" si="3"/>
        <v>25_11</v>
      </c>
      <c r="T72" s="48">
        <v>2574</v>
      </c>
      <c r="U72" s="69"/>
      <c r="V72" s="48">
        <v>25</v>
      </c>
      <c r="W72" s="55">
        <v>11</v>
      </c>
      <c r="X72" s="55">
        <v>18</v>
      </c>
      <c r="Y72" s="48">
        <f t="shared" si="4"/>
        <v>11</v>
      </c>
      <c r="Z72" s="48" t="str">
        <f t="shared" si="5"/>
        <v>25_11</v>
      </c>
      <c r="AA72" s="48">
        <v>2659</v>
      </c>
      <c r="AB72" s="494"/>
      <c r="AC72" s="48">
        <v>25</v>
      </c>
      <c r="AD72" s="55">
        <v>11</v>
      </c>
      <c r="AE72" s="55">
        <v>18</v>
      </c>
      <c r="AF72" s="48">
        <f t="shared" si="6"/>
        <v>11</v>
      </c>
      <c r="AG72" s="48" t="str">
        <f t="shared" si="7"/>
        <v>25_11</v>
      </c>
      <c r="AH72" s="50" t="str">
        <f t="shared" si="8"/>
        <v>25_11</v>
      </c>
      <c r="AI72" s="50">
        <f t="shared" si="12"/>
        <v>2574</v>
      </c>
      <c r="AJ72" s="50">
        <f t="shared" si="13"/>
        <v>2659</v>
      </c>
      <c r="AK72" s="482">
        <f t="shared" si="14"/>
        <v>2630.6666666666665</v>
      </c>
      <c r="AL72" s="478">
        <f t="shared" si="10"/>
        <v>16.809371671991482</v>
      </c>
      <c r="AM72" s="5"/>
      <c r="AN72" s="5"/>
      <c r="AO72" s="5"/>
      <c r="AP72" s="5"/>
      <c r="AQ72" s="5"/>
      <c r="AR72" s="5"/>
      <c r="AS72" s="6"/>
    </row>
    <row r="73" spans="1:45">
      <c r="A73" s="48">
        <v>30</v>
      </c>
      <c r="B73" s="55">
        <v>0</v>
      </c>
      <c r="C73" s="55">
        <v>6</v>
      </c>
      <c r="D73" s="48">
        <f t="shared" si="15"/>
        <v>0</v>
      </c>
      <c r="E73" s="48" t="str">
        <f t="shared" si="11"/>
        <v>30_0</v>
      </c>
      <c r="F73" s="48">
        <v>1707</v>
      </c>
      <c r="G73" s="1"/>
      <c r="H73" s="48">
        <v>30</v>
      </c>
      <c r="I73" s="55">
        <v>0</v>
      </c>
      <c r="J73" s="55">
        <v>6</v>
      </c>
      <c r="K73" s="48">
        <f t="shared" si="0"/>
        <v>0</v>
      </c>
      <c r="L73" s="48" t="str">
        <f t="shared" si="1"/>
        <v>30_0</v>
      </c>
      <c r="M73" s="48">
        <v>1765</v>
      </c>
      <c r="N73" s="69"/>
      <c r="O73" s="48">
        <v>30</v>
      </c>
      <c r="P73" s="55">
        <v>0</v>
      </c>
      <c r="Q73" s="55">
        <v>6</v>
      </c>
      <c r="R73" s="48">
        <f t="shared" si="2"/>
        <v>0</v>
      </c>
      <c r="S73" s="48" t="str">
        <f t="shared" si="3"/>
        <v>30_0</v>
      </c>
      <c r="T73" s="48">
        <v>1821</v>
      </c>
      <c r="U73" s="1"/>
      <c r="V73" s="48">
        <v>30</v>
      </c>
      <c r="W73" s="55">
        <v>0</v>
      </c>
      <c r="X73" s="55">
        <v>6</v>
      </c>
      <c r="Y73" s="48">
        <f t="shared" si="4"/>
        <v>0</v>
      </c>
      <c r="Z73" s="48" t="str">
        <f t="shared" si="5"/>
        <v>30_0</v>
      </c>
      <c r="AA73" s="48">
        <v>1906</v>
      </c>
      <c r="AB73" s="494"/>
      <c r="AC73" s="48">
        <v>30</v>
      </c>
      <c r="AD73" s="55">
        <v>0</v>
      </c>
      <c r="AE73" s="55">
        <v>6</v>
      </c>
      <c r="AF73" s="48">
        <f t="shared" si="6"/>
        <v>0</v>
      </c>
      <c r="AG73" s="48" t="str">
        <f t="shared" si="7"/>
        <v>30_0</v>
      </c>
      <c r="AH73" s="50" t="str">
        <f t="shared" si="8"/>
        <v>30_0</v>
      </c>
      <c r="AI73" s="50">
        <f t="shared" si="12"/>
        <v>1821</v>
      </c>
      <c r="AJ73" s="50">
        <f t="shared" si="13"/>
        <v>1906</v>
      </c>
      <c r="AK73" s="482">
        <f t="shared" si="14"/>
        <v>1877.6666666666665</v>
      </c>
      <c r="AL73" s="478">
        <f t="shared" si="10"/>
        <v>11.997870074547391</v>
      </c>
      <c r="AM73" s="5"/>
      <c r="AN73" s="5"/>
      <c r="AO73" s="5"/>
      <c r="AP73" s="5"/>
      <c r="AQ73" s="5"/>
      <c r="AR73" s="5"/>
      <c r="AS73" s="6"/>
    </row>
    <row r="74" spans="1:45">
      <c r="A74" s="48">
        <v>30</v>
      </c>
      <c r="B74" s="55">
        <v>1</v>
      </c>
      <c r="C74" s="55">
        <v>8</v>
      </c>
      <c r="D74" s="48">
        <f t="shared" si="15"/>
        <v>1</v>
      </c>
      <c r="E74" s="48" t="str">
        <f t="shared" si="11"/>
        <v>30_1</v>
      </c>
      <c r="F74" s="48">
        <v>1800</v>
      </c>
      <c r="G74" s="1"/>
      <c r="H74" s="48">
        <v>30</v>
      </c>
      <c r="I74" s="55">
        <v>1</v>
      </c>
      <c r="J74" s="55">
        <v>8</v>
      </c>
      <c r="K74" s="48">
        <f t="shared" si="0"/>
        <v>1</v>
      </c>
      <c r="L74" s="48" t="str">
        <f t="shared" si="1"/>
        <v>30_1</v>
      </c>
      <c r="M74" s="48">
        <v>1861</v>
      </c>
      <c r="N74" s="69"/>
      <c r="O74" s="48">
        <v>30</v>
      </c>
      <c r="P74" s="55">
        <v>1</v>
      </c>
      <c r="Q74" s="55">
        <v>8</v>
      </c>
      <c r="R74" s="48">
        <f t="shared" si="2"/>
        <v>1</v>
      </c>
      <c r="S74" s="48" t="str">
        <f t="shared" si="3"/>
        <v>30_1</v>
      </c>
      <c r="T74" s="48">
        <v>1920</v>
      </c>
      <c r="U74" s="69"/>
      <c r="V74" s="48">
        <v>30</v>
      </c>
      <c r="W74" s="55">
        <v>1</v>
      </c>
      <c r="X74" s="55">
        <v>8</v>
      </c>
      <c r="Y74" s="48">
        <f t="shared" si="4"/>
        <v>1</v>
      </c>
      <c r="Z74" s="48" t="str">
        <f t="shared" si="5"/>
        <v>30_1</v>
      </c>
      <c r="AA74" s="48">
        <v>2005</v>
      </c>
      <c r="AB74" s="494"/>
      <c r="AC74" s="48">
        <v>30</v>
      </c>
      <c r="AD74" s="55">
        <v>1</v>
      </c>
      <c r="AE74" s="55">
        <v>8</v>
      </c>
      <c r="AF74" s="48">
        <f t="shared" si="6"/>
        <v>1</v>
      </c>
      <c r="AG74" s="48" t="str">
        <f t="shared" si="7"/>
        <v>30_1</v>
      </c>
      <c r="AH74" s="50" t="str">
        <f t="shared" si="8"/>
        <v>30_1</v>
      </c>
      <c r="AI74" s="50">
        <f t="shared" si="12"/>
        <v>1920</v>
      </c>
      <c r="AJ74" s="50">
        <f t="shared" si="13"/>
        <v>2005</v>
      </c>
      <c r="AK74" s="482">
        <f t="shared" si="14"/>
        <v>1976.6666666666665</v>
      </c>
      <c r="AL74" s="478">
        <f t="shared" si="10"/>
        <v>12.630457933972311</v>
      </c>
      <c r="AM74" s="5"/>
      <c r="AN74" s="5"/>
      <c r="AO74" s="5"/>
      <c r="AP74" s="5"/>
      <c r="AQ74" s="5"/>
      <c r="AR74" s="5"/>
      <c r="AS74" s="6"/>
    </row>
    <row r="75" spans="1:45">
      <c r="A75" s="48">
        <v>30</v>
      </c>
      <c r="B75" s="55">
        <v>2</v>
      </c>
      <c r="C75" s="55">
        <v>10</v>
      </c>
      <c r="D75" s="48">
        <f t="shared" si="15"/>
        <v>2</v>
      </c>
      <c r="E75" s="48" t="str">
        <f t="shared" si="11"/>
        <v>30_2</v>
      </c>
      <c r="F75" s="48">
        <v>1898</v>
      </c>
      <c r="G75" s="1"/>
      <c r="H75" s="48">
        <v>30</v>
      </c>
      <c r="I75" s="55">
        <v>2</v>
      </c>
      <c r="J75" s="55">
        <v>10</v>
      </c>
      <c r="K75" s="48">
        <f t="shared" si="0"/>
        <v>2</v>
      </c>
      <c r="L75" s="48" t="str">
        <f t="shared" si="1"/>
        <v>30_2</v>
      </c>
      <c r="M75" s="48">
        <v>1963</v>
      </c>
      <c r="N75" s="69"/>
      <c r="O75" s="48">
        <v>30</v>
      </c>
      <c r="P75" s="55">
        <v>2</v>
      </c>
      <c r="Q75" s="55">
        <v>10</v>
      </c>
      <c r="R75" s="48">
        <f t="shared" si="2"/>
        <v>2</v>
      </c>
      <c r="S75" s="48" t="str">
        <f t="shared" si="3"/>
        <v>30_2</v>
      </c>
      <c r="T75" s="48">
        <v>2025</v>
      </c>
      <c r="U75" s="69"/>
      <c r="V75" s="48">
        <v>30</v>
      </c>
      <c r="W75" s="55">
        <v>2</v>
      </c>
      <c r="X75" s="55">
        <v>10</v>
      </c>
      <c r="Y75" s="48">
        <f t="shared" si="4"/>
        <v>2</v>
      </c>
      <c r="Z75" s="48" t="str">
        <f t="shared" si="5"/>
        <v>30_2</v>
      </c>
      <c r="AA75" s="48">
        <v>2110</v>
      </c>
      <c r="AB75" s="494"/>
      <c r="AC75" s="48">
        <v>30</v>
      </c>
      <c r="AD75" s="55">
        <v>2</v>
      </c>
      <c r="AE75" s="55">
        <v>10</v>
      </c>
      <c r="AF75" s="48">
        <f t="shared" si="6"/>
        <v>2</v>
      </c>
      <c r="AG75" s="48" t="str">
        <f t="shared" si="7"/>
        <v>30_2</v>
      </c>
      <c r="AH75" s="50" t="str">
        <f t="shared" si="8"/>
        <v>30_2</v>
      </c>
      <c r="AI75" s="50">
        <f t="shared" si="12"/>
        <v>2025</v>
      </c>
      <c r="AJ75" s="50">
        <f t="shared" si="13"/>
        <v>2110</v>
      </c>
      <c r="AK75" s="482">
        <f t="shared" si="14"/>
        <v>2081.6666666666665</v>
      </c>
      <c r="AL75" s="478">
        <f t="shared" si="10"/>
        <v>13.301384451544196</v>
      </c>
      <c r="AM75" s="5"/>
      <c r="AN75" s="5"/>
      <c r="AO75" s="5"/>
      <c r="AP75" s="5"/>
      <c r="AQ75" s="5"/>
      <c r="AR75" s="5"/>
      <c r="AS75" s="6"/>
    </row>
    <row r="76" spans="1:45">
      <c r="A76" s="48">
        <v>30</v>
      </c>
      <c r="B76" s="55">
        <v>3</v>
      </c>
      <c r="C76" s="55">
        <v>12</v>
      </c>
      <c r="D76" s="48">
        <f t="shared" si="15"/>
        <v>3</v>
      </c>
      <c r="E76" s="48" t="str">
        <f t="shared" si="11"/>
        <v>30_3</v>
      </c>
      <c r="F76" s="48">
        <v>2016</v>
      </c>
      <c r="G76" s="1"/>
      <c r="H76" s="48">
        <v>30</v>
      </c>
      <c r="I76" s="55">
        <v>3</v>
      </c>
      <c r="J76" s="55">
        <v>12</v>
      </c>
      <c r="K76" s="48">
        <f t="shared" si="0"/>
        <v>3</v>
      </c>
      <c r="L76" s="48" t="str">
        <f t="shared" si="1"/>
        <v>30_3</v>
      </c>
      <c r="M76" s="48">
        <v>2085</v>
      </c>
      <c r="N76" s="1"/>
      <c r="O76" s="48">
        <v>30</v>
      </c>
      <c r="P76" s="55">
        <v>3</v>
      </c>
      <c r="Q76" s="55">
        <v>12</v>
      </c>
      <c r="R76" s="48">
        <f t="shared" si="2"/>
        <v>3</v>
      </c>
      <c r="S76" s="48" t="str">
        <f t="shared" si="3"/>
        <v>30_3</v>
      </c>
      <c r="T76" s="48">
        <v>2151</v>
      </c>
      <c r="U76" s="1"/>
      <c r="V76" s="48">
        <v>30</v>
      </c>
      <c r="W76" s="55">
        <v>3</v>
      </c>
      <c r="X76" s="55">
        <v>12</v>
      </c>
      <c r="Y76" s="48">
        <f t="shared" si="4"/>
        <v>3</v>
      </c>
      <c r="Z76" s="48" t="str">
        <f t="shared" si="5"/>
        <v>30_3</v>
      </c>
      <c r="AA76" s="48">
        <v>2236</v>
      </c>
      <c r="AB76" s="494"/>
      <c r="AC76" s="48">
        <v>30</v>
      </c>
      <c r="AD76" s="55">
        <v>3</v>
      </c>
      <c r="AE76" s="55">
        <v>12</v>
      </c>
      <c r="AF76" s="48">
        <f t="shared" si="6"/>
        <v>3</v>
      </c>
      <c r="AG76" s="48" t="str">
        <f t="shared" si="7"/>
        <v>30_3</v>
      </c>
      <c r="AH76" s="50" t="str">
        <f t="shared" si="8"/>
        <v>30_3</v>
      </c>
      <c r="AI76" s="50">
        <f t="shared" si="12"/>
        <v>2151</v>
      </c>
      <c r="AJ76" s="50">
        <f t="shared" si="13"/>
        <v>2236</v>
      </c>
      <c r="AK76" s="482">
        <f t="shared" si="14"/>
        <v>2207.6666666666665</v>
      </c>
      <c r="AL76" s="478">
        <f t="shared" si="10"/>
        <v>14.106496272630459</v>
      </c>
      <c r="AM76" s="5"/>
      <c r="AN76" s="5"/>
      <c r="AO76" s="5"/>
      <c r="AP76" s="5"/>
      <c r="AQ76" s="5"/>
      <c r="AR76" s="5"/>
      <c r="AS76" s="6"/>
    </row>
    <row r="77" spans="1:45">
      <c r="A77" s="48">
        <v>30</v>
      </c>
      <c r="B77" s="55">
        <v>4</v>
      </c>
      <c r="C77" s="55">
        <v>13</v>
      </c>
      <c r="D77" s="48">
        <f t="shared" si="15"/>
        <v>4</v>
      </c>
      <c r="E77" s="48" t="str">
        <f t="shared" si="11"/>
        <v>30_4</v>
      </c>
      <c r="F77" s="48">
        <v>2083</v>
      </c>
      <c r="G77" s="1"/>
      <c r="H77" s="48">
        <v>30</v>
      </c>
      <c r="I77" s="55">
        <v>4</v>
      </c>
      <c r="J77" s="55">
        <v>13</v>
      </c>
      <c r="K77" s="48">
        <f t="shared" si="0"/>
        <v>4</v>
      </c>
      <c r="L77" s="48" t="str">
        <f t="shared" si="1"/>
        <v>30_4</v>
      </c>
      <c r="M77" s="48">
        <v>2154</v>
      </c>
      <c r="N77" s="69"/>
      <c r="O77" s="48">
        <v>30</v>
      </c>
      <c r="P77" s="55">
        <v>4</v>
      </c>
      <c r="Q77" s="55">
        <v>13</v>
      </c>
      <c r="R77" s="48">
        <f t="shared" si="2"/>
        <v>4</v>
      </c>
      <c r="S77" s="48" t="str">
        <f t="shared" si="3"/>
        <v>30_4</v>
      </c>
      <c r="T77" s="48">
        <v>2222</v>
      </c>
      <c r="U77" s="69"/>
      <c r="V77" s="48">
        <v>30</v>
      </c>
      <c r="W77" s="55">
        <v>4</v>
      </c>
      <c r="X77" s="55">
        <v>13</v>
      </c>
      <c r="Y77" s="48">
        <f t="shared" si="4"/>
        <v>4</v>
      </c>
      <c r="Z77" s="48" t="str">
        <f t="shared" si="5"/>
        <v>30_4</v>
      </c>
      <c r="AA77" s="48">
        <v>2307</v>
      </c>
      <c r="AB77" s="494"/>
      <c r="AC77" s="48">
        <v>30</v>
      </c>
      <c r="AD77" s="55">
        <v>4</v>
      </c>
      <c r="AE77" s="55">
        <v>13</v>
      </c>
      <c r="AF77" s="48">
        <f t="shared" si="6"/>
        <v>4</v>
      </c>
      <c r="AG77" s="48" t="str">
        <f t="shared" si="7"/>
        <v>30_4</v>
      </c>
      <c r="AH77" s="50" t="str">
        <f t="shared" si="8"/>
        <v>30_4</v>
      </c>
      <c r="AI77" s="50">
        <f t="shared" si="12"/>
        <v>2222</v>
      </c>
      <c r="AJ77" s="50">
        <f t="shared" si="13"/>
        <v>2307</v>
      </c>
      <c r="AK77" s="482">
        <f t="shared" si="14"/>
        <v>2278.6666666666665</v>
      </c>
      <c r="AL77" s="478">
        <f t="shared" si="10"/>
        <v>14.560170394036209</v>
      </c>
      <c r="AM77" s="5"/>
      <c r="AN77" s="5"/>
      <c r="AO77" s="5"/>
      <c r="AP77" s="5"/>
      <c r="AQ77" s="5"/>
      <c r="AR77" s="5"/>
      <c r="AS77" s="6"/>
    </row>
    <row r="78" spans="1:45">
      <c r="A78" s="48">
        <v>30</v>
      </c>
      <c r="B78" s="55">
        <v>5</v>
      </c>
      <c r="C78" s="55">
        <v>14</v>
      </c>
      <c r="D78" s="48">
        <f t="shared" si="15"/>
        <v>5</v>
      </c>
      <c r="E78" s="48" t="str">
        <f t="shared" si="11"/>
        <v>30_5</v>
      </c>
      <c r="F78" s="48">
        <v>2153</v>
      </c>
      <c r="G78" s="1"/>
      <c r="H78" s="48">
        <v>30</v>
      </c>
      <c r="I78" s="55">
        <v>5</v>
      </c>
      <c r="J78" s="55">
        <v>14</v>
      </c>
      <c r="K78" s="48">
        <f t="shared" si="0"/>
        <v>5</v>
      </c>
      <c r="L78" s="48" t="str">
        <f t="shared" si="1"/>
        <v>30_5</v>
      </c>
      <c r="M78" s="48">
        <v>2226</v>
      </c>
      <c r="N78" s="69"/>
      <c r="O78" s="48">
        <v>30</v>
      </c>
      <c r="P78" s="55">
        <v>5</v>
      </c>
      <c r="Q78" s="55">
        <v>14</v>
      </c>
      <c r="R78" s="48">
        <f t="shared" si="2"/>
        <v>5</v>
      </c>
      <c r="S78" s="48" t="str">
        <f t="shared" si="3"/>
        <v>30_5</v>
      </c>
      <c r="T78" s="48">
        <v>2296</v>
      </c>
      <c r="U78" s="69"/>
      <c r="V78" s="48">
        <v>30</v>
      </c>
      <c r="W78" s="55">
        <v>5</v>
      </c>
      <c r="X78" s="55">
        <v>14</v>
      </c>
      <c r="Y78" s="48">
        <f t="shared" si="4"/>
        <v>5</v>
      </c>
      <c r="Z78" s="48" t="str">
        <f t="shared" si="5"/>
        <v>30_5</v>
      </c>
      <c r="AA78" s="48">
        <v>2381</v>
      </c>
      <c r="AB78" s="494"/>
      <c r="AC78" s="48">
        <v>30</v>
      </c>
      <c r="AD78" s="55">
        <v>5</v>
      </c>
      <c r="AE78" s="55">
        <v>14</v>
      </c>
      <c r="AF78" s="48">
        <f t="shared" si="6"/>
        <v>5</v>
      </c>
      <c r="AG78" s="48" t="str">
        <f t="shared" si="7"/>
        <v>30_5</v>
      </c>
      <c r="AH78" s="50" t="str">
        <f t="shared" si="8"/>
        <v>30_5</v>
      </c>
      <c r="AI78" s="50">
        <f t="shared" si="12"/>
        <v>2296</v>
      </c>
      <c r="AJ78" s="50">
        <f t="shared" si="13"/>
        <v>2381</v>
      </c>
      <c r="AK78" s="482">
        <f t="shared" si="14"/>
        <v>2352.6666666666665</v>
      </c>
      <c r="AL78" s="478">
        <f t="shared" si="10"/>
        <v>15.033013844515441</v>
      </c>
      <c r="AM78" s="5"/>
      <c r="AN78" s="5"/>
      <c r="AO78" s="5"/>
      <c r="AP78" s="5"/>
      <c r="AQ78" s="5"/>
      <c r="AR78" s="5"/>
      <c r="AS78" s="6"/>
    </row>
    <row r="79" spans="1:45">
      <c r="A79" s="48">
        <v>30</v>
      </c>
      <c r="B79" s="55">
        <v>6</v>
      </c>
      <c r="C79" s="55">
        <v>15</v>
      </c>
      <c r="D79" s="48">
        <f t="shared" si="15"/>
        <v>6</v>
      </c>
      <c r="E79" s="48" t="str">
        <f t="shared" si="11"/>
        <v>30_6</v>
      </c>
      <c r="F79" s="48">
        <v>2216</v>
      </c>
      <c r="G79" s="1"/>
      <c r="H79" s="48">
        <v>30</v>
      </c>
      <c r="I79" s="55">
        <v>6</v>
      </c>
      <c r="J79" s="55">
        <v>15</v>
      </c>
      <c r="K79" s="48">
        <f t="shared" si="0"/>
        <v>6</v>
      </c>
      <c r="L79" s="48" t="str">
        <f t="shared" si="1"/>
        <v>30_6</v>
      </c>
      <c r="M79" s="48">
        <v>2291</v>
      </c>
      <c r="N79" s="69"/>
      <c r="O79" s="48">
        <v>30</v>
      </c>
      <c r="P79" s="55">
        <v>6</v>
      </c>
      <c r="Q79" s="55">
        <v>15</v>
      </c>
      <c r="R79" s="48">
        <f t="shared" si="2"/>
        <v>6</v>
      </c>
      <c r="S79" s="48" t="str">
        <f t="shared" si="3"/>
        <v>30_6</v>
      </c>
      <c r="T79" s="48">
        <v>2363</v>
      </c>
      <c r="U79" s="1"/>
      <c r="V79" s="48">
        <v>30</v>
      </c>
      <c r="W79" s="55">
        <v>6</v>
      </c>
      <c r="X79" s="55">
        <v>15</v>
      </c>
      <c r="Y79" s="48">
        <f t="shared" si="4"/>
        <v>6</v>
      </c>
      <c r="Z79" s="48" t="str">
        <f t="shared" si="5"/>
        <v>30_6</v>
      </c>
      <c r="AA79" s="48">
        <v>2448</v>
      </c>
      <c r="AB79" s="494"/>
      <c r="AC79" s="48">
        <v>30</v>
      </c>
      <c r="AD79" s="55">
        <v>6</v>
      </c>
      <c r="AE79" s="55">
        <v>15</v>
      </c>
      <c r="AF79" s="48">
        <f t="shared" si="6"/>
        <v>6</v>
      </c>
      <c r="AG79" s="48" t="str">
        <f t="shared" si="7"/>
        <v>30_6</v>
      </c>
      <c r="AH79" s="50" t="str">
        <f t="shared" si="8"/>
        <v>30_6</v>
      </c>
      <c r="AI79" s="50">
        <f t="shared" si="12"/>
        <v>2363</v>
      </c>
      <c r="AJ79" s="50">
        <f t="shared" si="13"/>
        <v>2448</v>
      </c>
      <c r="AK79" s="482">
        <f t="shared" si="14"/>
        <v>2419.6666666666665</v>
      </c>
      <c r="AL79" s="478">
        <f t="shared" si="10"/>
        <v>15.461128860489882</v>
      </c>
      <c r="AM79" s="5"/>
      <c r="AN79" s="5"/>
      <c r="AO79" s="5"/>
      <c r="AP79" s="5"/>
      <c r="AQ79" s="5"/>
      <c r="AR79" s="5"/>
      <c r="AS79" s="6"/>
    </row>
    <row r="80" spans="1:45">
      <c r="A80" s="48">
        <v>30</v>
      </c>
      <c r="B80" s="55">
        <v>7</v>
      </c>
      <c r="C80" s="55">
        <v>16</v>
      </c>
      <c r="D80" s="48">
        <f t="shared" si="15"/>
        <v>7</v>
      </c>
      <c r="E80" s="48" t="str">
        <f t="shared" si="11"/>
        <v>30_7</v>
      </c>
      <c r="F80" s="48">
        <v>2287</v>
      </c>
      <c r="G80" s="1"/>
      <c r="H80" s="48">
        <v>30</v>
      </c>
      <c r="I80" s="55">
        <v>7</v>
      </c>
      <c r="J80" s="55">
        <v>16</v>
      </c>
      <c r="K80" s="48">
        <f t="shared" ref="K80:K144" si="16">I80</f>
        <v>7</v>
      </c>
      <c r="L80" s="48" t="str">
        <f t="shared" ref="L80:L144" si="17">H80&amp;"_"&amp;K80</f>
        <v>30_7</v>
      </c>
      <c r="M80" s="48">
        <v>2365</v>
      </c>
      <c r="N80" s="69"/>
      <c r="O80" s="48">
        <v>30</v>
      </c>
      <c r="P80" s="55">
        <v>7</v>
      </c>
      <c r="Q80" s="55">
        <v>16</v>
      </c>
      <c r="R80" s="48">
        <f t="shared" ref="R80:R144" si="18">P80</f>
        <v>7</v>
      </c>
      <c r="S80" s="48" t="str">
        <f t="shared" ref="S80:S144" si="19">O80&amp;"_"&amp;R80</f>
        <v>30_7</v>
      </c>
      <c r="T80" s="48">
        <v>2439</v>
      </c>
      <c r="U80" s="69"/>
      <c r="V80" s="48">
        <v>30</v>
      </c>
      <c r="W80" s="55">
        <v>7</v>
      </c>
      <c r="X80" s="55">
        <v>16</v>
      </c>
      <c r="Y80" s="48">
        <f t="shared" ref="Y80:Y143" si="20">W80</f>
        <v>7</v>
      </c>
      <c r="Z80" s="48" t="str">
        <f t="shared" ref="Z80:Z143" si="21">V80&amp;"_"&amp;Y80</f>
        <v>30_7</v>
      </c>
      <c r="AA80" s="48">
        <v>2524</v>
      </c>
      <c r="AB80" s="494"/>
      <c r="AC80" s="48">
        <v>30</v>
      </c>
      <c r="AD80" s="55">
        <v>7</v>
      </c>
      <c r="AE80" s="55">
        <v>16</v>
      </c>
      <c r="AF80" s="48">
        <f t="shared" ref="AF80:AF144" si="22">AD80</f>
        <v>7</v>
      </c>
      <c r="AG80" s="48" t="str">
        <f t="shared" ref="AG80:AG144" si="23">AC80&amp;"_"&amp;AF80</f>
        <v>30_7</v>
      </c>
      <c r="AH80" s="50" t="str">
        <f t="shared" ref="AH80:AH144" si="24">AC80&amp;"_"&amp;AF80</f>
        <v>30_7</v>
      </c>
      <c r="AI80" s="50">
        <f t="shared" si="12"/>
        <v>2439</v>
      </c>
      <c r="AJ80" s="50">
        <f t="shared" si="13"/>
        <v>2524</v>
      </c>
      <c r="AK80" s="482">
        <f t="shared" si="14"/>
        <v>2495.6666666666665</v>
      </c>
      <c r="AL80" s="478">
        <f t="shared" ref="AL80:AL144" si="25">IFERROR(AK80*$D$10/$D$9,"vervalt")</f>
        <v>15.946751863684771</v>
      </c>
      <c r="AM80" s="5"/>
      <c r="AN80" s="5"/>
      <c r="AO80" s="5"/>
      <c r="AP80" s="5"/>
      <c r="AQ80" s="5"/>
      <c r="AR80" s="5"/>
      <c r="AS80" s="6"/>
    </row>
    <row r="81" spans="1:45">
      <c r="A81" s="48">
        <v>30</v>
      </c>
      <c r="B81" s="55">
        <v>8</v>
      </c>
      <c r="C81" s="55">
        <v>17</v>
      </c>
      <c r="D81" s="48">
        <f t="shared" ref="D81:D145" si="26">B81</f>
        <v>8</v>
      </c>
      <c r="E81" s="48" t="str">
        <f t="shared" ref="E81:E145" si="27">A81&amp;"_"&amp;D81</f>
        <v>30_8</v>
      </c>
      <c r="F81" s="48">
        <v>2345</v>
      </c>
      <c r="G81" s="1"/>
      <c r="H81" s="48">
        <v>30</v>
      </c>
      <c r="I81" s="55">
        <v>8</v>
      </c>
      <c r="J81" s="55">
        <v>17</v>
      </c>
      <c r="K81" s="48">
        <f t="shared" si="16"/>
        <v>8</v>
      </c>
      <c r="L81" s="48" t="str">
        <f t="shared" si="17"/>
        <v>30_8</v>
      </c>
      <c r="M81" s="48">
        <v>2425</v>
      </c>
      <c r="N81" s="1"/>
      <c r="O81" s="48">
        <v>30</v>
      </c>
      <c r="P81" s="55">
        <v>8</v>
      </c>
      <c r="Q81" s="55">
        <v>17</v>
      </c>
      <c r="R81" s="48">
        <f t="shared" si="18"/>
        <v>8</v>
      </c>
      <c r="S81" s="48" t="str">
        <f t="shared" si="19"/>
        <v>30_8</v>
      </c>
      <c r="T81" s="48">
        <v>2501</v>
      </c>
      <c r="U81" s="69"/>
      <c r="V81" s="48">
        <v>30</v>
      </c>
      <c r="W81" s="55">
        <v>8</v>
      </c>
      <c r="X81" s="55">
        <v>17</v>
      </c>
      <c r="Y81" s="48">
        <f t="shared" si="20"/>
        <v>8</v>
      </c>
      <c r="Z81" s="48" t="str">
        <f t="shared" si="21"/>
        <v>30_8</v>
      </c>
      <c r="AA81" s="48">
        <v>2586</v>
      </c>
      <c r="AB81" s="494"/>
      <c r="AC81" s="48">
        <v>30</v>
      </c>
      <c r="AD81" s="55">
        <v>8</v>
      </c>
      <c r="AE81" s="55">
        <v>17</v>
      </c>
      <c r="AF81" s="48">
        <f t="shared" si="22"/>
        <v>8</v>
      </c>
      <c r="AG81" s="48" t="str">
        <f t="shared" si="23"/>
        <v>30_8</v>
      </c>
      <c r="AH81" s="50" t="str">
        <f t="shared" si="24"/>
        <v>30_8</v>
      </c>
      <c r="AI81" s="50">
        <f t="shared" ref="AI81:AI145" si="28">INDEX($T$16:$T$225,MATCH(AH81,$S$16:$S$225,0))</f>
        <v>2501</v>
      </c>
      <c r="AJ81" s="50">
        <f t="shared" ref="AJ81:AJ145" si="29">INDEX($AA$16:$AA$225,MATCH(AH81,$Z$16:$Z$225,0))</f>
        <v>2586</v>
      </c>
      <c r="AK81" s="482">
        <f t="shared" ref="AK81:AK145" si="30">IFERROR($D$6*AI81+$D$7*AJ81,"vervalt")</f>
        <v>2557.6666666666665</v>
      </c>
      <c r="AL81" s="478">
        <f t="shared" si="25"/>
        <v>16.342917997870074</v>
      </c>
      <c r="AM81" s="5"/>
      <c r="AN81" s="5"/>
      <c r="AO81" s="5"/>
      <c r="AP81" s="5"/>
      <c r="AQ81" s="5"/>
      <c r="AR81" s="5"/>
      <c r="AS81" s="6"/>
    </row>
    <row r="82" spans="1:45">
      <c r="A82" s="48">
        <v>30</v>
      </c>
      <c r="B82" s="55">
        <v>9</v>
      </c>
      <c r="C82" s="55">
        <v>18</v>
      </c>
      <c r="D82" s="48">
        <f t="shared" si="26"/>
        <v>9</v>
      </c>
      <c r="E82" s="48" t="str">
        <f t="shared" si="27"/>
        <v>30_9</v>
      </c>
      <c r="F82" s="48">
        <v>2413</v>
      </c>
      <c r="G82" s="1"/>
      <c r="H82" s="48">
        <v>30</v>
      </c>
      <c r="I82" s="55">
        <v>9</v>
      </c>
      <c r="J82" s="55">
        <v>18</v>
      </c>
      <c r="K82" s="48">
        <f t="shared" si="16"/>
        <v>9</v>
      </c>
      <c r="L82" s="48" t="str">
        <f t="shared" si="17"/>
        <v>30_9</v>
      </c>
      <c r="M82" s="48">
        <v>2495</v>
      </c>
      <c r="N82" s="69"/>
      <c r="O82" s="48">
        <v>30</v>
      </c>
      <c r="P82" s="55">
        <v>9</v>
      </c>
      <c r="Q82" s="55">
        <v>18</v>
      </c>
      <c r="R82" s="48">
        <f t="shared" si="18"/>
        <v>9</v>
      </c>
      <c r="S82" s="48" t="str">
        <f t="shared" si="19"/>
        <v>30_9</v>
      </c>
      <c r="T82" s="48">
        <v>2574</v>
      </c>
      <c r="U82" s="1"/>
      <c r="V82" s="48">
        <v>30</v>
      </c>
      <c r="W82" s="55">
        <v>9</v>
      </c>
      <c r="X82" s="55">
        <v>18</v>
      </c>
      <c r="Y82" s="48">
        <f t="shared" si="20"/>
        <v>9</v>
      </c>
      <c r="Z82" s="48" t="str">
        <f t="shared" si="21"/>
        <v>30_9</v>
      </c>
      <c r="AA82" s="48">
        <v>2659</v>
      </c>
      <c r="AB82" s="494"/>
      <c r="AC82" s="48">
        <v>30</v>
      </c>
      <c r="AD82" s="55">
        <v>9</v>
      </c>
      <c r="AE82" s="55">
        <v>18</v>
      </c>
      <c r="AF82" s="48">
        <f t="shared" si="22"/>
        <v>9</v>
      </c>
      <c r="AG82" s="48" t="str">
        <f t="shared" si="23"/>
        <v>30_9</v>
      </c>
      <c r="AH82" s="50" t="str">
        <f t="shared" si="24"/>
        <v>30_9</v>
      </c>
      <c r="AI82" s="50">
        <f t="shared" si="28"/>
        <v>2574</v>
      </c>
      <c r="AJ82" s="50">
        <f t="shared" si="29"/>
        <v>2659</v>
      </c>
      <c r="AK82" s="482">
        <f t="shared" si="30"/>
        <v>2630.6666666666665</v>
      </c>
      <c r="AL82" s="478">
        <f t="shared" si="25"/>
        <v>16.809371671991482</v>
      </c>
      <c r="AM82" s="5"/>
      <c r="AN82" s="5"/>
      <c r="AO82" s="5"/>
      <c r="AP82" s="5"/>
      <c r="AQ82" s="5"/>
      <c r="AR82" s="5"/>
      <c r="AS82" s="6"/>
    </row>
    <row r="83" spans="1:45">
      <c r="A83" s="48">
        <v>30</v>
      </c>
      <c r="B83" s="55">
        <v>10</v>
      </c>
      <c r="C83" s="55">
        <v>19</v>
      </c>
      <c r="D83" s="48">
        <f t="shared" si="26"/>
        <v>10</v>
      </c>
      <c r="E83" s="48" t="str">
        <f t="shared" si="27"/>
        <v>30_10</v>
      </c>
      <c r="F83" s="48">
        <v>2478</v>
      </c>
      <c r="G83" s="1"/>
      <c r="H83" s="48">
        <v>30</v>
      </c>
      <c r="I83" s="55">
        <v>10</v>
      </c>
      <c r="J83" s="55">
        <v>19</v>
      </c>
      <c r="K83" s="48">
        <f t="shared" si="16"/>
        <v>10</v>
      </c>
      <c r="L83" s="48" t="str">
        <f t="shared" si="17"/>
        <v>30_10</v>
      </c>
      <c r="M83" s="48">
        <v>2562</v>
      </c>
      <c r="N83" s="69"/>
      <c r="O83" s="48">
        <v>30</v>
      </c>
      <c r="P83" s="55">
        <v>10</v>
      </c>
      <c r="Q83" s="55">
        <v>19</v>
      </c>
      <c r="R83" s="48">
        <f t="shared" si="18"/>
        <v>10</v>
      </c>
      <c r="S83" s="48" t="str">
        <f t="shared" si="19"/>
        <v>30_10</v>
      </c>
      <c r="T83" s="48">
        <v>2643</v>
      </c>
      <c r="U83" s="69"/>
      <c r="V83" s="48">
        <v>30</v>
      </c>
      <c r="W83" s="55">
        <v>10</v>
      </c>
      <c r="X83" s="55">
        <v>19</v>
      </c>
      <c r="Y83" s="48">
        <f t="shared" si="20"/>
        <v>10</v>
      </c>
      <c r="Z83" s="48" t="str">
        <f t="shared" si="21"/>
        <v>30_10</v>
      </c>
      <c r="AA83" s="48">
        <v>2728</v>
      </c>
      <c r="AB83" s="494"/>
      <c r="AC83" s="48">
        <v>30</v>
      </c>
      <c r="AD83" s="55">
        <v>10</v>
      </c>
      <c r="AE83" s="55">
        <v>19</v>
      </c>
      <c r="AF83" s="48">
        <f t="shared" si="22"/>
        <v>10</v>
      </c>
      <c r="AG83" s="48" t="str">
        <f t="shared" si="23"/>
        <v>30_10</v>
      </c>
      <c r="AH83" s="50" t="str">
        <f t="shared" si="24"/>
        <v>30_10</v>
      </c>
      <c r="AI83" s="50">
        <f t="shared" si="28"/>
        <v>2643</v>
      </c>
      <c r="AJ83" s="50">
        <f t="shared" si="29"/>
        <v>2728</v>
      </c>
      <c r="AK83" s="482">
        <f t="shared" si="30"/>
        <v>2699.6666666666665</v>
      </c>
      <c r="AL83" s="478">
        <f t="shared" si="25"/>
        <v>17.250266240681576</v>
      </c>
      <c r="AM83" s="5"/>
      <c r="AN83" s="5"/>
      <c r="AO83" s="5"/>
      <c r="AP83" s="5"/>
      <c r="AQ83" s="5"/>
      <c r="AR83" s="5"/>
      <c r="AS83" s="6"/>
    </row>
    <row r="84" spans="1:45">
      <c r="A84" s="48">
        <v>30</v>
      </c>
      <c r="B84" s="55">
        <v>11</v>
      </c>
      <c r="C84" s="55">
        <v>20</v>
      </c>
      <c r="D84" s="48">
        <f t="shared" si="26"/>
        <v>11</v>
      </c>
      <c r="E84" s="48" t="str">
        <f t="shared" si="27"/>
        <v>30_11</v>
      </c>
      <c r="F84" s="48">
        <v>2546</v>
      </c>
      <c r="G84" s="1"/>
      <c r="H84" s="48">
        <v>30</v>
      </c>
      <c r="I84" s="55">
        <v>11</v>
      </c>
      <c r="J84" s="55">
        <v>20</v>
      </c>
      <c r="K84" s="48">
        <f t="shared" si="16"/>
        <v>11</v>
      </c>
      <c r="L84" s="48" t="str">
        <f t="shared" si="17"/>
        <v>30_11</v>
      </c>
      <c r="M84" s="48">
        <v>2633</v>
      </c>
      <c r="N84" s="69"/>
      <c r="O84" s="48">
        <v>30</v>
      </c>
      <c r="P84" s="55">
        <v>11</v>
      </c>
      <c r="Q84" s="55">
        <v>20</v>
      </c>
      <c r="R84" s="48">
        <f t="shared" si="18"/>
        <v>11</v>
      </c>
      <c r="S84" s="48" t="str">
        <f t="shared" si="19"/>
        <v>30_11</v>
      </c>
      <c r="T84" s="48">
        <v>2716</v>
      </c>
      <c r="U84" s="69"/>
      <c r="V84" s="48">
        <v>30</v>
      </c>
      <c r="W84" s="55">
        <v>11</v>
      </c>
      <c r="X84" s="55">
        <v>20</v>
      </c>
      <c r="Y84" s="48">
        <f t="shared" si="20"/>
        <v>11</v>
      </c>
      <c r="Z84" s="48" t="str">
        <f t="shared" si="21"/>
        <v>30_11</v>
      </c>
      <c r="AA84" s="48">
        <v>2801</v>
      </c>
      <c r="AB84" s="494"/>
      <c r="AC84" s="48">
        <v>30</v>
      </c>
      <c r="AD84" s="55">
        <v>11</v>
      </c>
      <c r="AE84" s="55">
        <v>20</v>
      </c>
      <c r="AF84" s="48">
        <f t="shared" si="22"/>
        <v>11</v>
      </c>
      <c r="AG84" s="48" t="str">
        <f t="shared" si="23"/>
        <v>30_11</v>
      </c>
      <c r="AH84" s="50" t="str">
        <f t="shared" si="24"/>
        <v>30_11</v>
      </c>
      <c r="AI84" s="50">
        <f t="shared" si="28"/>
        <v>2716</v>
      </c>
      <c r="AJ84" s="50">
        <f t="shared" si="29"/>
        <v>2801</v>
      </c>
      <c r="AK84" s="482">
        <f t="shared" si="30"/>
        <v>2772.6666666666665</v>
      </c>
      <c r="AL84" s="478">
        <f t="shared" si="25"/>
        <v>17.716719914802983</v>
      </c>
      <c r="AM84" s="5"/>
      <c r="AN84" s="5"/>
      <c r="AO84" s="5"/>
      <c r="AP84" s="5"/>
      <c r="AQ84" s="5"/>
      <c r="AR84" s="5"/>
      <c r="AS84" s="6"/>
    </row>
    <row r="85" spans="1:45">
      <c r="A85" s="48">
        <v>35</v>
      </c>
      <c r="B85" s="55">
        <v>0</v>
      </c>
      <c r="C85" s="55">
        <v>8</v>
      </c>
      <c r="D85" s="48">
        <f t="shared" si="26"/>
        <v>0</v>
      </c>
      <c r="E85" s="48" t="str">
        <f t="shared" si="27"/>
        <v>35_0</v>
      </c>
      <c r="F85" s="48">
        <v>1800</v>
      </c>
      <c r="G85" s="1"/>
      <c r="H85" s="55">
        <v>35</v>
      </c>
      <c r="I85" s="55">
        <v>0</v>
      </c>
      <c r="J85" s="55">
        <v>8</v>
      </c>
      <c r="K85" s="48">
        <f t="shared" si="16"/>
        <v>0</v>
      </c>
      <c r="L85" s="48" t="str">
        <f t="shared" si="17"/>
        <v>35_0</v>
      </c>
      <c r="M85" s="48">
        <v>1861</v>
      </c>
      <c r="N85" s="69"/>
      <c r="O85" s="55">
        <v>35</v>
      </c>
      <c r="P85" s="55">
        <v>0</v>
      </c>
      <c r="Q85" s="55">
        <v>8</v>
      </c>
      <c r="R85" s="48">
        <f t="shared" si="18"/>
        <v>0</v>
      </c>
      <c r="S85" s="48" t="str">
        <f t="shared" si="19"/>
        <v>35_0</v>
      </c>
      <c r="T85" s="48">
        <v>1920</v>
      </c>
      <c r="U85" s="1"/>
      <c r="V85" s="55">
        <v>35</v>
      </c>
      <c r="W85" s="55">
        <v>0</v>
      </c>
      <c r="X85" s="55">
        <v>8</v>
      </c>
      <c r="Y85" s="48">
        <f t="shared" si="20"/>
        <v>0</v>
      </c>
      <c r="Z85" s="48" t="str">
        <f t="shared" si="21"/>
        <v>35_0</v>
      </c>
      <c r="AA85" s="48" t="s">
        <v>387</v>
      </c>
      <c r="AB85" s="494"/>
      <c r="AC85" s="55">
        <v>35</v>
      </c>
      <c r="AD85" s="55">
        <v>0</v>
      </c>
      <c r="AE85" s="55">
        <v>8</v>
      </c>
      <c r="AF85" s="48">
        <f t="shared" si="22"/>
        <v>0</v>
      </c>
      <c r="AG85" s="48" t="str">
        <f t="shared" si="23"/>
        <v>35_0</v>
      </c>
      <c r="AH85" s="50" t="str">
        <f t="shared" si="24"/>
        <v>35_0</v>
      </c>
      <c r="AI85" s="50">
        <f t="shared" si="28"/>
        <v>1920</v>
      </c>
      <c r="AJ85" s="50" t="str">
        <f t="shared" si="29"/>
        <v>vervalt</v>
      </c>
      <c r="AK85" s="482" t="str">
        <f t="shared" si="30"/>
        <v>vervalt</v>
      </c>
      <c r="AL85" s="478" t="str">
        <f t="shared" si="25"/>
        <v>vervalt</v>
      </c>
      <c r="AM85" s="5"/>
      <c r="AN85" s="5"/>
      <c r="AO85" s="5"/>
      <c r="AP85" s="5"/>
      <c r="AQ85" s="5"/>
      <c r="AR85" s="5"/>
      <c r="AS85" s="6"/>
    </row>
    <row r="86" spans="1:45">
      <c r="A86" s="48">
        <v>35</v>
      </c>
      <c r="B86" s="55">
        <v>1</v>
      </c>
      <c r="C86" s="55">
        <v>10</v>
      </c>
      <c r="D86" s="48">
        <f t="shared" si="26"/>
        <v>1</v>
      </c>
      <c r="E86" s="48" t="str">
        <f t="shared" si="27"/>
        <v>35_1</v>
      </c>
      <c r="F86" s="48">
        <v>1898</v>
      </c>
      <c r="G86" s="1"/>
      <c r="H86" s="55">
        <v>35</v>
      </c>
      <c r="I86" s="55">
        <v>1</v>
      </c>
      <c r="J86" s="55">
        <v>10</v>
      </c>
      <c r="K86" s="48">
        <f t="shared" si="16"/>
        <v>1</v>
      </c>
      <c r="L86" s="48" t="str">
        <f t="shared" si="17"/>
        <v>35_1</v>
      </c>
      <c r="M86" s="48">
        <v>1963</v>
      </c>
      <c r="N86" s="1"/>
      <c r="O86" s="55">
        <v>35</v>
      </c>
      <c r="P86" s="55">
        <v>1</v>
      </c>
      <c r="Q86" s="55">
        <v>10</v>
      </c>
      <c r="R86" s="48">
        <f t="shared" si="18"/>
        <v>1</v>
      </c>
      <c r="S86" s="48" t="str">
        <f t="shared" si="19"/>
        <v>35_1</v>
      </c>
      <c r="T86" s="48">
        <v>2025</v>
      </c>
      <c r="U86" s="69"/>
      <c r="V86" s="55">
        <v>35</v>
      </c>
      <c r="W86" s="55">
        <v>1</v>
      </c>
      <c r="X86" s="55">
        <v>10</v>
      </c>
      <c r="Y86" s="48">
        <f t="shared" si="20"/>
        <v>1</v>
      </c>
      <c r="Z86" s="48" t="str">
        <f t="shared" si="21"/>
        <v>35_1</v>
      </c>
      <c r="AA86" s="48">
        <v>2110</v>
      </c>
      <c r="AB86" s="494"/>
      <c r="AC86" s="55">
        <v>35</v>
      </c>
      <c r="AD86" s="55">
        <v>1</v>
      </c>
      <c r="AE86" s="55">
        <v>10</v>
      </c>
      <c r="AF86" s="48">
        <f t="shared" si="22"/>
        <v>1</v>
      </c>
      <c r="AG86" s="48" t="str">
        <f t="shared" si="23"/>
        <v>35_1</v>
      </c>
      <c r="AH86" s="50" t="str">
        <f t="shared" si="24"/>
        <v>35_1</v>
      </c>
      <c r="AI86" s="50">
        <f t="shared" si="28"/>
        <v>2025</v>
      </c>
      <c r="AJ86" s="50">
        <f t="shared" si="29"/>
        <v>2110</v>
      </c>
      <c r="AK86" s="482">
        <f t="shared" si="30"/>
        <v>2081.6666666666665</v>
      </c>
      <c r="AL86" s="478">
        <f t="shared" si="25"/>
        <v>13.301384451544196</v>
      </c>
      <c r="AM86" s="5"/>
      <c r="AN86" s="5"/>
      <c r="AO86" s="5"/>
      <c r="AP86" s="5"/>
      <c r="AQ86" s="5"/>
      <c r="AR86" s="5"/>
      <c r="AS86" s="6"/>
    </row>
    <row r="87" spans="1:45">
      <c r="A87" s="48">
        <v>35</v>
      </c>
      <c r="B87" s="55">
        <v>2</v>
      </c>
      <c r="C87" s="55">
        <v>12</v>
      </c>
      <c r="D87" s="48">
        <f t="shared" si="26"/>
        <v>2</v>
      </c>
      <c r="E87" s="48" t="str">
        <f t="shared" si="27"/>
        <v>35_2</v>
      </c>
      <c r="F87" s="48">
        <v>2016</v>
      </c>
      <c r="G87" s="1"/>
      <c r="H87" s="55">
        <v>35</v>
      </c>
      <c r="I87" s="55">
        <v>2</v>
      </c>
      <c r="J87" s="55">
        <v>12</v>
      </c>
      <c r="K87" s="48">
        <f t="shared" si="16"/>
        <v>2</v>
      </c>
      <c r="L87" s="48" t="str">
        <f t="shared" si="17"/>
        <v>35_2</v>
      </c>
      <c r="M87" s="48">
        <v>2085</v>
      </c>
      <c r="N87" s="69"/>
      <c r="O87" s="55">
        <v>35</v>
      </c>
      <c r="P87" s="55">
        <v>2</v>
      </c>
      <c r="Q87" s="55">
        <v>12</v>
      </c>
      <c r="R87" s="48">
        <f t="shared" si="18"/>
        <v>2</v>
      </c>
      <c r="S87" s="48" t="str">
        <f t="shared" si="19"/>
        <v>35_2</v>
      </c>
      <c r="T87" s="48">
        <v>2151</v>
      </c>
      <c r="U87" s="69"/>
      <c r="V87" s="55">
        <v>35</v>
      </c>
      <c r="W87" s="55">
        <v>2</v>
      </c>
      <c r="X87" s="55">
        <v>12</v>
      </c>
      <c r="Y87" s="48">
        <f t="shared" si="20"/>
        <v>2</v>
      </c>
      <c r="Z87" s="48" t="str">
        <f t="shared" si="21"/>
        <v>35_2</v>
      </c>
      <c r="AA87" s="48">
        <v>2236</v>
      </c>
      <c r="AB87" s="494"/>
      <c r="AC87" s="55">
        <v>35</v>
      </c>
      <c r="AD87" s="55">
        <v>2</v>
      </c>
      <c r="AE87" s="55">
        <v>12</v>
      </c>
      <c r="AF87" s="48">
        <f t="shared" si="22"/>
        <v>2</v>
      </c>
      <c r="AG87" s="48" t="str">
        <f t="shared" si="23"/>
        <v>35_2</v>
      </c>
      <c r="AH87" s="50" t="str">
        <f t="shared" si="24"/>
        <v>35_2</v>
      </c>
      <c r="AI87" s="50">
        <f t="shared" si="28"/>
        <v>2151</v>
      </c>
      <c r="AJ87" s="50">
        <f t="shared" si="29"/>
        <v>2236</v>
      </c>
      <c r="AK87" s="482">
        <f t="shared" si="30"/>
        <v>2207.6666666666665</v>
      </c>
      <c r="AL87" s="478">
        <f t="shared" si="25"/>
        <v>14.106496272630459</v>
      </c>
      <c r="AM87" s="5"/>
      <c r="AN87" s="5"/>
      <c r="AO87" s="5"/>
      <c r="AP87" s="5"/>
      <c r="AQ87" s="5"/>
      <c r="AR87" s="5"/>
      <c r="AS87" s="6"/>
    </row>
    <row r="88" spans="1:45">
      <c r="A88" s="48">
        <v>35</v>
      </c>
      <c r="B88" s="55">
        <v>3</v>
      </c>
      <c r="C88" s="55">
        <v>14</v>
      </c>
      <c r="D88" s="48">
        <f t="shared" si="26"/>
        <v>3</v>
      </c>
      <c r="E88" s="48" t="str">
        <f t="shared" si="27"/>
        <v>35_3</v>
      </c>
      <c r="F88" s="48">
        <v>2153</v>
      </c>
      <c r="G88" s="1"/>
      <c r="H88" s="55">
        <v>35</v>
      </c>
      <c r="I88" s="55">
        <v>3</v>
      </c>
      <c r="J88" s="55">
        <v>14</v>
      </c>
      <c r="K88" s="48">
        <f t="shared" si="16"/>
        <v>3</v>
      </c>
      <c r="L88" s="48" t="str">
        <f t="shared" si="17"/>
        <v>35_3</v>
      </c>
      <c r="M88" s="48">
        <v>2226</v>
      </c>
      <c r="N88" s="69"/>
      <c r="O88" s="55">
        <v>35</v>
      </c>
      <c r="P88" s="55">
        <v>3</v>
      </c>
      <c r="Q88" s="55">
        <v>14</v>
      </c>
      <c r="R88" s="48">
        <f t="shared" si="18"/>
        <v>3</v>
      </c>
      <c r="S88" s="48" t="str">
        <f t="shared" si="19"/>
        <v>35_3</v>
      </c>
      <c r="T88" s="48">
        <v>2296</v>
      </c>
      <c r="U88" s="1"/>
      <c r="V88" s="55">
        <v>35</v>
      </c>
      <c r="W88" s="55">
        <v>3</v>
      </c>
      <c r="X88" s="55">
        <v>14</v>
      </c>
      <c r="Y88" s="48">
        <f t="shared" si="20"/>
        <v>3</v>
      </c>
      <c r="Z88" s="48" t="str">
        <f t="shared" si="21"/>
        <v>35_3</v>
      </c>
      <c r="AA88" s="48">
        <v>2381</v>
      </c>
      <c r="AB88" s="494"/>
      <c r="AC88" s="55">
        <v>35</v>
      </c>
      <c r="AD88" s="55">
        <v>3</v>
      </c>
      <c r="AE88" s="55">
        <v>14</v>
      </c>
      <c r="AF88" s="48">
        <f t="shared" si="22"/>
        <v>3</v>
      </c>
      <c r="AG88" s="48" t="str">
        <f t="shared" si="23"/>
        <v>35_3</v>
      </c>
      <c r="AH88" s="50" t="str">
        <f t="shared" si="24"/>
        <v>35_3</v>
      </c>
      <c r="AI88" s="50">
        <f t="shared" si="28"/>
        <v>2296</v>
      </c>
      <c r="AJ88" s="50">
        <f t="shared" si="29"/>
        <v>2381</v>
      </c>
      <c r="AK88" s="482">
        <f t="shared" si="30"/>
        <v>2352.6666666666665</v>
      </c>
      <c r="AL88" s="478">
        <f t="shared" si="25"/>
        <v>15.033013844515441</v>
      </c>
      <c r="AM88" s="5"/>
      <c r="AN88" s="5"/>
      <c r="AO88" s="5"/>
      <c r="AP88" s="5"/>
      <c r="AQ88" s="5"/>
      <c r="AR88" s="5"/>
      <c r="AS88" s="6"/>
    </row>
    <row r="89" spans="1:45">
      <c r="A89" s="48">
        <v>35</v>
      </c>
      <c r="B89" s="55">
        <v>4</v>
      </c>
      <c r="C89" s="55">
        <v>15</v>
      </c>
      <c r="D89" s="48">
        <f t="shared" si="26"/>
        <v>4</v>
      </c>
      <c r="E89" s="48" t="str">
        <f t="shared" si="27"/>
        <v>35_4</v>
      </c>
      <c r="F89" s="48">
        <v>2216</v>
      </c>
      <c r="G89" s="1"/>
      <c r="H89" s="55">
        <v>35</v>
      </c>
      <c r="I89" s="55">
        <v>4</v>
      </c>
      <c r="J89" s="55">
        <v>15</v>
      </c>
      <c r="K89" s="48">
        <f t="shared" si="16"/>
        <v>4</v>
      </c>
      <c r="L89" s="48" t="str">
        <f t="shared" si="17"/>
        <v>35_4</v>
      </c>
      <c r="M89" s="48">
        <v>2291</v>
      </c>
      <c r="N89" s="69"/>
      <c r="O89" s="55">
        <v>35</v>
      </c>
      <c r="P89" s="55">
        <v>4</v>
      </c>
      <c r="Q89" s="55">
        <v>15</v>
      </c>
      <c r="R89" s="48">
        <f t="shared" si="18"/>
        <v>4</v>
      </c>
      <c r="S89" s="48" t="str">
        <f t="shared" si="19"/>
        <v>35_4</v>
      </c>
      <c r="T89" s="48">
        <v>2363</v>
      </c>
      <c r="U89" s="69"/>
      <c r="V89" s="55">
        <v>35</v>
      </c>
      <c r="W89" s="55">
        <v>4</v>
      </c>
      <c r="X89" s="55">
        <v>15</v>
      </c>
      <c r="Y89" s="48">
        <f t="shared" si="20"/>
        <v>4</v>
      </c>
      <c r="Z89" s="48" t="str">
        <f t="shared" si="21"/>
        <v>35_4</v>
      </c>
      <c r="AA89" s="48">
        <v>2448</v>
      </c>
      <c r="AB89" s="494"/>
      <c r="AC89" s="55">
        <v>35</v>
      </c>
      <c r="AD89" s="55">
        <v>4</v>
      </c>
      <c r="AE89" s="55">
        <v>15</v>
      </c>
      <c r="AF89" s="48">
        <f t="shared" si="22"/>
        <v>4</v>
      </c>
      <c r="AG89" s="48" t="str">
        <f t="shared" si="23"/>
        <v>35_4</v>
      </c>
      <c r="AH89" s="50" t="str">
        <f t="shared" si="24"/>
        <v>35_4</v>
      </c>
      <c r="AI89" s="50">
        <f t="shared" si="28"/>
        <v>2363</v>
      </c>
      <c r="AJ89" s="50">
        <f t="shared" si="29"/>
        <v>2448</v>
      </c>
      <c r="AK89" s="482">
        <f t="shared" si="30"/>
        <v>2419.6666666666665</v>
      </c>
      <c r="AL89" s="478">
        <f t="shared" si="25"/>
        <v>15.461128860489882</v>
      </c>
      <c r="AM89" s="5"/>
      <c r="AN89" s="5"/>
      <c r="AO89" s="5"/>
      <c r="AP89" s="5"/>
      <c r="AQ89" s="5"/>
      <c r="AR89" s="5"/>
      <c r="AS89" s="6"/>
    </row>
    <row r="90" spans="1:45">
      <c r="A90" s="48">
        <v>35</v>
      </c>
      <c r="B90" s="55">
        <v>5</v>
      </c>
      <c r="C90" s="55">
        <v>16</v>
      </c>
      <c r="D90" s="48">
        <f t="shared" si="26"/>
        <v>5</v>
      </c>
      <c r="E90" s="48" t="str">
        <f t="shared" si="27"/>
        <v>35_5</v>
      </c>
      <c r="F90" s="48">
        <v>2287</v>
      </c>
      <c r="G90" s="1"/>
      <c r="H90" s="55">
        <v>35</v>
      </c>
      <c r="I90" s="55">
        <v>5</v>
      </c>
      <c r="J90" s="55">
        <v>16</v>
      </c>
      <c r="K90" s="48">
        <f t="shared" si="16"/>
        <v>5</v>
      </c>
      <c r="L90" s="48" t="str">
        <f t="shared" si="17"/>
        <v>35_5</v>
      </c>
      <c r="M90" s="48">
        <v>2365</v>
      </c>
      <c r="N90" s="69"/>
      <c r="O90" s="55">
        <v>35</v>
      </c>
      <c r="P90" s="55">
        <v>5</v>
      </c>
      <c r="Q90" s="55">
        <v>16</v>
      </c>
      <c r="R90" s="48">
        <f t="shared" si="18"/>
        <v>5</v>
      </c>
      <c r="S90" s="48" t="str">
        <f t="shared" si="19"/>
        <v>35_5</v>
      </c>
      <c r="T90" s="48">
        <v>2439</v>
      </c>
      <c r="U90" s="69"/>
      <c r="V90" s="55">
        <v>35</v>
      </c>
      <c r="W90" s="55">
        <v>5</v>
      </c>
      <c r="X90" s="55">
        <v>16</v>
      </c>
      <c r="Y90" s="48">
        <f t="shared" si="20"/>
        <v>5</v>
      </c>
      <c r="Z90" s="48" t="str">
        <f t="shared" si="21"/>
        <v>35_5</v>
      </c>
      <c r="AA90" s="48">
        <v>2524</v>
      </c>
      <c r="AB90" s="494"/>
      <c r="AC90" s="55">
        <v>35</v>
      </c>
      <c r="AD90" s="55">
        <v>5</v>
      </c>
      <c r="AE90" s="55">
        <v>16</v>
      </c>
      <c r="AF90" s="48">
        <f t="shared" si="22"/>
        <v>5</v>
      </c>
      <c r="AG90" s="48" t="str">
        <f t="shared" si="23"/>
        <v>35_5</v>
      </c>
      <c r="AH90" s="50" t="str">
        <f t="shared" si="24"/>
        <v>35_5</v>
      </c>
      <c r="AI90" s="50">
        <f t="shared" si="28"/>
        <v>2439</v>
      </c>
      <c r="AJ90" s="50">
        <f t="shared" si="29"/>
        <v>2524</v>
      </c>
      <c r="AK90" s="482">
        <f t="shared" si="30"/>
        <v>2495.6666666666665</v>
      </c>
      <c r="AL90" s="478">
        <f t="shared" si="25"/>
        <v>15.946751863684771</v>
      </c>
      <c r="AM90" s="5"/>
      <c r="AN90" s="5"/>
      <c r="AO90" s="5"/>
      <c r="AP90" s="5"/>
      <c r="AQ90" s="5"/>
      <c r="AR90" s="5"/>
      <c r="AS90" s="6"/>
    </row>
    <row r="91" spans="1:45">
      <c r="A91" s="48">
        <v>35</v>
      </c>
      <c r="B91" s="55">
        <v>6</v>
      </c>
      <c r="C91" s="55">
        <v>17</v>
      </c>
      <c r="D91" s="48">
        <f t="shared" si="26"/>
        <v>6</v>
      </c>
      <c r="E91" s="48" t="str">
        <f t="shared" si="27"/>
        <v>35_6</v>
      </c>
      <c r="F91" s="48">
        <v>2345</v>
      </c>
      <c r="G91" s="1"/>
      <c r="H91" s="55">
        <v>35</v>
      </c>
      <c r="I91" s="55">
        <v>6</v>
      </c>
      <c r="J91" s="55">
        <v>17</v>
      </c>
      <c r="K91" s="48">
        <f t="shared" si="16"/>
        <v>6</v>
      </c>
      <c r="L91" s="48" t="str">
        <f t="shared" si="17"/>
        <v>35_6</v>
      </c>
      <c r="M91" s="48">
        <v>2425</v>
      </c>
      <c r="N91" s="1"/>
      <c r="O91" s="55">
        <v>35</v>
      </c>
      <c r="P91" s="55">
        <v>6</v>
      </c>
      <c r="Q91" s="55">
        <v>17</v>
      </c>
      <c r="R91" s="48">
        <f t="shared" si="18"/>
        <v>6</v>
      </c>
      <c r="S91" s="48" t="str">
        <f t="shared" si="19"/>
        <v>35_6</v>
      </c>
      <c r="T91" s="48">
        <v>2501</v>
      </c>
      <c r="U91" s="1"/>
      <c r="V91" s="55">
        <v>35</v>
      </c>
      <c r="W91" s="55">
        <v>6</v>
      </c>
      <c r="X91" s="55">
        <v>17</v>
      </c>
      <c r="Y91" s="48">
        <f t="shared" si="20"/>
        <v>6</v>
      </c>
      <c r="Z91" s="48" t="str">
        <f t="shared" si="21"/>
        <v>35_6</v>
      </c>
      <c r="AA91" s="48">
        <v>2586</v>
      </c>
      <c r="AB91" s="494"/>
      <c r="AC91" s="55">
        <v>35</v>
      </c>
      <c r="AD91" s="55">
        <v>6</v>
      </c>
      <c r="AE91" s="55">
        <v>17</v>
      </c>
      <c r="AF91" s="48">
        <f t="shared" si="22"/>
        <v>6</v>
      </c>
      <c r="AG91" s="48" t="str">
        <f t="shared" si="23"/>
        <v>35_6</v>
      </c>
      <c r="AH91" s="50" t="str">
        <f t="shared" si="24"/>
        <v>35_6</v>
      </c>
      <c r="AI91" s="50">
        <f t="shared" si="28"/>
        <v>2501</v>
      </c>
      <c r="AJ91" s="50">
        <f t="shared" si="29"/>
        <v>2586</v>
      </c>
      <c r="AK91" s="482">
        <f t="shared" si="30"/>
        <v>2557.6666666666665</v>
      </c>
      <c r="AL91" s="478">
        <f t="shared" si="25"/>
        <v>16.342917997870074</v>
      </c>
      <c r="AM91" s="5"/>
      <c r="AN91" s="5"/>
      <c r="AO91" s="5"/>
      <c r="AP91" s="5"/>
      <c r="AQ91" s="5"/>
      <c r="AR91" s="5"/>
      <c r="AS91" s="6"/>
    </row>
    <row r="92" spans="1:45">
      <c r="A92" s="48">
        <v>35</v>
      </c>
      <c r="B92" s="55">
        <v>7</v>
      </c>
      <c r="C92" s="55">
        <v>18</v>
      </c>
      <c r="D92" s="48">
        <f t="shared" si="26"/>
        <v>7</v>
      </c>
      <c r="E92" s="48" t="str">
        <f t="shared" si="27"/>
        <v>35_7</v>
      </c>
      <c r="F92" s="48">
        <v>2413</v>
      </c>
      <c r="G92" s="1"/>
      <c r="H92" s="55">
        <v>35</v>
      </c>
      <c r="I92" s="55">
        <v>7</v>
      </c>
      <c r="J92" s="55">
        <v>18</v>
      </c>
      <c r="K92" s="48">
        <f t="shared" si="16"/>
        <v>7</v>
      </c>
      <c r="L92" s="48" t="str">
        <f t="shared" si="17"/>
        <v>35_7</v>
      </c>
      <c r="M92" s="48">
        <v>2495</v>
      </c>
      <c r="N92" s="69"/>
      <c r="O92" s="55">
        <v>35</v>
      </c>
      <c r="P92" s="55">
        <v>7</v>
      </c>
      <c r="Q92" s="55">
        <v>18</v>
      </c>
      <c r="R92" s="48">
        <f t="shared" si="18"/>
        <v>7</v>
      </c>
      <c r="S92" s="48" t="str">
        <f t="shared" si="19"/>
        <v>35_7</v>
      </c>
      <c r="T92" s="48">
        <v>2574</v>
      </c>
      <c r="U92" s="69"/>
      <c r="V92" s="55">
        <v>35</v>
      </c>
      <c r="W92" s="55">
        <v>7</v>
      </c>
      <c r="X92" s="55">
        <v>18</v>
      </c>
      <c r="Y92" s="48">
        <f t="shared" si="20"/>
        <v>7</v>
      </c>
      <c r="Z92" s="48" t="str">
        <f t="shared" si="21"/>
        <v>35_7</v>
      </c>
      <c r="AA92" s="48">
        <v>2659</v>
      </c>
      <c r="AB92" s="494"/>
      <c r="AC92" s="55">
        <v>35</v>
      </c>
      <c r="AD92" s="55">
        <v>7</v>
      </c>
      <c r="AE92" s="55">
        <v>18</v>
      </c>
      <c r="AF92" s="48">
        <f t="shared" si="22"/>
        <v>7</v>
      </c>
      <c r="AG92" s="48" t="str">
        <f t="shared" si="23"/>
        <v>35_7</v>
      </c>
      <c r="AH92" s="50" t="str">
        <f t="shared" si="24"/>
        <v>35_7</v>
      </c>
      <c r="AI92" s="50">
        <f t="shared" si="28"/>
        <v>2574</v>
      </c>
      <c r="AJ92" s="50">
        <f t="shared" si="29"/>
        <v>2659</v>
      </c>
      <c r="AK92" s="482">
        <f t="shared" si="30"/>
        <v>2630.6666666666665</v>
      </c>
      <c r="AL92" s="478">
        <f t="shared" si="25"/>
        <v>16.809371671991482</v>
      </c>
      <c r="AM92" s="5"/>
      <c r="AN92" s="5"/>
      <c r="AO92" s="5"/>
      <c r="AP92" s="5"/>
      <c r="AQ92" s="5"/>
      <c r="AR92" s="5"/>
      <c r="AS92" s="6"/>
    </row>
    <row r="93" spans="1:45">
      <c r="A93" s="48">
        <v>35</v>
      </c>
      <c r="B93" s="55">
        <v>8</v>
      </c>
      <c r="C93" s="55">
        <v>19</v>
      </c>
      <c r="D93" s="48">
        <f t="shared" si="26"/>
        <v>8</v>
      </c>
      <c r="E93" s="48" t="str">
        <f t="shared" si="27"/>
        <v>35_8</v>
      </c>
      <c r="F93" s="48">
        <v>2478</v>
      </c>
      <c r="G93" s="1"/>
      <c r="H93" s="55">
        <v>35</v>
      </c>
      <c r="I93" s="55">
        <v>8</v>
      </c>
      <c r="J93" s="55">
        <v>19</v>
      </c>
      <c r="K93" s="48">
        <f t="shared" si="16"/>
        <v>8</v>
      </c>
      <c r="L93" s="48" t="str">
        <f t="shared" si="17"/>
        <v>35_8</v>
      </c>
      <c r="M93" s="48">
        <v>2562</v>
      </c>
      <c r="N93" s="69"/>
      <c r="O93" s="55">
        <v>35</v>
      </c>
      <c r="P93" s="55">
        <v>8</v>
      </c>
      <c r="Q93" s="55">
        <v>19</v>
      </c>
      <c r="R93" s="48">
        <f t="shared" si="18"/>
        <v>8</v>
      </c>
      <c r="S93" s="48" t="str">
        <f t="shared" si="19"/>
        <v>35_8</v>
      </c>
      <c r="T93" s="48">
        <v>2643</v>
      </c>
      <c r="U93" s="69"/>
      <c r="V93" s="55">
        <v>35</v>
      </c>
      <c r="W93" s="55">
        <v>8</v>
      </c>
      <c r="X93" s="55">
        <v>19</v>
      </c>
      <c r="Y93" s="48">
        <f t="shared" si="20"/>
        <v>8</v>
      </c>
      <c r="Z93" s="48" t="str">
        <f t="shared" si="21"/>
        <v>35_8</v>
      </c>
      <c r="AA93" s="48">
        <v>2728</v>
      </c>
      <c r="AB93" s="494"/>
      <c r="AC93" s="55">
        <v>35</v>
      </c>
      <c r="AD93" s="55">
        <v>8</v>
      </c>
      <c r="AE93" s="55">
        <v>19</v>
      </c>
      <c r="AF93" s="48">
        <f t="shared" si="22"/>
        <v>8</v>
      </c>
      <c r="AG93" s="48" t="str">
        <f t="shared" si="23"/>
        <v>35_8</v>
      </c>
      <c r="AH93" s="50" t="str">
        <f t="shared" si="24"/>
        <v>35_8</v>
      </c>
      <c r="AI93" s="50">
        <f t="shared" si="28"/>
        <v>2643</v>
      </c>
      <c r="AJ93" s="50">
        <f t="shared" si="29"/>
        <v>2728</v>
      </c>
      <c r="AK93" s="482">
        <f t="shared" si="30"/>
        <v>2699.6666666666665</v>
      </c>
      <c r="AL93" s="478">
        <f t="shared" si="25"/>
        <v>17.250266240681576</v>
      </c>
      <c r="AM93" s="5"/>
      <c r="AN93" s="5"/>
      <c r="AO93" s="5"/>
      <c r="AP93" s="5"/>
      <c r="AQ93" s="5"/>
      <c r="AR93" s="5"/>
      <c r="AS93" s="6"/>
    </row>
    <row r="94" spans="1:45">
      <c r="A94" s="48">
        <v>35</v>
      </c>
      <c r="B94" s="55">
        <v>9</v>
      </c>
      <c r="C94" s="55">
        <v>20</v>
      </c>
      <c r="D94" s="48">
        <f t="shared" si="26"/>
        <v>9</v>
      </c>
      <c r="E94" s="48" t="str">
        <f t="shared" si="27"/>
        <v>35_9</v>
      </c>
      <c r="F94" s="48">
        <v>2546</v>
      </c>
      <c r="G94" s="1"/>
      <c r="H94" s="55">
        <v>35</v>
      </c>
      <c r="I94" s="55">
        <v>9</v>
      </c>
      <c r="J94" s="55">
        <v>20</v>
      </c>
      <c r="K94" s="48">
        <f t="shared" si="16"/>
        <v>9</v>
      </c>
      <c r="L94" s="48" t="str">
        <f t="shared" si="17"/>
        <v>35_9</v>
      </c>
      <c r="M94" s="48">
        <v>2633</v>
      </c>
      <c r="N94" s="69"/>
      <c r="O94" s="55">
        <v>35</v>
      </c>
      <c r="P94" s="55">
        <v>9</v>
      </c>
      <c r="Q94" s="55">
        <v>20</v>
      </c>
      <c r="R94" s="48">
        <f t="shared" si="18"/>
        <v>9</v>
      </c>
      <c r="S94" s="48" t="str">
        <f t="shared" si="19"/>
        <v>35_9</v>
      </c>
      <c r="T94" s="48">
        <v>2716</v>
      </c>
      <c r="U94" s="1"/>
      <c r="V94" s="55">
        <v>35</v>
      </c>
      <c r="W94" s="55">
        <v>9</v>
      </c>
      <c r="X94" s="55">
        <v>20</v>
      </c>
      <c r="Y94" s="48">
        <f t="shared" si="20"/>
        <v>9</v>
      </c>
      <c r="Z94" s="48" t="str">
        <f t="shared" si="21"/>
        <v>35_9</v>
      </c>
      <c r="AA94" s="48">
        <v>2801</v>
      </c>
      <c r="AB94" s="494"/>
      <c r="AC94" s="55">
        <v>35</v>
      </c>
      <c r="AD94" s="55">
        <v>9</v>
      </c>
      <c r="AE94" s="55">
        <v>20</v>
      </c>
      <c r="AF94" s="48">
        <f t="shared" si="22"/>
        <v>9</v>
      </c>
      <c r="AG94" s="48" t="str">
        <f t="shared" si="23"/>
        <v>35_9</v>
      </c>
      <c r="AH94" s="50" t="str">
        <f t="shared" si="24"/>
        <v>35_9</v>
      </c>
      <c r="AI94" s="50">
        <f t="shared" si="28"/>
        <v>2716</v>
      </c>
      <c r="AJ94" s="50">
        <f t="shared" si="29"/>
        <v>2801</v>
      </c>
      <c r="AK94" s="482">
        <f t="shared" si="30"/>
        <v>2772.6666666666665</v>
      </c>
      <c r="AL94" s="478">
        <f t="shared" si="25"/>
        <v>17.716719914802983</v>
      </c>
      <c r="AM94" s="5"/>
      <c r="AN94" s="5"/>
      <c r="AO94" s="5"/>
      <c r="AP94" s="5"/>
      <c r="AQ94" s="5"/>
      <c r="AR94" s="5"/>
      <c r="AS94" s="6"/>
    </row>
    <row r="95" spans="1:45">
      <c r="A95" s="48">
        <v>35</v>
      </c>
      <c r="B95" s="55">
        <v>10</v>
      </c>
      <c r="C95" s="55">
        <v>21</v>
      </c>
      <c r="D95" s="48">
        <f t="shared" si="26"/>
        <v>10</v>
      </c>
      <c r="E95" s="48" t="str">
        <f t="shared" si="27"/>
        <v>35_10</v>
      </c>
      <c r="F95" s="48">
        <v>2610</v>
      </c>
      <c r="G95" s="1"/>
      <c r="H95" s="55">
        <v>35</v>
      </c>
      <c r="I95" s="55">
        <v>10</v>
      </c>
      <c r="J95" s="55">
        <v>21</v>
      </c>
      <c r="K95" s="48">
        <f t="shared" si="16"/>
        <v>10</v>
      </c>
      <c r="L95" s="48" t="str">
        <f t="shared" si="17"/>
        <v>35_10</v>
      </c>
      <c r="M95" s="48">
        <v>2699</v>
      </c>
      <c r="N95" s="69"/>
      <c r="O95" s="55">
        <v>35</v>
      </c>
      <c r="P95" s="55">
        <v>10</v>
      </c>
      <c r="Q95" s="55">
        <v>21</v>
      </c>
      <c r="R95" s="48">
        <f t="shared" si="18"/>
        <v>10</v>
      </c>
      <c r="S95" s="48" t="str">
        <f t="shared" si="19"/>
        <v>35_10</v>
      </c>
      <c r="T95" s="48">
        <v>2784</v>
      </c>
      <c r="U95" s="69"/>
      <c r="V95" s="55">
        <v>35</v>
      </c>
      <c r="W95" s="55">
        <v>10</v>
      </c>
      <c r="X95" s="55">
        <v>21</v>
      </c>
      <c r="Y95" s="48">
        <f t="shared" si="20"/>
        <v>10</v>
      </c>
      <c r="Z95" s="48" t="str">
        <f t="shared" si="21"/>
        <v>35_10</v>
      </c>
      <c r="AA95" s="48">
        <v>2869</v>
      </c>
      <c r="AB95" s="494"/>
      <c r="AC95" s="55">
        <v>35</v>
      </c>
      <c r="AD95" s="55">
        <v>10</v>
      </c>
      <c r="AE95" s="55">
        <v>21</v>
      </c>
      <c r="AF95" s="48">
        <f t="shared" si="22"/>
        <v>10</v>
      </c>
      <c r="AG95" s="48" t="str">
        <f t="shared" si="23"/>
        <v>35_10</v>
      </c>
      <c r="AH95" s="50" t="str">
        <f t="shared" si="24"/>
        <v>35_10</v>
      </c>
      <c r="AI95" s="50">
        <f t="shared" si="28"/>
        <v>2784</v>
      </c>
      <c r="AJ95" s="50">
        <f t="shared" si="29"/>
        <v>2869</v>
      </c>
      <c r="AK95" s="482">
        <f t="shared" si="30"/>
        <v>2840.6666666666665</v>
      </c>
      <c r="AL95" s="478">
        <f t="shared" si="25"/>
        <v>18.151224707135249</v>
      </c>
      <c r="AM95" s="5"/>
      <c r="AN95" s="5"/>
      <c r="AO95" s="5"/>
      <c r="AP95" s="5"/>
      <c r="AQ95" s="5"/>
      <c r="AR95" s="5"/>
      <c r="AS95" s="6"/>
    </row>
    <row r="96" spans="1:45">
      <c r="A96" s="48">
        <v>35</v>
      </c>
      <c r="B96" s="55">
        <v>11</v>
      </c>
      <c r="C96" s="55">
        <v>22</v>
      </c>
      <c r="D96" s="48">
        <f t="shared" si="26"/>
        <v>11</v>
      </c>
      <c r="E96" s="48" t="str">
        <f t="shared" si="27"/>
        <v>35_11</v>
      </c>
      <c r="F96" s="48">
        <v>2675</v>
      </c>
      <c r="G96" s="1"/>
      <c r="H96" s="55">
        <v>35</v>
      </c>
      <c r="I96" s="55">
        <v>11</v>
      </c>
      <c r="J96" s="55">
        <v>22</v>
      </c>
      <c r="K96" s="48">
        <f t="shared" si="16"/>
        <v>11</v>
      </c>
      <c r="L96" s="48" t="str">
        <f t="shared" si="17"/>
        <v>35_11</v>
      </c>
      <c r="M96" s="48">
        <v>2766</v>
      </c>
      <c r="N96" s="1"/>
      <c r="O96" s="55">
        <v>35</v>
      </c>
      <c r="P96" s="55">
        <v>11</v>
      </c>
      <c r="Q96" s="55">
        <v>22</v>
      </c>
      <c r="R96" s="48">
        <f t="shared" si="18"/>
        <v>11</v>
      </c>
      <c r="S96" s="48" t="str">
        <f t="shared" si="19"/>
        <v>35_11</v>
      </c>
      <c r="T96" s="48">
        <v>2853</v>
      </c>
      <c r="U96" s="69"/>
      <c r="V96" s="55">
        <v>35</v>
      </c>
      <c r="W96" s="55">
        <v>11</v>
      </c>
      <c r="X96" s="55">
        <v>22</v>
      </c>
      <c r="Y96" s="48">
        <f t="shared" si="20"/>
        <v>11</v>
      </c>
      <c r="Z96" s="48" t="str">
        <f t="shared" si="21"/>
        <v>35_11</v>
      </c>
      <c r="AA96" s="48">
        <v>2938</v>
      </c>
      <c r="AB96" s="494"/>
      <c r="AC96" s="55">
        <v>35</v>
      </c>
      <c r="AD96" s="55">
        <v>11</v>
      </c>
      <c r="AE96" s="55">
        <v>22</v>
      </c>
      <c r="AF96" s="48">
        <f t="shared" si="22"/>
        <v>11</v>
      </c>
      <c r="AG96" s="48" t="str">
        <f t="shared" si="23"/>
        <v>35_11</v>
      </c>
      <c r="AH96" s="50" t="str">
        <f t="shared" si="24"/>
        <v>35_11</v>
      </c>
      <c r="AI96" s="50">
        <f t="shared" si="28"/>
        <v>2853</v>
      </c>
      <c r="AJ96" s="50">
        <f t="shared" si="29"/>
        <v>2938</v>
      </c>
      <c r="AK96" s="482">
        <f t="shared" si="30"/>
        <v>2909.6666666666665</v>
      </c>
      <c r="AL96" s="478">
        <f t="shared" si="25"/>
        <v>18.592119275825347</v>
      </c>
      <c r="AM96" s="5"/>
      <c r="AN96" s="5"/>
      <c r="AO96" s="5"/>
      <c r="AP96" s="5"/>
      <c r="AQ96" s="5"/>
      <c r="AR96" s="5"/>
      <c r="AS96" s="6"/>
    </row>
    <row r="97" spans="1:45">
      <c r="A97" s="48"/>
      <c r="B97" s="55"/>
      <c r="C97" s="55"/>
      <c r="D97" s="48"/>
      <c r="E97" s="48"/>
      <c r="F97" s="48"/>
      <c r="G97" s="1"/>
      <c r="H97" s="55"/>
      <c r="I97" s="55"/>
      <c r="J97" s="55"/>
      <c r="K97" s="48"/>
      <c r="L97" s="48"/>
      <c r="M97" s="48"/>
      <c r="N97" s="69"/>
      <c r="O97" s="55"/>
      <c r="P97" s="55"/>
      <c r="Q97" s="55"/>
      <c r="R97" s="48"/>
      <c r="S97" s="48"/>
      <c r="T97" s="48"/>
      <c r="U97" s="69"/>
      <c r="V97" s="55">
        <v>35</v>
      </c>
      <c r="W97" s="55">
        <v>12</v>
      </c>
      <c r="X97" s="55">
        <v>23</v>
      </c>
      <c r="Y97" s="48">
        <f t="shared" si="20"/>
        <v>12</v>
      </c>
      <c r="Z97" s="48" t="str">
        <f t="shared" si="21"/>
        <v>35_12</v>
      </c>
      <c r="AA97" s="48">
        <v>3009</v>
      </c>
      <c r="AB97" s="494"/>
      <c r="AC97" s="55">
        <v>35</v>
      </c>
      <c r="AD97" s="55">
        <v>12</v>
      </c>
      <c r="AE97" s="55">
        <v>23</v>
      </c>
      <c r="AF97" s="48">
        <f t="shared" si="22"/>
        <v>12</v>
      </c>
      <c r="AG97" s="48" t="str">
        <f t="shared" si="23"/>
        <v>35_12</v>
      </c>
      <c r="AH97" s="50" t="str">
        <f t="shared" si="24"/>
        <v>35_12</v>
      </c>
      <c r="AI97" s="50" t="e">
        <f t="shared" si="28"/>
        <v>#N/A</v>
      </c>
      <c r="AJ97" s="50">
        <f t="shared" si="29"/>
        <v>3009</v>
      </c>
      <c r="AK97" s="482" t="str">
        <f t="shared" si="30"/>
        <v>vervalt</v>
      </c>
      <c r="AL97" s="478" t="str">
        <f t="shared" si="25"/>
        <v>vervalt</v>
      </c>
      <c r="AM97" s="5"/>
      <c r="AN97" s="5"/>
      <c r="AO97" s="5"/>
      <c r="AP97" s="5"/>
      <c r="AQ97" s="5"/>
      <c r="AR97" s="5"/>
      <c r="AS97" s="6"/>
    </row>
    <row r="98" spans="1:45">
      <c r="A98" s="48">
        <v>40</v>
      </c>
      <c r="B98" s="55">
        <v>0</v>
      </c>
      <c r="C98" s="55">
        <v>10</v>
      </c>
      <c r="D98" s="48">
        <f t="shared" si="26"/>
        <v>0</v>
      </c>
      <c r="E98" s="48" t="str">
        <f t="shared" si="27"/>
        <v>40_0</v>
      </c>
      <c r="F98" s="48">
        <v>1898</v>
      </c>
      <c r="G98" s="1"/>
      <c r="H98" s="55">
        <v>40</v>
      </c>
      <c r="I98" s="55">
        <v>0</v>
      </c>
      <c r="J98" s="55">
        <v>10</v>
      </c>
      <c r="K98" s="48">
        <f t="shared" si="16"/>
        <v>0</v>
      </c>
      <c r="L98" s="48" t="str">
        <f t="shared" si="17"/>
        <v>40_0</v>
      </c>
      <c r="M98" s="48">
        <v>1963</v>
      </c>
      <c r="N98" s="69"/>
      <c r="O98" s="55">
        <v>40</v>
      </c>
      <c r="P98" s="55">
        <v>0</v>
      </c>
      <c r="Q98" s="55">
        <v>10</v>
      </c>
      <c r="R98" s="48">
        <f t="shared" si="18"/>
        <v>0</v>
      </c>
      <c r="S98" s="48" t="str">
        <f t="shared" si="19"/>
        <v>40_0</v>
      </c>
      <c r="T98" s="48">
        <v>2025</v>
      </c>
      <c r="U98" s="1"/>
      <c r="V98" s="55">
        <v>40</v>
      </c>
      <c r="W98" s="55">
        <v>0</v>
      </c>
      <c r="X98" s="55">
        <v>10</v>
      </c>
      <c r="Y98" s="48">
        <f t="shared" si="20"/>
        <v>0</v>
      </c>
      <c r="Z98" s="48" t="str">
        <f t="shared" si="21"/>
        <v>40_0</v>
      </c>
      <c r="AA98" s="48">
        <v>2110</v>
      </c>
      <c r="AB98" s="494"/>
      <c r="AC98" s="55">
        <v>40</v>
      </c>
      <c r="AD98" s="55">
        <v>0</v>
      </c>
      <c r="AE98" s="55">
        <v>10</v>
      </c>
      <c r="AF98" s="48">
        <f t="shared" si="22"/>
        <v>0</v>
      </c>
      <c r="AG98" s="48" t="str">
        <f t="shared" si="23"/>
        <v>40_0</v>
      </c>
      <c r="AH98" s="50" t="str">
        <f t="shared" si="24"/>
        <v>40_0</v>
      </c>
      <c r="AI98" s="50">
        <f t="shared" si="28"/>
        <v>2025</v>
      </c>
      <c r="AJ98" s="50">
        <f t="shared" si="29"/>
        <v>2110</v>
      </c>
      <c r="AK98" s="482">
        <f t="shared" si="30"/>
        <v>2081.6666666666665</v>
      </c>
      <c r="AL98" s="478">
        <f t="shared" si="25"/>
        <v>13.301384451544196</v>
      </c>
      <c r="AM98" s="5"/>
      <c r="AN98" s="5"/>
      <c r="AO98" s="5"/>
      <c r="AP98" s="5"/>
      <c r="AQ98" s="5"/>
      <c r="AR98" s="5"/>
      <c r="AS98" s="6"/>
    </row>
    <row r="99" spans="1:45">
      <c r="A99" s="48">
        <v>40</v>
      </c>
      <c r="B99" s="55">
        <v>1</v>
      </c>
      <c r="C99" s="55">
        <v>12</v>
      </c>
      <c r="D99" s="48">
        <f t="shared" si="26"/>
        <v>1</v>
      </c>
      <c r="E99" s="48" t="str">
        <f t="shared" si="27"/>
        <v>40_1</v>
      </c>
      <c r="F99" s="48">
        <v>2016</v>
      </c>
      <c r="G99" s="1"/>
      <c r="H99" s="55">
        <v>40</v>
      </c>
      <c r="I99" s="55">
        <v>1</v>
      </c>
      <c r="J99" s="55">
        <v>12</v>
      </c>
      <c r="K99" s="48">
        <f t="shared" si="16"/>
        <v>1</v>
      </c>
      <c r="L99" s="48" t="str">
        <f t="shared" si="17"/>
        <v>40_1</v>
      </c>
      <c r="M99" s="48">
        <v>2085</v>
      </c>
      <c r="N99" s="69"/>
      <c r="O99" s="55">
        <v>40</v>
      </c>
      <c r="P99" s="55">
        <v>1</v>
      </c>
      <c r="Q99" s="55">
        <v>12</v>
      </c>
      <c r="R99" s="48">
        <f t="shared" si="18"/>
        <v>1</v>
      </c>
      <c r="S99" s="48" t="str">
        <f t="shared" si="19"/>
        <v>40_1</v>
      </c>
      <c r="T99" s="48">
        <v>2151</v>
      </c>
      <c r="U99" s="69"/>
      <c r="V99" s="55">
        <v>40</v>
      </c>
      <c r="W99" s="55">
        <v>1</v>
      </c>
      <c r="X99" s="55">
        <v>12</v>
      </c>
      <c r="Y99" s="48">
        <f t="shared" si="20"/>
        <v>1</v>
      </c>
      <c r="Z99" s="48" t="str">
        <f t="shared" si="21"/>
        <v>40_1</v>
      </c>
      <c r="AA99" s="48">
        <v>2236</v>
      </c>
      <c r="AB99" s="494"/>
      <c r="AC99" s="55">
        <v>40</v>
      </c>
      <c r="AD99" s="55">
        <v>1</v>
      </c>
      <c r="AE99" s="55">
        <v>12</v>
      </c>
      <c r="AF99" s="48">
        <f t="shared" si="22"/>
        <v>1</v>
      </c>
      <c r="AG99" s="48" t="str">
        <f t="shared" si="23"/>
        <v>40_1</v>
      </c>
      <c r="AH99" s="50" t="str">
        <f t="shared" si="24"/>
        <v>40_1</v>
      </c>
      <c r="AI99" s="50">
        <f t="shared" si="28"/>
        <v>2151</v>
      </c>
      <c r="AJ99" s="50">
        <f t="shared" si="29"/>
        <v>2236</v>
      </c>
      <c r="AK99" s="482">
        <f t="shared" si="30"/>
        <v>2207.6666666666665</v>
      </c>
      <c r="AL99" s="478">
        <f t="shared" si="25"/>
        <v>14.106496272630459</v>
      </c>
      <c r="AM99" s="5"/>
      <c r="AN99" s="5"/>
      <c r="AO99" s="5"/>
      <c r="AP99" s="5"/>
      <c r="AQ99" s="5"/>
      <c r="AR99" s="5"/>
      <c r="AS99" s="6"/>
    </row>
    <row r="100" spans="1:45">
      <c r="A100" s="48">
        <v>40</v>
      </c>
      <c r="B100" s="55">
        <v>2</v>
      </c>
      <c r="C100" s="55">
        <v>14</v>
      </c>
      <c r="D100" s="48">
        <f t="shared" si="26"/>
        <v>2</v>
      </c>
      <c r="E100" s="48" t="str">
        <f t="shared" si="27"/>
        <v>40_2</v>
      </c>
      <c r="F100" s="48">
        <v>2153</v>
      </c>
      <c r="G100" s="1"/>
      <c r="H100" s="55">
        <v>40</v>
      </c>
      <c r="I100" s="55">
        <v>2</v>
      </c>
      <c r="J100" s="55">
        <v>14</v>
      </c>
      <c r="K100" s="48">
        <f t="shared" si="16"/>
        <v>2</v>
      </c>
      <c r="L100" s="48" t="str">
        <f t="shared" si="17"/>
        <v>40_2</v>
      </c>
      <c r="M100" s="48">
        <v>2226</v>
      </c>
      <c r="N100" s="69"/>
      <c r="O100" s="55">
        <v>40</v>
      </c>
      <c r="P100" s="55">
        <v>2</v>
      </c>
      <c r="Q100" s="55">
        <v>14</v>
      </c>
      <c r="R100" s="48">
        <f t="shared" si="18"/>
        <v>2</v>
      </c>
      <c r="S100" s="48" t="str">
        <f t="shared" si="19"/>
        <v>40_2</v>
      </c>
      <c r="T100" s="48">
        <v>2296</v>
      </c>
      <c r="U100" s="69"/>
      <c r="V100" s="55">
        <v>40</v>
      </c>
      <c r="W100" s="55">
        <v>2</v>
      </c>
      <c r="X100" s="55">
        <v>14</v>
      </c>
      <c r="Y100" s="48">
        <f t="shared" si="20"/>
        <v>2</v>
      </c>
      <c r="Z100" s="48" t="str">
        <f t="shared" si="21"/>
        <v>40_2</v>
      </c>
      <c r="AA100" s="48">
        <v>2381</v>
      </c>
      <c r="AB100" s="494"/>
      <c r="AC100" s="55">
        <v>40</v>
      </c>
      <c r="AD100" s="55">
        <v>2</v>
      </c>
      <c r="AE100" s="55">
        <v>14</v>
      </c>
      <c r="AF100" s="48">
        <f t="shared" si="22"/>
        <v>2</v>
      </c>
      <c r="AG100" s="48" t="str">
        <f t="shared" si="23"/>
        <v>40_2</v>
      </c>
      <c r="AH100" s="50" t="str">
        <f t="shared" si="24"/>
        <v>40_2</v>
      </c>
      <c r="AI100" s="50">
        <f t="shared" si="28"/>
        <v>2296</v>
      </c>
      <c r="AJ100" s="50">
        <f t="shared" si="29"/>
        <v>2381</v>
      </c>
      <c r="AK100" s="482">
        <f t="shared" si="30"/>
        <v>2352.6666666666665</v>
      </c>
      <c r="AL100" s="478">
        <f t="shared" si="25"/>
        <v>15.033013844515441</v>
      </c>
      <c r="AM100" s="5"/>
      <c r="AN100" s="5"/>
      <c r="AO100" s="5"/>
      <c r="AP100" s="5"/>
      <c r="AQ100" s="5"/>
      <c r="AR100" s="5"/>
      <c r="AS100" s="6"/>
    </row>
    <row r="101" spans="1:45">
      <c r="A101" s="48">
        <v>40</v>
      </c>
      <c r="B101" s="55">
        <v>3</v>
      </c>
      <c r="C101" s="55">
        <v>16</v>
      </c>
      <c r="D101" s="48">
        <f t="shared" si="26"/>
        <v>3</v>
      </c>
      <c r="E101" s="48" t="str">
        <f t="shared" si="27"/>
        <v>40_3</v>
      </c>
      <c r="F101" s="48">
        <v>2287</v>
      </c>
      <c r="G101" s="1"/>
      <c r="H101" s="55">
        <v>40</v>
      </c>
      <c r="I101" s="55">
        <v>3</v>
      </c>
      <c r="J101" s="55">
        <v>16</v>
      </c>
      <c r="K101" s="48">
        <f t="shared" si="16"/>
        <v>3</v>
      </c>
      <c r="L101" s="48" t="str">
        <f t="shared" si="17"/>
        <v>40_3</v>
      </c>
      <c r="M101" s="48">
        <v>2365</v>
      </c>
      <c r="N101" s="69"/>
      <c r="O101" s="55">
        <v>40</v>
      </c>
      <c r="P101" s="55">
        <v>3</v>
      </c>
      <c r="Q101" s="55">
        <v>16</v>
      </c>
      <c r="R101" s="48">
        <f t="shared" si="18"/>
        <v>3</v>
      </c>
      <c r="S101" s="48" t="str">
        <f t="shared" si="19"/>
        <v>40_3</v>
      </c>
      <c r="T101" s="48">
        <v>2439</v>
      </c>
      <c r="U101" s="1"/>
      <c r="V101" s="55">
        <v>40</v>
      </c>
      <c r="W101" s="55">
        <v>3</v>
      </c>
      <c r="X101" s="55">
        <v>16</v>
      </c>
      <c r="Y101" s="48">
        <f t="shared" si="20"/>
        <v>3</v>
      </c>
      <c r="Z101" s="48" t="str">
        <f t="shared" si="21"/>
        <v>40_3</v>
      </c>
      <c r="AA101" s="48">
        <v>2524</v>
      </c>
      <c r="AB101" s="494"/>
      <c r="AC101" s="55">
        <v>40</v>
      </c>
      <c r="AD101" s="55">
        <v>3</v>
      </c>
      <c r="AE101" s="55">
        <v>16</v>
      </c>
      <c r="AF101" s="48">
        <f t="shared" si="22"/>
        <v>3</v>
      </c>
      <c r="AG101" s="48" t="str">
        <f t="shared" si="23"/>
        <v>40_3</v>
      </c>
      <c r="AH101" s="50" t="str">
        <f t="shared" si="24"/>
        <v>40_3</v>
      </c>
      <c r="AI101" s="50">
        <f t="shared" si="28"/>
        <v>2439</v>
      </c>
      <c r="AJ101" s="50">
        <f t="shared" si="29"/>
        <v>2524</v>
      </c>
      <c r="AK101" s="482">
        <f t="shared" si="30"/>
        <v>2495.6666666666665</v>
      </c>
      <c r="AL101" s="478">
        <f t="shared" si="25"/>
        <v>15.946751863684771</v>
      </c>
      <c r="AM101" s="5"/>
      <c r="AN101" s="5"/>
      <c r="AO101" s="5"/>
      <c r="AP101" s="5"/>
      <c r="AQ101" s="5"/>
      <c r="AR101" s="5"/>
      <c r="AS101" s="6"/>
    </row>
    <row r="102" spans="1:45">
      <c r="A102" s="48">
        <v>40</v>
      </c>
      <c r="B102" s="55">
        <v>4</v>
      </c>
      <c r="C102" s="55">
        <v>17</v>
      </c>
      <c r="D102" s="48">
        <f t="shared" si="26"/>
        <v>4</v>
      </c>
      <c r="E102" s="48" t="str">
        <f t="shared" si="27"/>
        <v>40_4</v>
      </c>
      <c r="F102" s="48">
        <v>2345</v>
      </c>
      <c r="G102" s="1"/>
      <c r="H102" s="55">
        <v>40</v>
      </c>
      <c r="I102" s="55">
        <v>4</v>
      </c>
      <c r="J102" s="55">
        <v>17</v>
      </c>
      <c r="K102" s="48">
        <f t="shared" si="16"/>
        <v>4</v>
      </c>
      <c r="L102" s="48" t="str">
        <f t="shared" si="17"/>
        <v>40_4</v>
      </c>
      <c r="M102" s="48">
        <v>2425</v>
      </c>
      <c r="N102" s="69"/>
      <c r="O102" s="55">
        <v>40</v>
      </c>
      <c r="P102" s="55">
        <v>4</v>
      </c>
      <c r="Q102" s="55">
        <v>17</v>
      </c>
      <c r="R102" s="48">
        <f t="shared" si="18"/>
        <v>4</v>
      </c>
      <c r="S102" s="48" t="str">
        <f t="shared" si="19"/>
        <v>40_4</v>
      </c>
      <c r="T102" s="48">
        <v>2501</v>
      </c>
      <c r="U102" s="69"/>
      <c r="V102" s="55">
        <v>40</v>
      </c>
      <c r="W102" s="55">
        <v>4</v>
      </c>
      <c r="X102" s="55">
        <v>17</v>
      </c>
      <c r="Y102" s="48">
        <f t="shared" si="20"/>
        <v>4</v>
      </c>
      <c r="Z102" s="48" t="str">
        <f t="shared" si="21"/>
        <v>40_4</v>
      </c>
      <c r="AA102" s="48">
        <v>2586</v>
      </c>
      <c r="AB102" s="494"/>
      <c r="AC102" s="55">
        <v>40</v>
      </c>
      <c r="AD102" s="55">
        <v>4</v>
      </c>
      <c r="AE102" s="55">
        <v>17</v>
      </c>
      <c r="AF102" s="48">
        <f t="shared" si="22"/>
        <v>4</v>
      </c>
      <c r="AG102" s="48" t="str">
        <f t="shared" si="23"/>
        <v>40_4</v>
      </c>
      <c r="AH102" s="50" t="str">
        <f t="shared" si="24"/>
        <v>40_4</v>
      </c>
      <c r="AI102" s="50">
        <f t="shared" si="28"/>
        <v>2501</v>
      </c>
      <c r="AJ102" s="50">
        <f t="shared" si="29"/>
        <v>2586</v>
      </c>
      <c r="AK102" s="482">
        <f t="shared" si="30"/>
        <v>2557.6666666666665</v>
      </c>
      <c r="AL102" s="478">
        <f t="shared" si="25"/>
        <v>16.342917997870074</v>
      </c>
      <c r="AM102" s="5"/>
      <c r="AN102" s="5"/>
      <c r="AO102" s="5"/>
      <c r="AP102" s="5"/>
      <c r="AQ102" s="5"/>
      <c r="AR102" s="5"/>
      <c r="AS102" s="6"/>
    </row>
    <row r="103" spans="1:45">
      <c r="A103" s="48">
        <v>40</v>
      </c>
      <c r="B103" s="55">
        <v>5</v>
      </c>
      <c r="C103" s="55">
        <v>18</v>
      </c>
      <c r="D103" s="48">
        <f t="shared" si="26"/>
        <v>5</v>
      </c>
      <c r="E103" s="48" t="str">
        <f t="shared" si="27"/>
        <v>40_5</v>
      </c>
      <c r="F103" s="48">
        <v>2413</v>
      </c>
      <c r="G103" s="1"/>
      <c r="H103" s="55">
        <v>40</v>
      </c>
      <c r="I103" s="55">
        <v>5</v>
      </c>
      <c r="J103" s="55">
        <v>18</v>
      </c>
      <c r="K103" s="48">
        <f t="shared" si="16"/>
        <v>5</v>
      </c>
      <c r="L103" s="48" t="str">
        <f t="shared" si="17"/>
        <v>40_5</v>
      </c>
      <c r="M103" s="48">
        <v>2495</v>
      </c>
      <c r="N103" s="69"/>
      <c r="O103" s="55">
        <v>40</v>
      </c>
      <c r="P103" s="55">
        <v>5</v>
      </c>
      <c r="Q103" s="55">
        <v>18</v>
      </c>
      <c r="R103" s="48">
        <f t="shared" si="18"/>
        <v>5</v>
      </c>
      <c r="S103" s="48" t="str">
        <f t="shared" si="19"/>
        <v>40_5</v>
      </c>
      <c r="T103" s="48">
        <v>2574</v>
      </c>
      <c r="U103" s="69"/>
      <c r="V103" s="55">
        <v>40</v>
      </c>
      <c r="W103" s="55">
        <v>5</v>
      </c>
      <c r="X103" s="55">
        <v>18</v>
      </c>
      <c r="Y103" s="48">
        <f t="shared" si="20"/>
        <v>5</v>
      </c>
      <c r="Z103" s="48" t="str">
        <f t="shared" si="21"/>
        <v>40_5</v>
      </c>
      <c r="AA103" s="48">
        <v>2659</v>
      </c>
      <c r="AB103" s="494"/>
      <c r="AC103" s="55">
        <v>40</v>
      </c>
      <c r="AD103" s="55">
        <v>5</v>
      </c>
      <c r="AE103" s="55">
        <v>18</v>
      </c>
      <c r="AF103" s="48">
        <f t="shared" si="22"/>
        <v>5</v>
      </c>
      <c r="AG103" s="48" t="str">
        <f t="shared" si="23"/>
        <v>40_5</v>
      </c>
      <c r="AH103" s="50" t="str">
        <f t="shared" si="24"/>
        <v>40_5</v>
      </c>
      <c r="AI103" s="50">
        <f t="shared" si="28"/>
        <v>2574</v>
      </c>
      <c r="AJ103" s="50">
        <f t="shared" si="29"/>
        <v>2659</v>
      </c>
      <c r="AK103" s="482">
        <f t="shared" si="30"/>
        <v>2630.6666666666665</v>
      </c>
      <c r="AL103" s="478">
        <f t="shared" si="25"/>
        <v>16.809371671991482</v>
      </c>
      <c r="AM103" s="5"/>
      <c r="AN103" s="5"/>
      <c r="AO103" s="5"/>
      <c r="AP103" s="5"/>
      <c r="AQ103" s="5"/>
      <c r="AR103" s="5"/>
      <c r="AS103" s="6"/>
    </row>
    <row r="104" spans="1:45">
      <c r="A104" s="48">
        <v>40</v>
      </c>
      <c r="B104" s="55">
        <v>6</v>
      </c>
      <c r="C104" s="55">
        <v>19</v>
      </c>
      <c r="D104" s="48">
        <f t="shared" si="26"/>
        <v>6</v>
      </c>
      <c r="E104" s="48" t="str">
        <f t="shared" si="27"/>
        <v>40_6</v>
      </c>
      <c r="F104" s="48">
        <v>2478</v>
      </c>
      <c r="G104" s="1"/>
      <c r="H104" s="55">
        <v>40</v>
      </c>
      <c r="I104" s="55">
        <v>6</v>
      </c>
      <c r="J104" s="55">
        <v>19</v>
      </c>
      <c r="K104" s="48">
        <f t="shared" si="16"/>
        <v>6</v>
      </c>
      <c r="L104" s="48" t="str">
        <f t="shared" si="17"/>
        <v>40_6</v>
      </c>
      <c r="M104" s="48">
        <v>2562</v>
      </c>
      <c r="N104" s="69"/>
      <c r="O104" s="55">
        <v>40</v>
      </c>
      <c r="P104" s="55">
        <v>6</v>
      </c>
      <c r="Q104" s="55">
        <v>19</v>
      </c>
      <c r="R104" s="48">
        <f t="shared" si="18"/>
        <v>6</v>
      </c>
      <c r="S104" s="48" t="str">
        <f t="shared" si="19"/>
        <v>40_6</v>
      </c>
      <c r="T104" s="48">
        <v>2643</v>
      </c>
      <c r="U104" s="1"/>
      <c r="V104" s="55">
        <v>40</v>
      </c>
      <c r="W104" s="55">
        <v>6</v>
      </c>
      <c r="X104" s="55">
        <v>19</v>
      </c>
      <c r="Y104" s="48">
        <f t="shared" si="20"/>
        <v>6</v>
      </c>
      <c r="Z104" s="48" t="str">
        <f t="shared" si="21"/>
        <v>40_6</v>
      </c>
      <c r="AA104" s="48">
        <v>2728</v>
      </c>
      <c r="AB104" s="494"/>
      <c r="AC104" s="55">
        <v>40</v>
      </c>
      <c r="AD104" s="55">
        <v>6</v>
      </c>
      <c r="AE104" s="55">
        <v>19</v>
      </c>
      <c r="AF104" s="48">
        <f t="shared" si="22"/>
        <v>6</v>
      </c>
      <c r="AG104" s="48" t="str">
        <f t="shared" si="23"/>
        <v>40_6</v>
      </c>
      <c r="AH104" s="50" t="str">
        <f t="shared" si="24"/>
        <v>40_6</v>
      </c>
      <c r="AI104" s="50">
        <f t="shared" si="28"/>
        <v>2643</v>
      </c>
      <c r="AJ104" s="50">
        <f t="shared" si="29"/>
        <v>2728</v>
      </c>
      <c r="AK104" s="482">
        <f t="shared" si="30"/>
        <v>2699.6666666666665</v>
      </c>
      <c r="AL104" s="478">
        <f t="shared" si="25"/>
        <v>17.250266240681576</v>
      </c>
      <c r="AM104" s="5"/>
      <c r="AN104" s="5"/>
      <c r="AO104" s="5"/>
      <c r="AP104" s="5"/>
      <c r="AQ104" s="5"/>
      <c r="AR104" s="5"/>
      <c r="AS104" s="6"/>
    </row>
    <row r="105" spans="1:45">
      <c r="A105" s="48">
        <v>40</v>
      </c>
      <c r="B105" s="55">
        <v>7</v>
      </c>
      <c r="C105" s="55">
        <v>20</v>
      </c>
      <c r="D105" s="48">
        <f t="shared" si="26"/>
        <v>7</v>
      </c>
      <c r="E105" s="48" t="str">
        <f t="shared" si="27"/>
        <v>40_7</v>
      </c>
      <c r="F105" s="48">
        <v>2546</v>
      </c>
      <c r="G105" s="1"/>
      <c r="H105" s="55">
        <v>40</v>
      </c>
      <c r="I105" s="55">
        <v>7</v>
      </c>
      <c r="J105" s="55">
        <v>20</v>
      </c>
      <c r="K105" s="48">
        <f t="shared" si="16"/>
        <v>7</v>
      </c>
      <c r="L105" s="48" t="str">
        <f t="shared" si="17"/>
        <v>40_7</v>
      </c>
      <c r="M105" s="48">
        <v>2633</v>
      </c>
      <c r="N105" s="69"/>
      <c r="O105" s="55">
        <v>40</v>
      </c>
      <c r="P105" s="55">
        <v>7</v>
      </c>
      <c r="Q105" s="55">
        <v>20</v>
      </c>
      <c r="R105" s="48">
        <f t="shared" si="18"/>
        <v>7</v>
      </c>
      <c r="S105" s="48" t="str">
        <f t="shared" si="19"/>
        <v>40_7</v>
      </c>
      <c r="T105" s="48">
        <v>2716</v>
      </c>
      <c r="U105" s="69"/>
      <c r="V105" s="55">
        <v>40</v>
      </c>
      <c r="W105" s="55">
        <v>7</v>
      </c>
      <c r="X105" s="55">
        <v>20</v>
      </c>
      <c r="Y105" s="48">
        <f t="shared" si="20"/>
        <v>7</v>
      </c>
      <c r="Z105" s="48" t="str">
        <f t="shared" si="21"/>
        <v>40_7</v>
      </c>
      <c r="AA105" s="48">
        <v>2801</v>
      </c>
      <c r="AB105" s="494"/>
      <c r="AC105" s="55">
        <v>40</v>
      </c>
      <c r="AD105" s="55">
        <v>7</v>
      </c>
      <c r="AE105" s="55">
        <v>20</v>
      </c>
      <c r="AF105" s="48">
        <f t="shared" si="22"/>
        <v>7</v>
      </c>
      <c r="AG105" s="48" t="str">
        <f t="shared" si="23"/>
        <v>40_7</v>
      </c>
      <c r="AH105" s="50" t="str">
        <f t="shared" si="24"/>
        <v>40_7</v>
      </c>
      <c r="AI105" s="50">
        <f t="shared" si="28"/>
        <v>2716</v>
      </c>
      <c r="AJ105" s="50">
        <f t="shared" si="29"/>
        <v>2801</v>
      </c>
      <c r="AK105" s="482">
        <f t="shared" si="30"/>
        <v>2772.6666666666665</v>
      </c>
      <c r="AL105" s="478">
        <f t="shared" si="25"/>
        <v>17.716719914802983</v>
      </c>
      <c r="AM105" s="5"/>
      <c r="AN105" s="5"/>
      <c r="AO105" s="5"/>
      <c r="AP105" s="5"/>
      <c r="AQ105" s="5"/>
      <c r="AR105" s="5"/>
      <c r="AS105" s="6"/>
    </row>
    <row r="106" spans="1:45">
      <c r="A106" s="48">
        <v>40</v>
      </c>
      <c r="B106" s="55">
        <v>8</v>
      </c>
      <c r="C106" s="55">
        <v>21</v>
      </c>
      <c r="D106" s="48">
        <f t="shared" si="26"/>
        <v>8</v>
      </c>
      <c r="E106" s="48" t="str">
        <f t="shared" si="27"/>
        <v>40_8</v>
      </c>
      <c r="F106" s="48">
        <v>2610</v>
      </c>
      <c r="G106" s="1"/>
      <c r="H106" s="55">
        <v>40</v>
      </c>
      <c r="I106" s="55">
        <v>8</v>
      </c>
      <c r="J106" s="55">
        <v>21</v>
      </c>
      <c r="K106" s="48">
        <f t="shared" si="16"/>
        <v>8</v>
      </c>
      <c r="L106" s="48" t="str">
        <f t="shared" si="17"/>
        <v>40_8</v>
      </c>
      <c r="M106" s="48">
        <v>2699</v>
      </c>
      <c r="N106" s="69"/>
      <c r="O106" s="55">
        <v>40</v>
      </c>
      <c r="P106" s="55">
        <v>8</v>
      </c>
      <c r="Q106" s="55">
        <v>21</v>
      </c>
      <c r="R106" s="48">
        <f t="shared" si="18"/>
        <v>8</v>
      </c>
      <c r="S106" s="48" t="str">
        <f t="shared" si="19"/>
        <v>40_8</v>
      </c>
      <c r="T106" s="48">
        <v>2784</v>
      </c>
      <c r="U106" s="69"/>
      <c r="V106" s="55">
        <v>40</v>
      </c>
      <c r="W106" s="55">
        <v>8</v>
      </c>
      <c r="X106" s="55">
        <v>21</v>
      </c>
      <c r="Y106" s="48">
        <f t="shared" si="20"/>
        <v>8</v>
      </c>
      <c r="Z106" s="48" t="str">
        <f t="shared" si="21"/>
        <v>40_8</v>
      </c>
      <c r="AA106" s="48">
        <v>2869</v>
      </c>
      <c r="AB106" s="494"/>
      <c r="AC106" s="55">
        <v>40</v>
      </c>
      <c r="AD106" s="55">
        <v>8</v>
      </c>
      <c r="AE106" s="55">
        <v>21</v>
      </c>
      <c r="AF106" s="48">
        <f t="shared" si="22"/>
        <v>8</v>
      </c>
      <c r="AG106" s="48" t="str">
        <f t="shared" si="23"/>
        <v>40_8</v>
      </c>
      <c r="AH106" s="50" t="str">
        <f t="shared" si="24"/>
        <v>40_8</v>
      </c>
      <c r="AI106" s="50">
        <f t="shared" si="28"/>
        <v>2784</v>
      </c>
      <c r="AJ106" s="50">
        <f t="shared" si="29"/>
        <v>2869</v>
      </c>
      <c r="AK106" s="482">
        <f t="shared" si="30"/>
        <v>2840.6666666666665</v>
      </c>
      <c r="AL106" s="478">
        <f t="shared" si="25"/>
        <v>18.151224707135249</v>
      </c>
      <c r="AM106" s="5"/>
      <c r="AN106" s="5"/>
      <c r="AO106" s="5"/>
      <c r="AP106" s="5"/>
      <c r="AQ106" s="5"/>
      <c r="AR106" s="5"/>
      <c r="AS106" s="6"/>
    </row>
    <row r="107" spans="1:45">
      <c r="A107" s="48">
        <v>40</v>
      </c>
      <c r="B107" s="55">
        <v>9</v>
      </c>
      <c r="C107" s="55">
        <v>22</v>
      </c>
      <c r="D107" s="48">
        <f t="shared" si="26"/>
        <v>9</v>
      </c>
      <c r="E107" s="48" t="str">
        <f t="shared" si="27"/>
        <v>40_9</v>
      </c>
      <c r="F107" s="48">
        <v>2675</v>
      </c>
      <c r="G107" s="1"/>
      <c r="H107" s="55">
        <v>40</v>
      </c>
      <c r="I107" s="55">
        <v>9</v>
      </c>
      <c r="J107" s="55">
        <v>22</v>
      </c>
      <c r="K107" s="48">
        <f t="shared" si="16"/>
        <v>9</v>
      </c>
      <c r="L107" s="48" t="str">
        <f t="shared" si="17"/>
        <v>40_9</v>
      </c>
      <c r="M107" s="48">
        <v>2766</v>
      </c>
      <c r="N107" s="69"/>
      <c r="O107" s="55">
        <v>40</v>
      </c>
      <c r="P107" s="55">
        <v>9</v>
      </c>
      <c r="Q107" s="55">
        <v>22</v>
      </c>
      <c r="R107" s="48">
        <f t="shared" si="18"/>
        <v>9</v>
      </c>
      <c r="S107" s="48" t="str">
        <f t="shared" si="19"/>
        <v>40_9</v>
      </c>
      <c r="T107" s="48">
        <v>2853</v>
      </c>
      <c r="U107" s="1"/>
      <c r="V107" s="55">
        <v>40</v>
      </c>
      <c r="W107" s="55">
        <v>9</v>
      </c>
      <c r="X107" s="55">
        <v>22</v>
      </c>
      <c r="Y107" s="48">
        <f t="shared" si="20"/>
        <v>9</v>
      </c>
      <c r="Z107" s="48" t="str">
        <f t="shared" si="21"/>
        <v>40_9</v>
      </c>
      <c r="AA107" s="48">
        <v>2938</v>
      </c>
      <c r="AB107" s="494"/>
      <c r="AC107" s="55">
        <v>40</v>
      </c>
      <c r="AD107" s="55">
        <v>9</v>
      </c>
      <c r="AE107" s="55">
        <v>22</v>
      </c>
      <c r="AF107" s="48">
        <f t="shared" si="22"/>
        <v>9</v>
      </c>
      <c r="AG107" s="48" t="str">
        <f t="shared" si="23"/>
        <v>40_9</v>
      </c>
      <c r="AH107" s="50" t="str">
        <f t="shared" si="24"/>
        <v>40_9</v>
      </c>
      <c r="AI107" s="50">
        <f t="shared" si="28"/>
        <v>2853</v>
      </c>
      <c r="AJ107" s="50">
        <f t="shared" si="29"/>
        <v>2938</v>
      </c>
      <c r="AK107" s="482">
        <f t="shared" si="30"/>
        <v>2909.6666666666665</v>
      </c>
      <c r="AL107" s="478">
        <f t="shared" si="25"/>
        <v>18.592119275825347</v>
      </c>
      <c r="AM107" s="5"/>
      <c r="AN107" s="5"/>
      <c r="AO107" s="5"/>
      <c r="AP107" s="5"/>
      <c r="AQ107" s="5"/>
      <c r="AR107" s="5"/>
      <c r="AS107" s="6"/>
    </row>
    <row r="108" spans="1:45">
      <c r="A108" s="48">
        <v>40</v>
      </c>
      <c r="B108" s="55">
        <v>10</v>
      </c>
      <c r="C108" s="55">
        <v>23</v>
      </c>
      <c r="D108" s="48">
        <f t="shared" si="26"/>
        <v>10</v>
      </c>
      <c r="E108" s="48" t="str">
        <f t="shared" si="27"/>
        <v>40_10</v>
      </c>
      <c r="F108" s="48">
        <v>2742</v>
      </c>
      <c r="G108" s="1"/>
      <c r="H108" s="55">
        <v>40</v>
      </c>
      <c r="I108" s="55">
        <v>10</v>
      </c>
      <c r="J108" s="55">
        <v>23</v>
      </c>
      <c r="K108" s="48">
        <f t="shared" si="16"/>
        <v>10</v>
      </c>
      <c r="L108" s="48" t="str">
        <f t="shared" si="17"/>
        <v>40_10</v>
      </c>
      <c r="M108" s="48">
        <v>2835</v>
      </c>
      <c r="N108" s="69"/>
      <c r="O108" s="55">
        <v>40</v>
      </c>
      <c r="P108" s="55">
        <v>10</v>
      </c>
      <c r="Q108" s="55">
        <v>23</v>
      </c>
      <c r="R108" s="48">
        <f t="shared" si="18"/>
        <v>10</v>
      </c>
      <c r="S108" s="48" t="str">
        <f t="shared" si="19"/>
        <v>40_10</v>
      </c>
      <c r="T108" s="48">
        <v>2924</v>
      </c>
      <c r="U108" s="69"/>
      <c r="V108" s="55">
        <v>40</v>
      </c>
      <c r="W108" s="55">
        <v>10</v>
      </c>
      <c r="X108" s="55">
        <v>23</v>
      </c>
      <c r="Y108" s="48">
        <f t="shared" si="20"/>
        <v>10</v>
      </c>
      <c r="Z108" s="48" t="str">
        <f t="shared" si="21"/>
        <v>40_10</v>
      </c>
      <c r="AA108" s="48">
        <v>3009</v>
      </c>
      <c r="AB108" s="494"/>
      <c r="AC108" s="55">
        <v>40</v>
      </c>
      <c r="AD108" s="55">
        <v>10</v>
      </c>
      <c r="AE108" s="55">
        <v>23</v>
      </c>
      <c r="AF108" s="48">
        <f t="shared" si="22"/>
        <v>10</v>
      </c>
      <c r="AG108" s="48" t="str">
        <f t="shared" si="23"/>
        <v>40_10</v>
      </c>
      <c r="AH108" s="50" t="str">
        <f t="shared" si="24"/>
        <v>40_10</v>
      </c>
      <c r="AI108" s="50">
        <f t="shared" si="28"/>
        <v>2924</v>
      </c>
      <c r="AJ108" s="50">
        <f t="shared" si="29"/>
        <v>3009</v>
      </c>
      <c r="AK108" s="482">
        <f t="shared" si="30"/>
        <v>2980.6666666666665</v>
      </c>
      <c r="AL108" s="478">
        <f t="shared" si="25"/>
        <v>19.045793397231098</v>
      </c>
      <c r="AM108" s="5"/>
      <c r="AN108" s="5"/>
      <c r="AO108" s="5"/>
      <c r="AP108" s="5"/>
      <c r="AQ108" s="5"/>
      <c r="AR108" s="5"/>
      <c r="AS108" s="6"/>
    </row>
    <row r="109" spans="1:45">
      <c r="A109" s="48">
        <v>40</v>
      </c>
      <c r="B109" s="55">
        <v>11</v>
      </c>
      <c r="C109" s="55">
        <v>24</v>
      </c>
      <c r="D109" s="48">
        <f t="shared" si="26"/>
        <v>11</v>
      </c>
      <c r="E109" s="48" t="str">
        <f t="shared" si="27"/>
        <v>40_11</v>
      </c>
      <c r="F109" s="48">
        <v>2807</v>
      </c>
      <c r="G109" s="1"/>
      <c r="H109" s="55">
        <v>40</v>
      </c>
      <c r="I109" s="55">
        <v>11</v>
      </c>
      <c r="J109" s="55">
        <v>24</v>
      </c>
      <c r="K109" s="48">
        <f t="shared" si="16"/>
        <v>11</v>
      </c>
      <c r="L109" s="48" t="str">
        <f t="shared" si="17"/>
        <v>40_11</v>
      </c>
      <c r="M109" s="48">
        <v>2902</v>
      </c>
      <c r="N109" s="70"/>
      <c r="O109" s="55">
        <v>40</v>
      </c>
      <c r="P109" s="55">
        <v>11</v>
      </c>
      <c r="Q109" s="55">
        <v>24</v>
      </c>
      <c r="R109" s="48">
        <f t="shared" si="18"/>
        <v>11</v>
      </c>
      <c r="S109" s="48" t="str">
        <f t="shared" si="19"/>
        <v>40_11</v>
      </c>
      <c r="T109" s="48">
        <v>2993</v>
      </c>
      <c r="U109" s="69"/>
      <c r="V109" s="55">
        <v>40</v>
      </c>
      <c r="W109" s="55">
        <v>11</v>
      </c>
      <c r="X109" s="55">
        <v>24</v>
      </c>
      <c r="Y109" s="48">
        <f t="shared" si="20"/>
        <v>11</v>
      </c>
      <c r="Z109" s="48" t="str">
        <f t="shared" si="21"/>
        <v>40_11</v>
      </c>
      <c r="AA109" s="48">
        <v>3078</v>
      </c>
      <c r="AB109" s="494"/>
      <c r="AC109" s="55">
        <v>40</v>
      </c>
      <c r="AD109" s="55">
        <v>11</v>
      </c>
      <c r="AE109" s="55">
        <v>24</v>
      </c>
      <c r="AF109" s="48">
        <f t="shared" si="22"/>
        <v>11</v>
      </c>
      <c r="AG109" s="48" t="str">
        <f t="shared" si="23"/>
        <v>40_11</v>
      </c>
      <c r="AH109" s="50" t="str">
        <f t="shared" si="24"/>
        <v>40_11</v>
      </c>
      <c r="AI109" s="50">
        <f t="shared" si="28"/>
        <v>2993</v>
      </c>
      <c r="AJ109" s="50">
        <f t="shared" si="29"/>
        <v>3078</v>
      </c>
      <c r="AK109" s="482">
        <f t="shared" si="30"/>
        <v>3049.6666666666665</v>
      </c>
      <c r="AL109" s="478">
        <f t="shared" si="25"/>
        <v>19.486687965921192</v>
      </c>
      <c r="AM109" s="5"/>
      <c r="AN109" s="5"/>
      <c r="AO109" s="5"/>
      <c r="AP109" s="5"/>
      <c r="AQ109" s="5"/>
      <c r="AR109" s="5"/>
      <c r="AS109" s="6"/>
    </row>
    <row r="110" spans="1:45">
      <c r="A110" s="55">
        <v>45</v>
      </c>
      <c r="B110" s="55">
        <v>0</v>
      </c>
      <c r="C110" s="55">
        <v>12</v>
      </c>
      <c r="D110" s="48">
        <f t="shared" si="26"/>
        <v>0</v>
      </c>
      <c r="E110" s="48" t="str">
        <f t="shared" si="27"/>
        <v>45_0</v>
      </c>
      <c r="F110" s="48">
        <v>2016</v>
      </c>
      <c r="G110" s="1"/>
      <c r="H110" s="55">
        <v>45</v>
      </c>
      <c r="I110" s="55">
        <v>0</v>
      </c>
      <c r="J110" s="55">
        <v>12</v>
      </c>
      <c r="K110" s="48">
        <f t="shared" si="16"/>
        <v>0</v>
      </c>
      <c r="L110" s="48" t="str">
        <f t="shared" si="17"/>
        <v>45_0</v>
      </c>
      <c r="M110" s="48">
        <v>2085</v>
      </c>
      <c r="N110" s="69"/>
      <c r="O110" s="55">
        <v>45</v>
      </c>
      <c r="P110" s="55">
        <v>0</v>
      </c>
      <c r="Q110" s="55">
        <v>12</v>
      </c>
      <c r="R110" s="48">
        <f t="shared" si="18"/>
        <v>0</v>
      </c>
      <c r="S110" s="48" t="str">
        <f t="shared" si="19"/>
        <v>45_0</v>
      </c>
      <c r="T110" s="48">
        <v>2151</v>
      </c>
      <c r="U110" s="1"/>
      <c r="V110" s="55">
        <v>45</v>
      </c>
      <c r="W110" s="55">
        <v>0</v>
      </c>
      <c r="X110" s="55">
        <v>12</v>
      </c>
      <c r="Y110" s="48">
        <f t="shared" si="20"/>
        <v>0</v>
      </c>
      <c r="Z110" s="48" t="str">
        <f t="shared" si="21"/>
        <v>45_0</v>
      </c>
      <c r="AA110" s="48">
        <v>2236</v>
      </c>
      <c r="AB110" s="494"/>
      <c r="AC110" s="55">
        <v>45</v>
      </c>
      <c r="AD110" s="55">
        <v>0</v>
      </c>
      <c r="AE110" s="55">
        <v>12</v>
      </c>
      <c r="AF110" s="48">
        <f t="shared" si="22"/>
        <v>0</v>
      </c>
      <c r="AG110" s="48" t="str">
        <f t="shared" si="23"/>
        <v>45_0</v>
      </c>
      <c r="AH110" s="50" t="str">
        <f t="shared" si="24"/>
        <v>45_0</v>
      </c>
      <c r="AI110" s="50">
        <f t="shared" si="28"/>
        <v>2151</v>
      </c>
      <c r="AJ110" s="50">
        <f t="shared" si="29"/>
        <v>2236</v>
      </c>
      <c r="AK110" s="482">
        <f t="shared" si="30"/>
        <v>2207.6666666666665</v>
      </c>
      <c r="AL110" s="478">
        <f t="shared" si="25"/>
        <v>14.106496272630459</v>
      </c>
      <c r="AM110" s="5"/>
      <c r="AN110" s="5"/>
      <c r="AO110" s="5"/>
      <c r="AP110" s="5"/>
      <c r="AQ110" s="5"/>
      <c r="AR110" s="5"/>
      <c r="AS110" s="6"/>
    </row>
    <row r="111" spans="1:45">
      <c r="A111" s="55">
        <v>45</v>
      </c>
      <c r="B111" s="55">
        <v>1</v>
      </c>
      <c r="C111" s="55">
        <v>14</v>
      </c>
      <c r="D111" s="48">
        <f t="shared" si="26"/>
        <v>1</v>
      </c>
      <c r="E111" s="48" t="str">
        <f t="shared" si="27"/>
        <v>45_1</v>
      </c>
      <c r="F111" s="48">
        <v>2153</v>
      </c>
      <c r="G111" s="1"/>
      <c r="H111" s="55">
        <v>45</v>
      </c>
      <c r="I111" s="55">
        <v>1</v>
      </c>
      <c r="J111" s="55">
        <v>14</v>
      </c>
      <c r="K111" s="48">
        <f t="shared" si="16"/>
        <v>1</v>
      </c>
      <c r="L111" s="48" t="str">
        <f t="shared" si="17"/>
        <v>45_1</v>
      </c>
      <c r="M111" s="48">
        <v>2226</v>
      </c>
      <c r="N111" s="72"/>
      <c r="O111" s="55">
        <v>45</v>
      </c>
      <c r="P111" s="55">
        <v>0</v>
      </c>
      <c r="Q111" s="55">
        <v>14</v>
      </c>
      <c r="R111" s="48">
        <f t="shared" si="18"/>
        <v>0</v>
      </c>
      <c r="S111" s="48" t="str">
        <f t="shared" si="19"/>
        <v>45_0</v>
      </c>
      <c r="T111" s="48">
        <v>2296</v>
      </c>
      <c r="U111" s="69"/>
      <c r="V111" s="55">
        <v>45</v>
      </c>
      <c r="W111" s="55">
        <v>0</v>
      </c>
      <c r="X111" s="55">
        <v>14</v>
      </c>
      <c r="Y111" s="48">
        <f t="shared" si="20"/>
        <v>0</v>
      </c>
      <c r="Z111" s="48" t="str">
        <f t="shared" si="21"/>
        <v>45_0</v>
      </c>
      <c r="AA111" s="48">
        <v>2381</v>
      </c>
      <c r="AB111" s="494"/>
      <c r="AC111" s="55">
        <v>45</v>
      </c>
      <c r="AD111" s="55">
        <v>0</v>
      </c>
      <c r="AE111" s="55">
        <v>14</v>
      </c>
      <c r="AF111" s="48">
        <f t="shared" si="22"/>
        <v>0</v>
      </c>
      <c r="AG111" s="48" t="str">
        <f t="shared" si="23"/>
        <v>45_0</v>
      </c>
      <c r="AH111" s="50" t="str">
        <f t="shared" si="24"/>
        <v>45_0</v>
      </c>
      <c r="AI111" s="50">
        <f t="shared" si="28"/>
        <v>2151</v>
      </c>
      <c r="AJ111" s="50">
        <f t="shared" si="29"/>
        <v>2236</v>
      </c>
      <c r="AK111" s="482">
        <f t="shared" si="30"/>
        <v>2207.6666666666665</v>
      </c>
      <c r="AL111" s="478">
        <f t="shared" si="25"/>
        <v>14.106496272630459</v>
      </c>
      <c r="AM111" s="5"/>
      <c r="AN111" s="5"/>
      <c r="AO111" s="5"/>
      <c r="AP111" s="5"/>
      <c r="AQ111" s="5"/>
      <c r="AR111" s="5"/>
      <c r="AS111" s="6"/>
    </row>
    <row r="112" spans="1:45">
      <c r="A112" s="55">
        <v>45</v>
      </c>
      <c r="B112" s="55">
        <v>2</v>
      </c>
      <c r="C112" s="55">
        <v>16</v>
      </c>
      <c r="D112" s="48">
        <f t="shared" si="26"/>
        <v>2</v>
      </c>
      <c r="E112" s="48" t="str">
        <f t="shared" si="27"/>
        <v>45_2</v>
      </c>
      <c r="F112" s="48">
        <v>2287</v>
      </c>
      <c r="G112" s="1"/>
      <c r="H112" s="55">
        <v>45</v>
      </c>
      <c r="I112" s="55">
        <v>2</v>
      </c>
      <c r="J112" s="55">
        <v>16</v>
      </c>
      <c r="K112" s="48">
        <f t="shared" si="16"/>
        <v>2</v>
      </c>
      <c r="L112" s="48" t="str">
        <f t="shared" si="17"/>
        <v>45_2</v>
      </c>
      <c r="M112" s="48">
        <v>2365</v>
      </c>
      <c r="N112" s="69"/>
      <c r="O112" s="55">
        <v>45</v>
      </c>
      <c r="P112" s="55">
        <v>2</v>
      </c>
      <c r="Q112" s="55">
        <v>16</v>
      </c>
      <c r="R112" s="48">
        <f t="shared" si="18"/>
        <v>2</v>
      </c>
      <c r="S112" s="48" t="str">
        <f t="shared" si="19"/>
        <v>45_2</v>
      </c>
      <c r="T112" s="48">
        <v>2439</v>
      </c>
      <c r="U112" s="69"/>
      <c r="V112" s="55">
        <v>45</v>
      </c>
      <c r="W112" s="55">
        <v>2</v>
      </c>
      <c r="X112" s="55">
        <v>16</v>
      </c>
      <c r="Y112" s="48">
        <f t="shared" si="20"/>
        <v>2</v>
      </c>
      <c r="Z112" s="48" t="str">
        <f t="shared" si="21"/>
        <v>45_2</v>
      </c>
      <c r="AA112" s="48">
        <v>2524</v>
      </c>
      <c r="AB112" s="494"/>
      <c r="AC112" s="55">
        <v>45</v>
      </c>
      <c r="AD112" s="55">
        <v>2</v>
      </c>
      <c r="AE112" s="55">
        <v>16</v>
      </c>
      <c r="AF112" s="48">
        <f t="shared" si="22"/>
        <v>2</v>
      </c>
      <c r="AG112" s="48" t="str">
        <f t="shared" si="23"/>
        <v>45_2</v>
      </c>
      <c r="AH112" s="50" t="str">
        <f t="shared" si="24"/>
        <v>45_2</v>
      </c>
      <c r="AI112" s="50">
        <f t="shared" si="28"/>
        <v>2439</v>
      </c>
      <c r="AJ112" s="50">
        <f t="shared" si="29"/>
        <v>2524</v>
      </c>
      <c r="AK112" s="482">
        <f t="shared" si="30"/>
        <v>2495.6666666666665</v>
      </c>
      <c r="AL112" s="478">
        <f t="shared" si="25"/>
        <v>15.946751863684771</v>
      </c>
      <c r="AM112" s="5"/>
      <c r="AN112" s="5"/>
      <c r="AO112" s="5"/>
      <c r="AP112" s="5"/>
      <c r="AQ112" s="5"/>
      <c r="AR112" s="5"/>
      <c r="AS112" s="6"/>
    </row>
    <row r="113" spans="1:45">
      <c r="A113" s="55">
        <v>45</v>
      </c>
      <c r="B113" s="55">
        <v>3</v>
      </c>
      <c r="C113" s="55">
        <v>18</v>
      </c>
      <c r="D113" s="48">
        <f t="shared" si="26"/>
        <v>3</v>
      </c>
      <c r="E113" s="48" t="str">
        <f t="shared" si="27"/>
        <v>45_3</v>
      </c>
      <c r="F113" s="48">
        <v>2413</v>
      </c>
      <c r="G113" s="1"/>
      <c r="H113" s="55">
        <v>45</v>
      </c>
      <c r="I113" s="55">
        <v>3</v>
      </c>
      <c r="J113" s="55">
        <v>18</v>
      </c>
      <c r="K113" s="48">
        <f t="shared" si="16"/>
        <v>3</v>
      </c>
      <c r="L113" s="48" t="str">
        <f t="shared" si="17"/>
        <v>45_3</v>
      </c>
      <c r="M113" s="48">
        <v>2495</v>
      </c>
      <c r="N113" s="69"/>
      <c r="O113" s="55">
        <v>45</v>
      </c>
      <c r="P113" s="55">
        <v>3</v>
      </c>
      <c r="Q113" s="55">
        <v>18</v>
      </c>
      <c r="R113" s="48">
        <f t="shared" si="18"/>
        <v>3</v>
      </c>
      <c r="S113" s="48" t="str">
        <f t="shared" si="19"/>
        <v>45_3</v>
      </c>
      <c r="T113" s="48">
        <v>2574</v>
      </c>
      <c r="U113" s="1"/>
      <c r="V113" s="55">
        <v>45</v>
      </c>
      <c r="W113" s="55">
        <v>3</v>
      </c>
      <c r="X113" s="55">
        <v>18</v>
      </c>
      <c r="Y113" s="48">
        <f t="shared" si="20"/>
        <v>3</v>
      </c>
      <c r="Z113" s="48" t="str">
        <f t="shared" si="21"/>
        <v>45_3</v>
      </c>
      <c r="AA113" s="48">
        <v>2659</v>
      </c>
      <c r="AB113" s="494"/>
      <c r="AC113" s="55">
        <v>45</v>
      </c>
      <c r="AD113" s="55">
        <v>3</v>
      </c>
      <c r="AE113" s="55">
        <v>18</v>
      </c>
      <c r="AF113" s="48">
        <f t="shared" si="22"/>
        <v>3</v>
      </c>
      <c r="AG113" s="48" t="str">
        <f t="shared" si="23"/>
        <v>45_3</v>
      </c>
      <c r="AH113" s="50" t="str">
        <f t="shared" si="24"/>
        <v>45_3</v>
      </c>
      <c r="AI113" s="50">
        <f t="shared" si="28"/>
        <v>2574</v>
      </c>
      <c r="AJ113" s="50">
        <f t="shared" si="29"/>
        <v>2659</v>
      </c>
      <c r="AK113" s="482">
        <f t="shared" si="30"/>
        <v>2630.6666666666665</v>
      </c>
      <c r="AL113" s="478">
        <f t="shared" si="25"/>
        <v>16.809371671991482</v>
      </c>
      <c r="AM113" s="5"/>
      <c r="AN113" s="5"/>
      <c r="AO113" s="5"/>
      <c r="AP113" s="5"/>
      <c r="AQ113" s="5"/>
      <c r="AR113" s="5"/>
      <c r="AS113" s="6"/>
    </row>
    <row r="114" spans="1:45">
      <c r="A114" s="55">
        <v>45</v>
      </c>
      <c r="B114" s="55">
        <v>4</v>
      </c>
      <c r="C114" s="55">
        <v>20</v>
      </c>
      <c r="D114" s="48">
        <f t="shared" si="26"/>
        <v>4</v>
      </c>
      <c r="E114" s="48" t="str">
        <f t="shared" si="27"/>
        <v>45_4</v>
      </c>
      <c r="F114" s="48">
        <v>2546</v>
      </c>
      <c r="G114" s="1"/>
      <c r="H114" s="55">
        <v>45</v>
      </c>
      <c r="I114" s="55">
        <v>4</v>
      </c>
      <c r="J114" s="55">
        <v>20</v>
      </c>
      <c r="K114" s="48">
        <f t="shared" si="16"/>
        <v>4</v>
      </c>
      <c r="L114" s="48" t="str">
        <f t="shared" si="17"/>
        <v>45_4</v>
      </c>
      <c r="M114" s="48">
        <v>2633</v>
      </c>
      <c r="N114" s="69"/>
      <c r="O114" s="55">
        <v>45</v>
      </c>
      <c r="P114" s="55">
        <v>4</v>
      </c>
      <c r="Q114" s="55">
        <v>20</v>
      </c>
      <c r="R114" s="48">
        <f t="shared" si="18"/>
        <v>4</v>
      </c>
      <c r="S114" s="48" t="str">
        <f t="shared" si="19"/>
        <v>45_4</v>
      </c>
      <c r="T114" s="48">
        <v>2716</v>
      </c>
      <c r="U114" s="69"/>
      <c r="V114" s="55">
        <v>45</v>
      </c>
      <c r="W114" s="55">
        <v>4</v>
      </c>
      <c r="X114" s="55">
        <v>20</v>
      </c>
      <c r="Y114" s="48">
        <f t="shared" si="20"/>
        <v>4</v>
      </c>
      <c r="Z114" s="48" t="str">
        <f t="shared" si="21"/>
        <v>45_4</v>
      </c>
      <c r="AA114" s="48">
        <v>2801</v>
      </c>
      <c r="AB114" s="494"/>
      <c r="AC114" s="55">
        <v>45</v>
      </c>
      <c r="AD114" s="55">
        <v>4</v>
      </c>
      <c r="AE114" s="55">
        <v>20</v>
      </c>
      <c r="AF114" s="48">
        <f t="shared" si="22"/>
        <v>4</v>
      </c>
      <c r="AG114" s="48" t="str">
        <f t="shared" si="23"/>
        <v>45_4</v>
      </c>
      <c r="AH114" s="50" t="str">
        <f t="shared" si="24"/>
        <v>45_4</v>
      </c>
      <c r="AI114" s="50">
        <f t="shared" si="28"/>
        <v>2716</v>
      </c>
      <c r="AJ114" s="50">
        <f t="shared" si="29"/>
        <v>2801</v>
      </c>
      <c r="AK114" s="482">
        <f t="shared" si="30"/>
        <v>2772.6666666666665</v>
      </c>
      <c r="AL114" s="478">
        <f t="shared" si="25"/>
        <v>17.716719914802983</v>
      </c>
      <c r="AM114" s="5"/>
      <c r="AN114" s="5"/>
      <c r="AO114" s="5"/>
      <c r="AP114" s="5"/>
      <c r="AQ114" s="5"/>
      <c r="AR114" s="5"/>
      <c r="AS114" s="6"/>
    </row>
    <row r="115" spans="1:45">
      <c r="A115" s="55">
        <v>45</v>
      </c>
      <c r="B115" s="55">
        <v>5</v>
      </c>
      <c r="C115" s="55">
        <v>21</v>
      </c>
      <c r="D115" s="48">
        <f t="shared" si="26"/>
        <v>5</v>
      </c>
      <c r="E115" s="48" t="str">
        <f t="shared" si="27"/>
        <v>45_5</v>
      </c>
      <c r="F115" s="48">
        <v>2610</v>
      </c>
      <c r="G115" s="1"/>
      <c r="H115" s="55">
        <v>45</v>
      </c>
      <c r="I115" s="55">
        <v>5</v>
      </c>
      <c r="J115" s="55">
        <v>21</v>
      </c>
      <c r="K115" s="48">
        <f t="shared" si="16"/>
        <v>5</v>
      </c>
      <c r="L115" s="48" t="str">
        <f t="shared" si="17"/>
        <v>45_5</v>
      </c>
      <c r="M115" s="48">
        <v>2699</v>
      </c>
      <c r="N115" s="69"/>
      <c r="O115" s="55">
        <v>45</v>
      </c>
      <c r="P115" s="55">
        <v>5</v>
      </c>
      <c r="Q115" s="55">
        <v>21</v>
      </c>
      <c r="R115" s="48">
        <f t="shared" si="18"/>
        <v>5</v>
      </c>
      <c r="S115" s="48" t="str">
        <f t="shared" si="19"/>
        <v>45_5</v>
      </c>
      <c r="T115" s="48">
        <v>2784</v>
      </c>
      <c r="U115" s="69"/>
      <c r="V115" s="55">
        <v>45</v>
      </c>
      <c r="W115" s="55">
        <v>5</v>
      </c>
      <c r="X115" s="55">
        <v>21</v>
      </c>
      <c r="Y115" s="48">
        <f t="shared" si="20"/>
        <v>5</v>
      </c>
      <c r="Z115" s="48" t="str">
        <f t="shared" si="21"/>
        <v>45_5</v>
      </c>
      <c r="AA115" s="48">
        <v>2869</v>
      </c>
      <c r="AB115" s="494"/>
      <c r="AC115" s="55">
        <v>45</v>
      </c>
      <c r="AD115" s="55">
        <v>5</v>
      </c>
      <c r="AE115" s="55">
        <v>21</v>
      </c>
      <c r="AF115" s="48">
        <f t="shared" si="22"/>
        <v>5</v>
      </c>
      <c r="AG115" s="48" t="str">
        <f t="shared" si="23"/>
        <v>45_5</v>
      </c>
      <c r="AH115" s="50" t="str">
        <f t="shared" si="24"/>
        <v>45_5</v>
      </c>
      <c r="AI115" s="50">
        <f t="shared" si="28"/>
        <v>2784</v>
      </c>
      <c r="AJ115" s="50">
        <f t="shared" si="29"/>
        <v>2869</v>
      </c>
      <c r="AK115" s="482">
        <f t="shared" si="30"/>
        <v>2840.6666666666665</v>
      </c>
      <c r="AL115" s="478">
        <f t="shared" si="25"/>
        <v>18.151224707135249</v>
      </c>
      <c r="AM115" s="5"/>
      <c r="AN115" s="5"/>
      <c r="AO115" s="5"/>
      <c r="AP115" s="5"/>
      <c r="AQ115" s="5"/>
      <c r="AR115" s="5"/>
      <c r="AS115" s="6"/>
    </row>
    <row r="116" spans="1:45">
      <c r="A116" s="55">
        <v>45</v>
      </c>
      <c r="B116" s="55">
        <v>6</v>
      </c>
      <c r="C116" s="55">
        <v>22</v>
      </c>
      <c r="D116" s="48">
        <f t="shared" si="26"/>
        <v>6</v>
      </c>
      <c r="E116" s="48" t="str">
        <f t="shared" si="27"/>
        <v>45_6</v>
      </c>
      <c r="F116" s="48">
        <v>2675</v>
      </c>
      <c r="G116" s="1"/>
      <c r="H116" s="55">
        <v>45</v>
      </c>
      <c r="I116" s="55">
        <v>6</v>
      </c>
      <c r="J116" s="55">
        <v>22</v>
      </c>
      <c r="K116" s="48">
        <f t="shared" si="16"/>
        <v>6</v>
      </c>
      <c r="L116" s="48" t="str">
        <f t="shared" si="17"/>
        <v>45_6</v>
      </c>
      <c r="M116" s="48">
        <v>2766</v>
      </c>
      <c r="N116" s="69"/>
      <c r="O116" s="55">
        <v>45</v>
      </c>
      <c r="P116" s="55">
        <v>6</v>
      </c>
      <c r="Q116" s="55">
        <v>22</v>
      </c>
      <c r="R116" s="48">
        <f t="shared" si="18"/>
        <v>6</v>
      </c>
      <c r="S116" s="48" t="str">
        <f t="shared" si="19"/>
        <v>45_6</v>
      </c>
      <c r="T116" s="48">
        <v>2853</v>
      </c>
      <c r="U116" s="1"/>
      <c r="V116" s="55">
        <v>45</v>
      </c>
      <c r="W116" s="55">
        <v>6</v>
      </c>
      <c r="X116" s="55">
        <v>22</v>
      </c>
      <c r="Y116" s="48">
        <f t="shared" si="20"/>
        <v>6</v>
      </c>
      <c r="Z116" s="48" t="str">
        <f t="shared" si="21"/>
        <v>45_6</v>
      </c>
      <c r="AA116" s="48">
        <v>2938</v>
      </c>
      <c r="AB116" s="494"/>
      <c r="AC116" s="55">
        <v>45</v>
      </c>
      <c r="AD116" s="55">
        <v>6</v>
      </c>
      <c r="AE116" s="55">
        <v>22</v>
      </c>
      <c r="AF116" s="48">
        <f t="shared" si="22"/>
        <v>6</v>
      </c>
      <c r="AG116" s="48" t="str">
        <f t="shared" si="23"/>
        <v>45_6</v>
      </c>
      <c r="AH116" s="50" t="str">
        <f t="shared" si="24"/>
        <v>45_6</v>
      </c>
      <c r="AI116" s="50">
        <f t="shared" si="28"/>
        <v>2853</v>
      </c>
      <c r="AJ116" s="50">
        <f t="shared" si="29"/>
        <v>2938</v>
      </c>
      <c r="AK116" s="482">
        <f t="shared" si="30"/>
        <v>2909.6666666666665</v>
      </c>
      <c r="AL116" s="478">
        <f t="shared" si="25"/>
        <v>18.592119275825347</v>
      </c>
      <c r="AM116" s="5"/>
      <c r="AN116" s="5"/>
      <c r="AO116" s="5"/>
      <c r="AP116" s="5"/>
      <c r="AQ116" s="5"/>
      <c r="AR116" s="5"/>
      <c r="AS116" s="6"/>
    </row>
    <row r="117" spans="1:45">
      <c r="A117" s="55">
        <v>45</v>
      </c>
      <c r="B117" s="55">
        <v>7</v>
      </c>
      <c r="C117" s="55">
        <v>23</v>
      </c>
      <c r="D117" s="48">
        <f t="shared" si="26"/>
        <v>7</v>
      </c>
      <c r="E117" s="48" t="str">
        <f t="shared" si="27"/>
        <v>45_7</v>
      </c>
      <c r="F117" s="48">
        <v>2742</v>
      </c>
      <c r="G117" s="1"/>
      <c r="H117" s="55">
        <v>45</v>
      </c>
      <c r="I117" s="55">
        <v>7</v>
      </c>
      <c r="J117" s="55">
        <v>23</v>
      </c>
      <c r="K117" s="48">
        <f t="shared" si="16"/>
        <v>7</v>
      </c>
      <c r="L117" s="48" t="str">
        <f t="shared" si="17"/>
        <v>45_7</v>
      </c>
      <c r="M117" s="48">
        <v>2835</v>
      </c>
      <c r="N117" s="69"/>
      <c r="O117" s="55">
        <v>45</v>
      </c>
      <c r="P117" s="55">
        <v>7</v>
      </c>
      <c r="Q117" s="55">
        <v>23</v>
      </c>
      <c r="R117" s="48">
        <f t="shared" si="18"/>
        <v>7</v>
      </c>
      <c r="S117" s="48" t="str">
        <f t="shared" si="19"/>
        <v>45_7</v>
      </c>
      <c r="T117" s="48">
        <v>2924</v>
      </c>
      <c r="U117" s="69"/>
      <c r="V117" s="55">
        <v>45</v>
      </c>
      <c r="W117" s="55">
        <v>7</v>
      </c>
      <c r="X117" s="55">
        <v>23</v>
      </c>
      <c r="Y117" s="48">
        <f t="shared" si="20"/>
        <v>7</v>
      </c>
      <c r="Z117" s="48" t="str">
        <f t="shared" si="21"/>
        <v>45_7</v>
      </c>
      <c r="AA117" s="48">
        <v>3009</v>
      </c>
      <c r="AB117" s="494"/>
      <c r="AC117" s="55">
        <v>45</v>
      </c>
      <c r="AD117" s="55">
        <v>7</v>
      </c>
      <c r="AE117" s="55">
        <v>23</v>
      </c>
      <c r="AF117" s="48">
        <f t="shared" si="22"/>
        <v>7</v>
      </c>
      <c r="AG117" s="48" t="str">
        <f t="shared" si="23"/>
        <v>45_7</v>
      </c>
      <c r="AH117" s="50" t="str">
        <f t="shared" si="24"/>
        <v>45_7</v>
      </c>
      <c r="AI117" s="50">
        <f t="shared" si="28"/>
        <v>2924</v>
      </c>
      <c r="AJ117" s="50">
        <f t="shared" si="29"/>
        <v>3009</v>
      </c>
      <c r="AK117" s="482">
        <f t="shared" si="30"/>
        <v>2980.6666666666665</v>
      </c>
      <c r="AL117" s="478">
        <f t="shared" si="25"/>
        <v>19.045793397231098</v>
      </c>
      <c r="AM117" s="5"/>
      <c r="AN117" s="5"/>
      <c r="AO117" s="5"/>
      <c r="AP117" s="5"/>
      <c r="AQ117" s="5"/>
      <c r="AR117" s="5"/>
      <c r="AS117" s="6"/>
    </row>
    <row r="118" spans="1:45">
      <c r="A118" s="55">
        <v>45</v>
      </c>
      <c r="B118" s="55">
        <v>8</v>
      </c>
      <c r="C118" s="55">
        <v>24</v>
      </c>
      <c r="D118" s="48">
        <f t="shared" si="26"/>
        <v>8</v>
      </c>
      <c r="E118" s="48" t="str">
        <f t="shared" si="27"/>
        <v>45_8</v>
      </c>
      <c r="F118" s="48">
        <v>2807</v>
      </c>
      <c r="G118" s="1"/>
      <c r="H118" s="55">
        <v>45</v>
      </c>
      <c r="I118" s="55">
        <v>8</v>
      </c>
      <c r="J118" s="55">
        <v>24</v>
      </c>
      <c r="K118" s="48">
        <f t="shared" si="16"/>
        <v>8</v>
      </c>
      <c r="L118" s="48" t="str">
        <f t="shared" si="17"/>
        <v>45_8</v>
      </c>
      <c r="M118" s="48">
        <v>2902</v>
      </c>
      <c r="N118" s="69"/>
      <c r="O118" s="55">
        <v>45</v>
      </c>
      <c r="P118" s="55">
        <v>8</v>
      </c>
      <c r="Q118" s="55">
        <v>24</v>
      </c>
      <c r="R118" s="48">
        <f t="shared" si="18"/>
        <v>8</v>
      </c>
      <c r="S118" s="48" t="str">
        <f t="shared" si="19"/>
        <v>45_8</v>
      </c>
      <c r="T118" s="48">
        <v>2993</v>
      </c>
      <c r="U118" s="69"/>
      <c r="V118" s="55">
        <v>45</v>
      </c>
      <c r="W118" s="55">
        <v>8</v>
      </c>
      <c r="X118" s="55">
        <v>24</v>
      </c>
      <c r="Y118" s="48">
        <f t="shared" si="20"/>
        <v>8</v>
      </c>
      <c r="Z118" s="48" t="str">
        <f t="shared" si="21"/>
        <v>45_8</v>
      </c>
      <c r="AA118" s="48">
        <v>3078</v>
      </c>
      <c r="AB118" s="494"/>
      <c r="AC118" s="55">
        <v>45</v>
      </c>
      <c r="AD118" s="55">
        <v>8</v>
      </c>
      <c r="AE118" s="55">
        <v>24</v>
      </c>
      <c r="AF118" s="48">
        <f t="shared" si="22"/>
        <v>8</v>
      </c>
      <c r="AG118" s="48" t="str">
        <f t="shared" si="23"/>
        <v>45_8</v>
      </c>
      <c r="AH118" s="50" t="str">
        <f t="shared" si="24"/>
        <v>45_8</v>
      </c>
      <c r="AI118" s="50">
        <f t="shared" si="28"/>
        <v>2993</v>
      </c>
      <c r="AJ118" s="50">
        <f t="shared" si="29"/>
        <v>3078</v>
      </c>
      <c r="AK118" s="482">
        <f t="shared" si="30"/>
        <v>3049.6666666666665</v>
      </c>
      <c r="AL118" s="478">
        <f t="shared" si="25"/>
        <v>19.486687965921192</v>
      </c>
      <c r="AM118" s="5"/>
      <c r="AN118" s="5"/>
      <c r="AO118" s="5"/>
      <c r="AP118" s="5"/>
      <c r="AQ118" s="5"/>
      <c r="AR118" s="5"/>
      <c r="AS118" s="6"/>
    </row>
    <row r="119" spans="1:45">
      <c r="A119" s="55">
        <v>45</v>
      </c>
      <c r="B119" s="55">
        <v>9</v>
      </c>
      <c r="C119" s="55">
        <v>25</v>
      </c>
      <c r="D119" s="48">
        <f t="shared" si="26"/>
        <v>9</v>
      </c>
      <c r="E119" s="48" t="str">
        <f t="shared" si="27"/>
        <v>45_9</v>
      </c>
      <c r="F119" s="48">
        <v>2877</v>
      </c>
      <c r="G119" s="1"/>
      <c r="H119" s="55">
        <v>45</v>
      </c>
      <c r="I119" s="55">
        <v>9</v>
      </c>
      <c r="J119" s="55">
        <v>25</v>
      </c>
      <c r="K119" s="48">
        <f t="shared" si="16"/>
        <v>9</v>
      </c>
      <c r="L119" s="48" t="str">
        <f t="shared" si="17"/>
        <v>45_9</v>
      </c>
      <c r="M119" s="48">
        <v>2975</v>
      </c>
      <c r="N119" s="69"/>
      <c r="O119" s="55">
        <v>45</v>
      </c>
      <c r="P119" s="55">
        <v>9</v>
      </c>
      <c r="Q119" s="55">
        <v>25</v>
      </c>
      <c r="R119" s="48">
        <f t="shared" si="18"/>
        <v>9</v>
      </c>
      <c r="S119" s="48" t="str">
        <f t="shared" si="19"/>
        <v>45_9</v>
      </c>
      <c r="T119" s="48">
        <v>3069</v>
      </c>
      <c r="U119" s="1"/>
      <c r="V119" s="55">
        <v>45</v>
      </c>
      <c r="W119" s="55">
        <v>9</v>
      </c>
      <c r="X119" s="55">
        <v>25</v>
      </c>
      <c r="Y119" s="48">
        <f t="shared" si="20"/>
        <v>9</v>
      </c>
      <c r="Z119" s="48" t="str">
        <f t="shared" si="21"/>
        <v>45_9</v>
      </c>
      <c r="AA119" s="48">
        <v>3154</v>
      </c>
      <c r="AB119" s="494"/>
      <c r="AC119" s="55">
        <v>45</v>
      </c>
      <c r="AD119" s="55">
        <v>9</v>
      </c>
      <c r="AE119" s="55">
        <v>25</v>
      </c>
      <c r="AF119" s="48">
        <f t="shared" si="22"/>
        <v>9</v>
      </c>
      <c r="AG119" s="48" t="str">
        <f t="shared" si="23"/>
        <v>45_9</v>
      </c>
      <c r="AH119" s="50" t="str">
        <f t="shared" si="24"/>
        <v>45_9</v>
      </c>
      <c r="AI119" s="50">
        <f t="shared" si="28"/>
        <v>3069</v>
      </c>
      <c r="AJ119" s="50">
        <f t="shared" si="29"/>
        <v>3154</v>
      </c>
      <c r="AK119" s="482">
        <f t="shared" si="30"/>
        <v>3125.6666666666665</v>
      </c>
      <c r="AL119" s="478">
        <f t="shared" si="25"/>
        <v>19.97231096911608</v>
      </c>
      <c r="AM119" s="5"/>
      <c r="AN119" s="5"/>
      <c r="AO119" s="5"/>
      <c r="AP119" s="5"/>
      <c r="AQ119" s="5"/>
      <c r="AR119" s="5"/>
      <c r="AS119" s="6"/>
    </row>
    <row r="120" spans="1:45">
      <c r="A120" s="55">
        <v>45</v>
      </c>
      <c r="B120" s="55">
        <v>10</v>
      </c>
      <c r="C120" s="55">
        <v>26</v>
      </c>
      <c r="D120" s="48">
        <f t="shared" si="26"/>
        <v>10</v>
      </c>
      <c r="E120" s="48" t="str">
        <f t="shared" si="27"/>
        <v>45_10</v>
      </c>
      <c r="F120" s="48">
        <v>2948</v>
      </c>
      <c r="G120" s="1"/>
      <c r="H120" s="55">
        <v>45</v>
      </c>
      <c r="I120" s="55">
        <v>10</v>
      </c>
      <c r="J120" s="55">
        <v>26</v>
      </c>
      <c r="K120" s="48">
        <f t="shared" si="16"/>
        <v>10</v>
      </c>
      <c r="L120" s="48" t="str">
        <f t="shared" si="17"/>
        <v>45_10</v>
      </c>
      <c r="M120" s="48">
        <v>3048</v>
      </c>
      <c r="N120" s="69"/>
      <c r="O120" s="55">
        <v>45</v>
      </c>
      <c r="P120" s="55">
        <v>10</v>
      </c>
      <c r="Q120" s="55">
        <v>26</v>
      </c>
      <c r="R120" s="48">
        <f t="shared" si="18"/>
        <v>10</v>
      </c>
      <c r="S120" s="48" t="str">
        <f t="shared" si="19"/>
        <v>45_10</v>
      </c>
      <c r="T120" s="48">
        <v>3144</v>
      </c>
      <c r="U120" s="69"/>
      <c r="V120" s="55">
        <v>45</v>
      </c>
      <c r="W120" s="55">
        <v>10</v>
      </c>
      <c r="X120" s="55">
        <v>26</v>
      </c>
      <c r="Y120" s="48">
        <f t="shared" si="20"/>
        <v>10</v>
      </c>
      <c r="Z120" s="48" t="str">
        <f t="shared" si="21"/>
        <v>45_10</v>
      </c>
      <c r="AA120" s="48">
        <v>3229</v>
      </c>
      <c r="AB120" s="494"/>
      <c r="AC120" s="55">
        <v>45</v>
      </c>
      <c r="AD120" s="55">
        <v>10</v>
      </c>
      <c r="AE120" s="55">
        <v>26</v>
      </c>
      <c r="AF120" s="48">
        <f t="shared" si="22"/>
        <v>10</v>
      </c>
      <c r="AG120" s="48" t="str">
        <f t="shared" si="23"/>
        <v>45_10</v>
      </c>
      <c r="AH120" s="50" t="str">
        <f t="shared" si="24"/>
        <v>45_10</v>
      </c>
      <c r="AI120" s="50">
        <f t="shared" si="28"/>
        <v>3144</v>
      </c>
      <c r="AJ120" s="50">
        <f t="shared" si="29"/>
        <v>3229</v>
      </c>
      <c r="AK120" s="482">
        <f t="shared" si="30"/>
        <v>3200.6666666666665</v>
      </c>
      <c r="AL120" s="478">
        <f t="shared" si="25"/>
        <v>20.45154419595314</v>
      </c>
      <c r="AM120" s="5"/>
      <c r="AN120" s="5"/>
      <c r="AO120" s="5"/>
      <c r="AP120" s="5"/>
      <c r="AQ120" s="5"/>
      <c r="AR120" s="5"/>
      <c r="AS120" s="6"/>
    </row>
    <row r="121" spans="1:45">
      <c r="A121" s="55">
        <v>45</v>
      </c>
      <c r="B121" s="55">
        <v>11</v>
      </c>
      <c r="C121" s="55">
        <v>27</v>
      </c>
      <c r="D121" s="48">
        <f t="shared" si="26"/>
        <v>11</v>
      </c>
      <c r="E121" s="48" t="str">
        <f t="shared" si="27"/>
        <v>45_11</v>
      </c>
      <c r="F121" s="48">
        <v>3021</v>
      </c>
      <c r="G121" s="1"/>
      <c r="H121" s="55">
        <v>45</v>
      </c>
      <c r="I121" s="55">
        <v>11</v>
      </c>
      <c r="J121" s="55">
        <v>27</v>
      </c>
      <c r="K121" s="48">
        <f t="shared" si="16"/>
        <v>11</v>
      </c>
      <c r="L121" s="48" t="str">
        <f t="shared" si="17"/>
        <v>45_11</v>
      </c>
      <c r="M121" s="48">
        <v>3124</v>
      </c>
      <c r="N121" s="69"/>
      <c r="O121" s="55">
        <v>45</v>
      </c>
      <c r="P121" s="55">
        <v>11</v>
      </c>
      <c r="Q121" s="55">
        <v>27</v>
      </c>
      <c r="R121" s="48">
        <f t="shared" si="18"/>
        <v>11</v>
      </c>
      <c r="S121" s="48" t="str">
        <f t="shared" si="19"/>
        <v>45_11</v>
      </c>
      <c r="T121" s="48">
        <v>3222</v>
      </c>
      <c r="U121" s="69"/>
      <c r="V121" s="55">
        <v>45</v>
      </c>
      <c r="W121" s="55">
        <v>11</v>
      </c>
      <c r="X121" s="55">
        <v>27</v>
      </c>
      <c r="Y121" s="48">
        <f t="shared" si="20"/>
        <v>11</v>
      </c>
      <c r="Z121" s="48" t="str">
        <f t="shared" si="21"/>
        <v>45_11</v>
      </c>
      <c r="AA121" s="48">
        <v>3307</v>
      </c>
      <c r="AB121" s="494"/>
      <c r="AC121" s="55">
        <v>45</v>
      </c>
      <c r="AD121" s="55">
        <v>11</v>
      </c>
      <c r="AE121" s="55">
        <v>27</v>
      </c>
      <c r="AF121" s="48">
        <f t="shared" si="22"/>
        <v>11</v>
      </c>
      <c r="AG121" s="48" t="str">
        <f t="shared" si="23"/>
        <v>45_11</v>
      </c>
      <c r="AH121" s="50" t="str">
        <f t="shared" si="24"/>
        <v>45_11</v>
      </c>
      <c r="AI121" s="50">
        <f t="shared" si="28"/>
        <v>3222</v>
      </c>
      <c r="AJ121" s="50">
        <f t="shared" si="29"/>
        <v>3307</v>
      </c>
      <c r="AK121" s="482">
        <f t="shared" si="30"/>
        <v>3278.6666666666665</v>
      </c>
      <c r="AL121" s="478">
        <f t="shared" si="25"/>
        <v>20.949946751863685</v>
      </c>
      <c r="AM121" s="5"/>
      <c r="AN121" s="5"/>
      <c r="AO121" s="5"/>
      <c r="AP121" s="5"/>
      <c r="AQ121" s="5"/>
      <c r="AR121" s="5"/>
      <c r="AS121" s="6"/>
    </row>
    <row r="122" spans="1:45">
      <c r="A122" s="55">
        <v>45</v>
      </c>
      <c r="B122" s="55">
        <v>12</v>
      </c>
      <c r="C122" s="55">
        <v>28</v>
      </c>
      <c r="D122" s="48">
        <f t="shared" si="26"/>
        <v>12</v>
      </c>
      <c r="E122" s="48" t="str">
        <f t="shared" si="27"/>
        <v>45_12</v>
      </c>
      <c r="F122" s="48">
        <v>3084</v>
      </c>
      <c r="G122" s="1"/>
      <c r="H122" s="55">
        <v>45</v>
      </c>
      <c r="I122" s="55">
        <v>12</v>
      </c>
      <c r="J122" s="55">
        <v>28</v>
      </c>
      <c r="K122" s="48">
        <f t="shared" si="16"/>
        <v>12</v>
      </c>
      <c r="L122" s="48" t="str">
        <f t="shared" si="17"/>
        <v>45_12</v>
      </c>
      <c r="M122" s="48">
        <v>3189</v>
      </c>
      <c r="N122" s="69"/>
      <c r="O122" s="55">
        <v>45</v>
      </c>
      <c r="P122" s="55">
        <v>12</v>
      </c>
      <c r="Q122" s="55">
        <v>28</v>
      </c>
      <c r="R122" s="48">
        <f t="shared" si="18"/>
        <v>12</v>
      </c>
      <c r="S122" s="48" t="str">
        <f t="shared" si="19"/>
        <v>45_12</v>
      </c>
      <c r="T122" s="48">
        <v>3289</v>
      </c>
      <c r="U122" s="1"/>
      <c r="V122" s="55">
        <v>45</v>
      </c>
      <c r="W122" s="55">
        <v>12</v>
      </c>
      <c r="X122" s="55">
        <v>28</v>
      </c>
      <c r="Y122" s="48">
        <f t="shared" si="20"/>
        <v>12</v>
      </c>
      <c r="Z122" s="48" t="str">
        <f t="shared" si="21"/>
        <v>45_12</v>
      </c>
      <c r="AA122" s="48">
        <v>3374</v>
      </c>
      <c r="AB122" s="494"/>
      <c r="AC122" s="55">
        <v>45</v>
      </c>
      <c r="AD122" s="55">
        <v>12</v>
      </c>
      <c r="AE122" s="55">
        <v>28</v>
      </c>
      <c r="AF122" s="48">
        <f t="shared" si="22"/>
        <v>12</v>
      </c>
      <c r="AG122" s="48" t="str">
        <f t="shared" si="23"/>
        <v>45_12</v>
      </c>
      <c r="AH122" s="50" t="str">
        <f t="shared" si="24"/>
        <v>45_12</v>
      </c>
      <c r="AI122" s="50">
        <f t="shared" si="28"/>
        <v>3289</v>
      </c>
      <c r="AJ122" s="50">
        <f t="shared" si="29"/>
        <v>3374</v>
      </c>
      <c r="AK122" s="482">
        <f t="shared" si="30"/>
        <v>3345.6666666666661</v>
      </c>
      <c r="AL122" s="478">
        <f t="shared" si="25"/>
        <v>21.378061767838123</v>
      </c>
      <c r="AM122" s="5"/>
      <c r="AN122" s="5"/>
      <c r="AO122" s="5"/>
      <c r="AP122" s="5"/>
      <c r="AQ122" s="5"/>
      <c r="AR122" s="5"/>
      <c r="AS122" s="6"/>
    </row>
    <row r="123" spans="1:45">
      <c r="A123" s="48">
        <v>50</v>
      </c>
      <c r="B123" s="55">
        <v>0</v>
      </c>
      <c r="C123" s="55">
        <v>17</v>
      </c>
      <c r="D123" s="48">
        <f t="shared" si="26"/>
        <v>0</v>
      </c>
      <c r="E123" s="48" t="str">
        <f t="shared" si="27"/>
        <v>50_0</v>
      </c>
      <c r="F123" s="48">
        <v>2345</v>
      </c>
      <c r="G123" s="1"/>
      <c r="H123" s="55">
        <v>50</v>
      </c>
      <c r="I123" s="55">
        <v>0</v>
      </c>
      <c r="J123" s="55">
        <v>17</v>
      </c>
      <c r="K123" s="48">
        <f t="shared" si="16"/>
        <v>0</v>
      </c>
      <c r="L123" s="48" t="str">
        <f t="shared" si="17"/>
        <v>50_0</v>
      </c>
      <c r="M123" s="48">
        <v>2425</v>
      </c>
      <c r="N123" s="69"/>
      <c r="O123" s="55">
        <v>50</v>
      </c>
      <c r="P123" s="55">
        <v>0</v>
      </c>
      <c r="Q123" s="55">
        <v>17</v>
      </c>
      <c r="R123" s="48">
        <f t="shared" si="18"/>
        <v>0</v>
      </c>
      <c r="S123" s="48" t="str">
        <f t="shared" si="19"/>
        <v>50_0</v>
      </c>
      <c r="T123" s="48">
        <v>2501</v>
      </c>
      <c r="U123" s="69"/>
      <c r="V123" s="55">
        <v>50</v>
      </c>
      <c r="W123" s="55">
        <v>0</v>
      </c>
      <c r="X123" s="55">
        <v>17</v>
      </c>
      <c r="Y123" s="48">
        <f t="shared" si="20"/>
        <v>0</v>
      </c>
      <c r="Z123" s="48" t="str">
        <f t="shared" si="21"/>
        <v>50_0</v>
      </c>
      <c r="AA123" s="48">
        <v>2586</v>
      </c>
      <c r="AB123" s="494"/>
      <c r="AC123" s="55">
        <v>50</v>
      </c>
      <c r="AD123" s="55">
        <v>0</v>
      </c>
      <c r="AE123" s="55">
        <v>17</v>
      </c>
      <c r="AF123" s="48">
        <f t="shared" si="22"/>
        <v>0</v>
      </c>
      <c r="AG123" s="48" t="str">
        <f t="shared" si="23"/>
        <v>50_0</v>
      </c>
      <c r="AH123" s="50" t="str">
        <f t="shared" si="24"/>
        <v>50_0</v>
      </c>
      <c r="AI123" s="50">
        <f t="shared" si="28"/>
        <v>2501</v>
      </c>
      <c r="AJ123" s="50">
        <f t="shared" si="29"/>
        <v>2586</v>
      </c>
      <c r="AK123" s="482">
        <f t="shared" si="30"/>
        <v>2557.6666666666665</v>
      </c>
      <c r="AL123" s="478">
        <f t="shared" si="25"/>
        <v>16.342917997870074</v>
      </c>
      <c r="AM123" s="5"/>
      <c r="AN123" s="5"/>
      <c r="AO123" s="5"/>
      <c r="AP123" s="5"/>
      <c r="AQ123" s="5"/>
      <c r="AR123" s="5"/>
      <c r="AS123" s="6"/>
    </row>
    <row r="124" spans="1:45">
      <c r="A124" s="48">
        <v>50</v>
      </c>
      <c r="B124" s="55">
        <v>1</v>
      </c>
      <c r="C124" s="55">
        <v>19</v>
      </c>
      <c r="D124" s="48">
        <f t="shared" si="26"/>
        <v>1</v>
      </c>
      <c r="E124" s="48" t="str">
        <f t="shared" si="27"/>
        <v>50_1</v>
      </c>
      <c r="F124" s="48">
        <v>2478</v>
      </c>
      <c r="G124" s="1"/>
      <c r="H124" s="55">
        <v>50</v>
      </c>
      <c r="I124" s="55">
        <v>1</v>
      </c>
      <c r="J124" s="55">
        <v>19</v>
      </c>
      <c r="K124" s="48">
        <f t="shared" si="16"/>
        <v>1</v>
      </c>
      <c r="L124" s="48" t="str">
        <f t="shared" si="17"/>
        <v>50_1</v>
      </c>
      <c r="M124" s="48">
        <v>2562</v>
      </c>
      <c r="N124" s="1"/>
      <c r="O124" s="55">
        <v>50</v>
      </c>
      <c r="P124" s="55">
        <v>1</v>
      </c>
      <c r="Q124" s="55">
        <v>19</v>
      </c>
      <c r="R124" s="48">
        <f t="shared" si="18"/>
        <v>1</v>
      </c>
      <c r="S124" s="48" t="str">
        <f t="shared" si="19"/>
        <v>50_1</v>
      </c>
      <c r="T124" s="48">
        <v>2643</v>
      </c>
      <c r="U124" s="69"/>
      <c r="V124" s="55">
        <v>50</v>
      </c>
      <c r="W124" s="55">
        <v>1</v>
      </c>
      <c r="X124" s="55">
        <v>19</v>
      </c>
      <c r="Y124" s="48">
        <f t="shared" si="20"/>
        <v>1</v>
      </c>
      <c r="Z124" s="48" t="str">
        <f t="shared" si="21"/>
        <v>50_1</v>
      </c>
      <c r="AA124" s="48">
        <v>2728</v>
      </c>
      <c r="AB124" s="494"/>
      <c r="AC124" s="55">
        <v>50</v>
      </c>
      <c r="AD124" s="55">
        <v>1</v>
      </c>
      <c r="AE124" s="55">
        <v>19</v>
      </c>
      <c r="AF124" s="48">
        <f t="shared" si="22"/>
        <v>1</v>
      </c>
      <c r="AG124" s="48" t="str">
        <f t="shared" si="23"/>
        <v>50_1</v>
      </c>
      <c r="AH124" s="50" t="str">
        <f t="shared" si="24"/>
        <v>50_1</v>
      </c>
      <c r="AI124" s="50">
        <f t="shared" si="28"/>
        <v>2643</v>
      </c>
      <c r="AJ124" s="50">
        <f t="shared" si="29"/>
        <v>2728</v>
      </c>
      <c r="AK124" s="482">
        <f t="shared" si="30"/>
        <v>2699.6666666666665</v>
      </c>
      <c r="AL124" s="478">
        <f t="shared" si="25"/>
        <v>17.250266240681576</v>
      </c>
      <c r="AM124" s="5"/>
      <c r="AN124" s="5"/>
      <c r="AO124" s="5"/>
      <c r="AP124" s="5"/>
      <c r="AQ124" s="5"/>
      <c r="AR124" s="5"/>
      <c r="AS124" s="6"/>
    </row>
    <row r="125" spans="1:45">
      <c r="A125" s="48">
        <v>50</v>
      </c>
      <c r="B125" s="55">
        <v>2</v>
      </c>
      <c r="C125" s="55">
        <v>21</v>
      </c>
      <c r="D125" s="48">
        <f t="shared" si="26"/>
        <v>2</v>
      </c>
      <c r="E125" s="48" t="str">
        <f t="shared" si="27"/>
        <v>50_2</v>
      </c>
      <c r="F125" s="48">
        <v>2610</v>
      </c>
      <c r="G125" s="1"/>
      <c r="H125" s="55">
        <v>50</v>
      </c>
      <c r="I125" s="55">
        <v>2</v>
      </c>
      <c r="J125" s="55">
        <v>21</v>
      </c>
      <c r="K125" s="48">
        <f t="shared" si="16"/>
        <v>2</v>
      </c>
      <c r="L125" s="48" t="str">
        <f t="shared" si="17"/>
        <v>50_2</v>
      </c>
      <c r="M125" s="48">
        <v>2699</v>
      </c>
      <c r="N125" s="71"/>
      <c r="O125" s="55">
        <v>50</v>
      </c>
      <c r="P125" s="55">
        <v>2</v>
      </c>
      <c r="Q125" s="55">
        <v>21</v>
      </c>
      <c r="R125" s="48">
        <f t="shared" si="18"/>
        <v>2</v>
      </c>
      <c r="S125" s="48" t="str">
        <f t="shared" si="19"/>
        <v>50_2</v>
      </c>
      <c r="T125" s="48">
        <v>2784</v>
      </c>
      <c r="U125" s="1"/>
      <c r="V125" s="55">
        <v>50</v>
      </c>
      <c r="W125" s="55">
        <v>2</v>
      </c>
      <c r="X125" s="55">
        <v>21</v>
      </c>
      <c r="Y125" s="48">
        <f t="shared" si="20"/>
        <v>2</v>
      </c>
      <c r="Z125" s="48" t="str">
        <f t="shared" si="21"/>
        <v>50_2</v>
      </c>
      <c r="AA125" s="48">
        <v>2869</v>
      </c>
      <c r="AB125" s="494"/>
      <c r="AC125" s="55">
        <v>50</v>
      </c>
      <c r="AD125" s="55">
        <v>2</v>
      </c>
      <c r="AE125" s="55">
        <v>21</v>
      </c>
      <c r="AF125" s="48">
        <f t="shared" si="22"/>
        <v>2</v>
      </c>
      <c r="AG125" s="48" t="str">
        <f t="shared" si="23"/>
        <v>50_2</v>
      </c>
      <c r="AH125" s="50" t="str">
        <f t="shared" si="24"/>
        <v>50_2</v>
      </c>
      <c r="AI125" s="50">
        <f t="shared" si="28"/>
        <v>2784</v>
      </c>
      <c r="AJ125" s="50">
        <f t="shared" si="29"/>
        <v>2869</v>
      </c>
      <c r="AK125" s="482">
        <f t="shared" si="30"/>
        <v>2840.6666666666665</v>
      </c>
      <c r="AL125" s="478">
        <f t="shared" si="25"/>
        <v>18.151224707135249</v>
      </c>
      <c r="AM125" s="5"/>
      <c r="AN125" s="5"/>
      <c r="AO125" s="5"/>
      <c r="AP125" s="5"/>
      <c r="AQ125" s="5"/>
      <c r="AR125" s="5"/>
      <c r="AS125" s="6"/>
    </row>
    <row r="126" spans="1:45">
      <c r="A126" s="48">
        <v>50</v>
      </c>
      <c r="B126" s="55">
        <v>3</v>
      </c>
      <c r="C126" s="55">
        <v>23</v>
      </c>
      <c r="D126" s="48">
        <f t="shared" si="26"/>
        <v>3</v>
      </c>
      <c r="E126" s="48" t="str">
        <f t="shared" si="27"/>
        <v>50_3</v>
      </c>
      <c r="F126" s="48">
        <v>2742</v>
      </c>
      <c r="G126" s="1"/>
      <c r="H126" s="55">
        <v>50</v>
      </c>
      <c r="I126" s="55">
        <v>3</v>
      </c>
      <c r="J126" s="55">
        <v>23</v>
      </c>
      <c r="K126" s="48">
        <f t="shared" si="16"/>
        <v>3</v>
      </c>
      <c r="L126" s="48" t="str">
        <f t="shared" si="17"/>
        <v>50_3</v>
      </c>
      <c r="M126" s="48">
        <v>2835</v>
      </c>
      <c r="N126" s="71"/>
      <c r="O126" s="55">
        <v>50</v>
      </c>
      <c r="P126" s="55">
        <v>3</v>
      </c>
      <c r="Q126" s="55">
        <v>23</v>
      </c>
      <c r="R126" s="48">
        <f t="shared" si="18"/>
        <v>3</v>
      </c>
      <c r="S126" s="48" t="str">
        <f t="shared" si="19"/>
        <v>50_3</v>
      </c>
      <c r="T126" s="48">
        <v>2924</v>
      </c>
      <c r="U126" s="69"/>
      <c r="V126" s="55">
        <v>50</v>
      </c>
      <c r="W126" s="55">
        <v>3</v>
      </c>
      <c r="X126" s="55">
        <v>23</v>
      </c>
      <c r="Y126" s="48">
        <f t="shared" si="20"/>
        <v>3</v>
      </c>
      <c r="Z126" s="48" t="str">
        <f t="shared" si="21"/>
        <v>50_3</v>
      </c>
      <c r="AA126" s="48">
        <v>3009</v>
      </c>
      <c r="AB126" s="494"/>
      <c r="AC126" s="55">
        <v>50</v>
      </c>
      <c r="AD126" s="55">
        <v>3</v>
      </c>
      <c r="AE126" s="55">
        <v>23</v>
      </c>
      <c r="AF126" s="48">
        <f t="shared" si="22"/>
        <v>3</v>
      </c>
      <c r="AG126" s="48" t="str">
        <f t="shared" si="23"/>
        <v>50_3</v>
      </c>
      <c r="AH126" s="50" t="str">
        <f t="shared" si="24"/>
        <v>50_3</v>
      </c>
      <c r="AI126" s="50">
        <f t="shared" si="28"/>
        <v>2924</v>
      </c>
      <c r="AJ126" s="50">
        <f t="shared" si="29"/>
        <v>3009</v>
      </c>
      <c r="AK126" s="482">
        <f t="shared" si="30"/>
        <v>2980.6666666666665</v>
      </c>
      <c r="AL126" s="478">
        <f t="shared" si="25"/>
        <v>19.045793397231098</v>
      </c>
      <c r="AM126" s="5"/>
      <c r="AN126" s="5"/>
      <c r="AO126" s="5"/>
      <c r="AP126" s="5"/>
      <c r="AQ126" s="5"/>
      <c r="AR126" s="5"/>
      <c r="AS126" s="6"/>
    </row>
    <row r="127" spans="1:45">
      <c r="A127" s="48">
        <v>50</v>
      </c>
      <c r="B127" s="55">
        <v>4</v>
      </c>
      <c r="C127" s="55">
        <v>25</v>
      </c>
      <c r="D127" s="48">
        <f t="shared" si="26"/>
        <v>4</v>
      </c>
      <c r="E127" s="48" t="str">
        <f t="shared" si="27"/>
        <v>50_4</v>
      </c>
      <c r="F127" s="48">
        <v>2877</v>
      </c>
      <c r="G127" s="1"/>
      <c r="H127" s="55">
        <v>50</v>
      </c>
      <c r="I127" s="55">
        <v>4</v>
      </c>
      <c r="J127" s="55">
        <v>25</v>
      </c>
      <c r="K127" s="48">
        <f t="shared" si="16"/>
        <v>4</v>
      </c>
      <c r="L127" s="48" t="str">
        <f t="shared" si="17"/>
        <v>50_4</v>
      </c>
      <c r="M127" s="48">
        <v>2975</v>
      </c>
      <c r="N127" s="72"/>
      <c r="O127" s="55">
        <v>50</v>
      </c>
      <c r="P127" s="55">
        <v>4</v>
      </c>
      <c r="Q127" s="55">
        <v>25</v>
      </c>
      <c r="R127" s="48">
        <f t="shared" si="18"/>
        <v>4</v>
      </c>
      <c r="S127" s="48" t="str">
        <f t="shared" si="19"/>
        <v>50_4</v>
      </c>
      <c r="T127" s="48">
        <v>3069</v>
      </c>
      <c r="U127" s="69"/>
      <c r="V127" s="55">
        <v>50</v>
      </c>
      <c r="W127" s="55">
        <v>4</v>
      </c>
      <c r="X127" s="55">
        <v>25</v>
      </c>
      <c r="Y127" s="48">
        <f t="shared" si="20"/>
        <v>4</v>
      </c>
      <c r="Z127" s="48" t="str">
        <f t="shared" si="21"/>
        <v>50_4</v>
      </c>
      <c r="AA127" s="48">
        <v>3154</v>
      </c>
      <c r="AB127" s="494"/>
      <c r="AC127" s="55">
        <v>50</v>
      </c>
      <c r="AD127" s="55">
        <v>4</v>
      </c>
      <c r="AE127" s="55">
        <v>25</v>
      </c>
      <c r="AF127" s="48">
        <f t="shared" si="22"/>
        <v>4</v>
      </c>
      <c r="AG127" s="48" t="str">
        <f t="shared" si="23"/>
        <v>50_4</v>
      </c>
      <c r="AH127" s="50" t="str">
        <f t="shared" si="24"/>
        <v>50_4</v>
      </c>
      <c r="AI127" s="50">
        <f t="shared" si="28"/>
        <v>3069</v>
      </c>
      <c r="AJ127" s="50">
        <f t="shared" si="29"/>
        <v>3154</v>
      </c>
      <c r="AK127" s="482">
        <f t="shared" si="30"/>
        <v>3125.6666666666665</v>
      </c>
      <c r="AL127" s="478">
        <f t="shared" si="25"/>
        <v>19.97231096911608</v>
      </c>
      <c r="AM127" s="5"/>
      <c r="AN127" s="5"/>
      <c r="AO127" s="5"/>
      <c r="AP127" s="5"/>
      <c r="AQ127" s="5"/>
      <c r="AR127" s="5"/>
      <c r="AS127" s="6"/>
    </row>
    <row r="128" spans="1:45">
      <c r="A128" s="48">
        <v>50</v>
      </c>
      <c r="B128" s="55">
        <v>5</v>
      </c>
      <c r="C128" s="55">
        <v>27</v>
      </c>
      <c r="D128" s="48">
        <f t="shared" si="26"/>
        <v>5</v>
      </c>
      <c r="E128" s="48" t="str">
        <f t="shared" si="27"/>
        <v>50_5</v>
      </c>
      <c r="F128" s="48">
        <v>3021</v>
      </c>
      <c r="G128" s="1"/>
      <c r="H128" s="55">
        <v>50</v>
      </c>
      <c r="I128" s="55">
        <v>5</v>
      </c>
      <c r="J128" s="55">
        <v>27</v>
      </c>
      <c r="K128" s="48">
        <f t="shared" si="16"/>
        <v>5</v>
      </c>
      <c r="L128" s="48" t="str">
        <f t="shared" si="17"/>
        <v>50_5</v>
      </c>
      <c r="M128" s="48">
        <v>3124</v>
      </c>
      <c r="N128" s="46"/>
      <c r="O128" s="55">
        <v>50</v>
      </c>
      <c r="P128" s="55">
        <v>5</v>
      </c>
      <c r="Q128" s="55">
        <v>27</v>
      </c>
      <c r="R128" s="48">
        <f t="shared" si="18"/>
        <v>5</v>
      </c>
      <c r="S128" s="48" t="str">
        <f t="shared" si="19"/>
        <v>50_5</v>
      </c>
      <c r="T128" s="48">
        <v>3222</v>
      </c>
      <c r="U128" s="1"/>
      <c r="V128" s="55">
        <v>50</v>
      </c>
      <c r="W128" s="55">
        <v>5</v>
      </c>
      <c r="X128" s="55">
        <v>27</v>
      </c>
      <c r="Y128" s="48">
        <f t="shared" si="20"/>
        <v>5</v>
      </c>
      <c r="Z128" s="48" t="str">
        <f t="shared" si="21"/>
        <v>50_5</v>
      </c>
      <c r="AA128" s="48">
        <v>3307</v>
      </c>
      <c r="AB128" s="494"/>
      <c r="AC128" s="55">
        <v>50</v>
      </c>
      <c r="AD128" s="55">
        <v>5</v>
      </c>
      <c r="AE128" s="55">
        <v>27</v>
      </c>
      <c r="AF128" s="48">
        <f t="shared" si="22"/>
        <v>5</v>
      </c>
      <c r="AG128" s="48" t="str">
        <f t="shared" si="23"/>
        <v>50_5</v>
      </c>
      <c r="AH128" s="50" t="str">
        <f t="shared" si="24"/>
        <v>50_5</v>
      </c>
      <c r="AI128" s="50">
        <f t="shared" si="28"/>
        <v>3222</v>
      </c>
      <c r="AJ128" s="50">
        <f t="shared" si="29"/>
        <v>3307</v>
      </c>
      <c r="AK128" s="482">
        <f t="shared" si="30"/>
        <v>3278.6666666666665</v>
      </c>
      <c r="AL128" s="478">
        <f t="shared" si="25"/>
        <v>20.949946751863685</v>
      </c>
      <c r="AM128" s="5"/>
      <c r="AN128" s="5"/>
      <c r="AO128" s="5"/>
      <c r="AP128" s="5"/>
      <c r="AQ128" s="5"/>
      <c r="AR128" s="5"/>
      <c r="AS128" s="6"/>
    </row>
    <row r="129" spans="1:45">
      <c r="A129" s="48">
        <v>50</v>
      </c>
      <c r="B129" s="55">
        <v>6</v>
      </c>
      <c r="C129" s="55">
        <v>28</v>
      </c>
      <c r="D129" s="48">
        <f t="shared" si="26"/>
        <v>6</v>
      </c>
      <c r="E129" s="48" t="str">
        <f t="shared" si="27"/>
        <v>50_6</v>
      </c>
      <c r="F129" s="48">
        <v>3084</v>
      </c>
      <c r="G129" s="1"/>
      <c r="H129" s="55">
        <v>50</v>
      </c>
      <c r="I129" s="55">
        <v>6</v>
      </c>
      <c r="J129" s="55">
        <v>28</v>
      </c>
      <c r="K129" s="48">
        <f t="shared" si="16"/>
        <v>6</v>
      </c>
      <c r="L129" s="48" t="str">
        <f t="shared" si="17"/>
        <v>50_6</v>
      </c>
      <c r="M129" s="48">
        <v>3189</v>
      </c>
      <c r="N129" s="69"/>
      <c r="O129" s="55">
        <v>50</v>
      </c>
      <c r="P129" s="55">
        <v>6</v>
      </c>
      <c r="Q129" s="55">
        <v>28</v>
      </c>
      <c r="R129" s="48">
        <f t="shared" si="18"/>
        <v>6</v>
      </c>
      <c r="S129" s="48" t="str">
        <f t="shared" si="19"/>
        <v>50_6</v>
      </c>
      <c r="T129" s="48">
        <v>3289</v>
      </c>
      <c r="U129" s="69"/>
      <c r="V129" s="55">
        <v>50</v>
      </c>
      <c r="W129" s="55">
        <v>6</v>
      </c>
      <c r="X129" s="55">
        <v>28</v>
      </c>
      <c r="Y129" s="48">
        <f t="shared" si="20"/>
        <v>6</v>
      </c>
      <c r="Z129" s="48" t="str">
        <f t="shared" si="21"/>
        <v>50_6</v>
      </c>
      <c r="AA129" s="48">
        <v>3374</v>
      </c>
      <c r="AB129" s="494"/>
      <c r="AC129" s="55">
        <v>50</v>
      </c>
      <c r="AD129" s="55">
        <v>6</v>
      </c>
      <c r="AE129" s="55">
        <v>28</v>
      </c>
      <c r="AF129" s="48">
        <f t="shared" si="22"/>
        <v>6</v>
      </c>
      <c r="AG129" s="48" t="str">
        <f t="shared" si="23"/>
        <v>50_6</v>
      </c>
      <c r="AH129" s="50" t="str">
        <f t="shared" si="24"/>
        <v>50_6</v>
      </c>
      <c r="AI129" s="50">
        <f t="shared" si="28"/>
        <v>3289</v>
      </c>
      <c r="AJ129" s="50">
        <f t="shared" si="29"/>
        <v>3374</v>
      </c>
      <c r="AK129" s="482">
        <f t="shared" si="30"/>
        <v>3345.6666666666661</v>
      </c>
      <c r="AL129" s="478">
        <f t="shared" si="25"/>
        <v>21.378061767838123</v>
      </c>
      <c r="AM129" s="5"/>
      <c r="AN129" s="5"/>
      <c r="AO129" s="5"/>
      <c r="AP129" s="5"/>
      <c r="AQ129" s="5"/>
      <c r="AR129" s="5"/>
      <c r="AS129" s="6"/>
    </row>
    <row r="130" spans="1:45">
      <c r="A130" s="48">
        <v>50</v>
      </c>
      <c r="B130" s="55">
        <v>7</v>
      </c>
      <c r="C130" s="55">
        <v>29</v>
      </c>
      <c r="D130" s="48">
        <f t="shared" si="26"/>
        <v>7</v>
      </c>
      <c r="E130" s="48" t="str">
        <f t="shared" si="27"/>
        <v>50_7</v>
      </c>
      <c r="F130" s="48">
        <v>3157</v>
      </c>
      <c r="G130" s="1"/>
      <c r="H130" s="55">
        <v>50</v>
      </c>
      <c r="I130" s="55">
        <v>7</v>
      </c>
      <c r="J130" s="55">
        <v>29</v>
      </c>
      <c r="K130" s="48">
        <f t="shared" si="16"/>
        <v>7</v>
      </c>
      <c r="L130" s="48" t="str">
        <f t="shared" si="17"/>
        <v>50_7</v>
      </c>
      <c r="M130" s="48">
        <v>3264</v>
      </c>
      <c r="N130" s="69"/>
      <c r="O130" s="55">
        <v>50</v>
      </c>
      <c r="P130" s="55">
        <v>7</v>
      </c>
      <c r="Q130" s="55">
        <v>29</v>
      </c>
      <c r="R130" s="48">
        <f t="shared" si="18"/>
        <v>7</v>
      </c>
      <c r="S130" s="48" t="str">
        <f t="shared" si="19"/>
        <v>50_7</v>
      </c>
      <c r="T130" s="48">
        <v>3367</v>
      </c>
      <c r="U130" s="69"/>
      <c r="V130" s="55">
        <v>50</v>
      </c>
      <c r="W130" s="55">
        <v>7</v>
      </c>
      <c r="X130" s="55">
        <v>29</v>
      </c>
      <c r="Y130" s="48">
        <f t="shared" si="20"/>
        <v>7</v>
      </c>
      <c r="Z130" s="48" t="str">
        <f t="shared" si="21"/>
        <v>50_7</v>
      </c>
      <c r="AA130" s="48">
        <v>3452</v>
      </c>
      <c r="AB130" s="494"/>
      <c r="AC130" s="55">
        <v>50</v>
      </c>
      <c r="AD130" s="55">
        <v>7</v>
      </c>
      <c r="AE130" s="55">
        <v>29</v>
      </c>
      <c r="AF130" s="48">
        <f t="shared" si="22"/>
        <v>7</v>
      </c>
      <c r="AG130" s="48" t="str">
        <f t="shared" si="23"/>
        <v>50_7</v>
      </c>
      <c r="AH130" s="50" t="str">
        <f t="shared" si="24"/>
        <v>50_7</v>
      </c>
      <c r="AI130" s="50">
        <f t="shared" si="28"/>
        <v>3367</v>
      </c>
      <c r="AJ130" s="50">
        <f t="shared" si="29"/>
        <v>3452</v>
      </c>
      <c r="AK130" s="482">
        <f t="shared" si="30"/>
        <v>3423.6666666666661</v>
      </c>
      <c r="AL130" s="478">
        <f t="shared" si="25"/>
        <v>21.876464323748664</v>
      </c>
      <c r="AM130" s="5"/>
      <c r="AN130" s="5"/>
      <c r="AO130" s="5"/>
      <c r="AP130" s="5"/>
      <c r="AQ130" s="5"/>
      <c r="AR130" s="5"/>
      <c r="AS130" s="6"/>
    </row>
    <row r="131" spans="1:45">
      <c r="A131" s="48">
        <v>50</v>
      </c>
      <c r="B131" s="55">
        <v>8</v>
      </c>
      <c r="C131" s="55">
        <v>30</v>
      </c>
      <c r="D131" s="48">
        <f t="shared" si="26"/>
        <v>8</v>
      </c>
      <c r="E131" s="48" t="str">
        <f t="shared" si="27"/>
        <v>50_8</v>
      </c>
      <c r="F131" s="48">
        <v>3227</v>
      </c>
      <c r="G131" s="1"/>
      <c r="H131" s="55">
        <v>50</v>
      </c>
      <c r="I131" s="55">
        <v>8</v>
      </c>
      <c r="J131" s="55">
        <v>30</v>
      </c>
      <c r="K131" s="48">
        <f t="shared" si="16"/>
        <v>8</v>
      </c>
      <c r="L131" s="48" t="str">
        <f t="shared" si="17"/>
        <v>50_8</v>
      </c>
      <c r="M131" s="48">
        <v>3337</v>
      </c>
      <c r="N131" s="69"/>
      <c r="O131" s="55">
        <v>50</v>
      </c>
      <c r="P131" s="55">
        <v>8</v>
      </c>
      <c r="Q131" s="55">
        <v>30</v>
      </c>
      <c r="R131" s="48">
        <f t="shared" si="18"/>
        <v>8</v>
      </c>
      <c r="S131" s="48" t="str">
        <f t="shared" si="19"/>
        <v>50_8</v>
      </c>
      <c r="T131" s="48">
        <v>3442</v>
      </c>
      <c r="U131" s="1"/>
      <c r="V131" s="55">
        <v>50</v>
      </c>
      <c r="W131" s="55">
        <v>8</v>
      </c>
      <c r="X131" s="55">
        <v>30</v>
      </c>
      <c r="Y131" s="48">
        <f t="shared" si="20"/>
        <v>8</v>
      </c>
      <c r="Z131" s="48" t="str">
        <f t="shared" si="21"/>
        <v>50_8</v>
      </c>
      <c r="AA131" s="48">
        <v>3527</v>
      </c>
      <c r="AB131" s="494"/>
      <c r="AC131" s="55">
        <v>50</v>
      </c>
      <c r="AD131" s="55">
        <v>8</v>
      </c>
      <c r="AE131" s="55">
        <v>30</v>
      </c>
      <c r="AF131" s="48">
        <f t="shared" si="22"/>
        <v>8</v>
      </c>
      <c r="AG131" s="48" t="str">
        <f t="shared" si="23"/>
        <v>50_8</v>
      </c>
      <c r="AH131" s="50" t="str">
        <f t="shared" si="24"/>
        <v>50_8</v>
      </c>
      <c r="AI131" s="50">
        <f t="shared" si="28"/>
        <v>3442</v>
      </c>
      <c r="AJ131" s="50">
        <f t="shared" si="29"/>
        <v>3527</v>
      </c>
      <c r="AK131" s="482">
        <f t="shared" si="30"/>
        <v>3498.6666666666661</v>
      </c>
      <c r="AL131" s="478">
        <f t="shared" si="25"/>
        <v>22.355697550585727</v>
      </c>
      <c r="AM131" s="5"/>
      <c r="AN131" s="5"/>
      <c r="AO131" s="5"/>
      <c r="AP131" s="5"/>
      <c r="AQ131" s="5"/>
      <c r="AR131" s="5"/>
      <c r="AS131" s="6"/>
    </row>
    <row r="132" spans="1:45">
      <c r="A132" s="48">
        <v>50</v>
      </c>
      <c r="B132" s="55">
        <v>9</v>
      </c>
      <c r="C132" s="55">
        <v>31</v>
      </c>
      <c r="D132" s="48">
        <f t="shared" si="26"/>
        <v>9</v>
      </c>
      <c r="E132" s="48" t="str">
        <f t="shared" si="27"/>
        <v>50_9</v>
      </c>
      <c r="F132" s="48">
        <v>3294</v>
      </c>
      <c r="G132" s="1"/>
      <c r="H132" s="55">
        <v>50</v>
      </c>
      <c r="I132" s="55">
        <v>9</v>
      </c>
      <c r="J132" s="55">
        <v>31</v>
      </c>
      <c r="K132" s="48">
        <f t="shared" si="16"/>
        <v>9</v>
      </c>
      <c r="L132" s="48" t="str">
        <f t="shared" si="17"/>
        <v>50_9</v>
      </c>
      <c r="M132" s="48">
        <v>3406</v>
      </c>
      <c r="N132" s="69"/>
      <c r="O132" s="55">
        <v>50</v>
      </c>
      <c r="P132" s="55">
        <v>9</v>
      </c>
      <c r="Q132" s="55">
        <v>31</v>
      </c>
      <c r="R132" s="48">
        <f t="shared" si="18"/>
        <v>9</v>
      </c>
      <c r="S132" s="48" t="str">
        <f t="shared" si="19"/>
        <v>50_9</v>
      </c>
      <c r="T132" s="48">
        <v>3513</v>
      </c>
      <c r="U132" s="69"/>
      <c r="V132" s="55">
        <v>50</v>
      </c>
      <c r="W132" s="55">
        <v>9</v>
      </c>
      <c r="X132" s="55">
        <v>31</v>
      </c>
      <c r="Y132" s="48">
        <f t="shared" si="20"/>
        <v>9</v>
      </c>
      <c r="Z132" s="48" t="str">
        <f t="shared" si="21"/>
        <v>50_9</v>
      </c>
      <c r="AA132" s="48">
        <v>3598</v>
      </c>
      <c r="AB132" s="494"/>
      <c r="AC132" s="55">
        <v>50</v>
      </c>
      <c r="AD132" s="55">
        <v>9</v>
      </c>
      <c r="AE132" s="55">
        <v>31</v>
      </c>
      <c r="AF132" s="48">
        <f t="shared" si="22"/>
        <v>9</v>
      </c>
      <c r="AG132" s="48" t="str">
        <f t="shared" si="23"/>
        <v>50_9</v>
      </c>
      <c r="AH132" s="50" t="str">
        <f t="shared" si="24"/>
        <v>50_9</v>
      </c>
      <c r="AI132" s="50">
        <f t="shared" si="28"/>
        <v>3513</v>
      </c>
      <c r="AJ132" s="50">
        <f t="shared" si="29"/>
        <v>3598</v>
      </c>
      <c r="AK132" s="482">
        <f t="shared" si="30"/>
        <v>3569.6666666666665</v>
      </c>
      <c r="AL132" s="478">
        <f t="shared" si="25"/>
        <v>22.809371671991482</v>
      </c>
      <c r="AM132" s="5"/>
      <c r="AN132" s="5"/>
      <c r="AO132" s="5"/>
      <c r="AP132" s="5"/>
      <c r="AQ132" s="5"/>
      <c r="AR132" s="5"/>
      <c r="AS132" s="6"/>
    </row>
    <row r="133" spans="1:45">
      <c r="A133" s="48">
        <v>50</v>
      </c>
      <c r="B133" s="55">
        <v>10</v>
      </c>
      <c r="C133" s="55">
        <v>32</v>
      </c>
      <c r="D133" s="48">
        <f t="shared" si="26"/>
        <v>10</v>
      </c>
      <c r="E133" s="48" t="str">
        <f t="shared" si="27"/>
        <v>50_10</v>
      </c>
      <c r="F133" s="48">
        <v>3364</v>
      </c>
      <c r="G133" s="1"/>
      <c r="H133" s="55">
        <v>50</v>
      </c>
      <c r="I133" s="55">
        <v>10</v>
      </c>
      <c r="J133" s="55">
        <v>32</v>
      </c>
      <c r="K133" s="48">
        <f t="shared" si="16"/>
        <v>10</v>
      </c>
      <c r="L133" s="48" t="str">
        <f t="shared" si="17"/>
        <v>50_10</v>
      </c>
      <c r="M133" s="48">
        <v>3478</v>
      </c>
      <c r="N133" s="69"/>
      <c r="O133" s="55">
        <v>50</v>
      </c>
      <c r="P133" s="55">
        <v>10</v>
      </c>
      <c r="Q133" s="55">
        <v>32</v>
      </c>
      <c r="R133" s="48">
        <f t="shared" si="18"/>
        <v>10</v>
      </c>
      <c r="S133" s="48" t="str">
        <f t="shared" si="19"/>
        <v>50_10</v>
      </c>
      <c r="T133" s="48">
        <v>3588</v>
      </c>
      <c r="U133" s="69"/>
      <c r="V133" s="55">
        <v>50</v>
      </c>
      <c r="W133" s="55">
        <v>10</v>
      </c>
      <c r="X133" s="55">
        <v>32</v>
      </c>
      <c r="Y133" s="48">
        <f t="shared" si="20"/>
        <v>10</v>
      </c>
      <c r="Z133" s="48" t="str">
        <f t="shared" si="21"/>
        <v>50_10</v>
      </c>
      <c r="AA133" s="48">
        <v>3673</v>
      </c>
      <c r="AB133" s="494"/>
      <c r="AC133" s="55">
        <v>50</v>
      </c>
      <c r="AD133" s="55">
        <v>10</v>
      </c>
      <c r="AE133" s="55">
        <v>32</v>
      </c>
      <c r="AF133" s="48">
        <f t="shared" si="22"/>
        <v>10</v>
      </c>
      <c r="AG133" s="48" t="str">
        <f t="shared" si="23"/>
        <v>50_10</v>
      </c>
      <c r="AH133" s="50" t="str">
        <f t="shared" si="24"/>
        <v>50_10</v>
      </c>
      <c r="AI133" s="50">
        <f t="shared" si="28"/>
        <v>3588</v>
      </c>
      <c r="AJ133" s="50">
        <f t="shared" si="29"/>
        <v>3673</v>
      </c>
      <c r="AK133" s="482">
        <f t="shared" si="30"/>
        <v>3644.6666666666665</v>
      </c>
      <c r="AL133" s="478">
        <f t="shared" si="25"/>
        <v>23.288604898828542</v>
      </c>
      <c r="AM133" s="5"/>
      <c r="AN133" s="5"/>
      <c r="AO133" s="5"/>
      <c r="AP133" s="5"/>
      <c r="AQ133" s="5"/>
      <c r="AR133" s="5"/>
      <c r="AS133" s="6"/>
    </row>
    <row r="134" spans="1:45">
      <c r="A134" s="48">
        <v>50</v>
      </c>
      <c r="B134" s="55">
        <v>11</v>
      </c>
      <c r="C134" s="55">
        <v>33</v>
      </c>
      <c r="D134" s="48">
        <f t="shared" si="26"/>
        <v>11</v>
      </c>
      <c r="E134" s="48" t="str">
        <f t="shared" si="27"/>
        <v>50_11</v>
      </c>
      <c r="F134" s="48">
        <v>3432</v>
      </c>
      <c r="G134" s="1"/>
      <c r="H134" s="55">
        <v>50</v>
      </c>
      <c r="I134" s="55">
        <v>11</v>
      </c>
      <c r="J134" s="55">
        <v>33</v>
      </c>
      <c r="K134" s="48">
        <f t="shared" si="16"/>
        <v>11</v>
      </c>
      <c r="L134" s="48" t="str">
        <f t="shared" si="17"/>
        <v>50_11</v>
      </c>
      <c r="M134" s="48">
        <v>3549</v>
      </c>
      <c r="N134" s="69"/>
      <c r="O134" s="55">
        <v>50</v>
      </c>
      <c r="P134" s="55">
        <v>11</v>
      </c>
      <c r="Q134" s="55">
        <v>33</v>
      </c>
      <c r="R134" s="48">
        <f t="shared" si="18"/>
        <v>11</v>
      </c>
      <c r="S134" s="48" t="str">
        <f t="shared" si="19"/>
        <v>50_11</v>
      </c>
      <c r="T134" s="48">
        <v>3661</v>
      </c>
      <c r="U134" s="1"/>
      <c r="V134" s="55">
        <v>50</v>
      </c>
      <c r="W134" s="55">
        <v>11</v>
      </c>
      <c r="X134" s="55">
        <v>33</v>
      </c>
      <c r="Y134" s="48">
        <f t="shared" si="20"/>
        <v>11</v>
      </c>
      <c r="Z134" s="48" t="str">
        <f t="shared" si="21"/>
        <v>50_11</v>
      </c>
      <c r="AA134" s="48">
        <v>3746</v>
      </c>
      <c r="AB134" s="494"/>
      <c r="AC134" s="55">
        <v>50</v>
      </c>
      <c r="AD134" s="55">
        <v>11</v>
      </c>
      <c r="AE134" s="55">
        <v>33</v>
      </c>
      <c r="AF134" s="48">
        <f t="shared" si="22"/>
        <v>11</v>
      </c>
      <c r="AG134" s="48" t="str">
        <f t="shared" si="23"/>
        <v>50_11</v>
      </c>
      <c r="AH134" s="50" t="str">
        <f t="shared" si="24"/>
        <v>50_11</v>
      </c>
      <c r="AI134" s="50">
        <f t="shared" si="28"/>
        <v>3661</v>
      </c>
      <c r="AJ134" s="50">
        <f t="shared" si="29"/>
        <v>3746</v>
      </c>
      <c r="AK134" s="482">
        <f t="shared" si="30"/>
        <v>3717.6666666666661</v>
      </c>
      <c r="AL134" s="478">
        <f t="shared" si="25"/>
        <v>23.755058572949942</v>
      </c>
      <c r="AM134" s="5"/>
      <c r="AN134" s="5"/>
      <c r="AO134" s="5"/>
      <c r="AP134" s="5"/>
      <c r="AQ134" s="5"/>
      <c r="AR134" s="5"/>
      <c r="AS134" s="6"/>
    </row>
    <row r="135" spans="1:45">
      <c r="A135" s="48">
        <v>50</v>
      </c>
      <c r="B135" s="55">
        <v>12</v>
      </c>
      <c r="C135" s="55">
        <v>34</v>
      </c>
      <c r="D135" s="48">
        <f t="shared" si="26"/>
        <v>12</v>
      </c>
      <c r="E135" s="48" t="str">
        <f t="shared" si="27"/>
        <v>50_12</v>
      </c>
      <c r="F135" s="48">
        <v>3505</v>
      </c>
      <c r="G135" s="1"/>
      <c r="H135" s="55">
        <v>50</v>
      </c>
      <c r="I135" s="55">
        <v>12</v>
      </c>
      <c r="J135" s="55">
        <v>34</v>
      </c>
      <c r="K135" s="48">
        <f t="shared" si="16"/>
        <v>12</v>
      </c>
      <c r="L135" s="48" t="str">
        <f t="shared" si="17"/>
        <v>50_12</v>
      </c>
      <c r="M135" s="48">
        <v>3624</v>
      </c>
      <c r="N135" s="69"/>
      <c r="O135" s="55">
        <v>50</v>
      </c>
      <c r="P135" s="55">
        <v>12</v>
      </c>
      <c r="Q135" s="55">
        <v>34</v>
      </c>
      <c r="R135" s="48">
        <f t="shared" si="18"/>
        <v>12</v>
      </c>
      <c r="S135" s="48" t="str">
        <f t="shared" si="19"/>
        <v>50_12</v>
      </c>
      <c r="T135" s="48">
        <v>3738</v>
      </c>
      <c r="U135" s="69"/>
      <c r="V135" s="55">
        <v>50</v>
      </c>
      <c r="W135" s="55">
        <v>12</v>
      </c>
      <c r="X135" s="55">
        <v>34</v>
      </c>
      <c r="Y135" s="48">
        <f t="shared" si="20"/>
        <v>12</v>
      </c>
      <c r="Z135" s="48" t="str">
        <f t="shared" si="21"/>
        <v>50_12</v>
      </c>
      <c r="AA135" s="48">
        <v>3823</v>
      </c>
      <c r="AB135" s="494"/>
      <c r="AC135" s="55">
        <v>50</v>
      </c>
      <c r="AD135" s="55">
        <v>12</v>
      </c>
      <c r="AE135" s="55">
        <v>34</v>
      </c>
      <c r="AF135" s="48">
        <f t="shared" si="22"/>
        <v>12</v>
      </c>
      <c r="AG135" s="48" t="str">
        <f t="shared" si="23"/>
        <v>50_12</v>
      </c>
      <c r="AH135" s="50" t="str">
        <f t="shared" si="24"/>
        <v>50_12</v>
      </c>
      <c r="AI135" s="50">
        <f t="shared" si="28"/>
        <v>3738</v>
      </c>
      <c r="AJ135" s="50">
        <f t="shared" si="29"/>
        <v>3823</v>
      </c>
      <c r="AK135" s="482">
        <f t="shared" si="30"/>
        <v>3794.6666666666665</v>
      </c>
      <c r="AL135" s="478">
        <f t="shared" si="25"/>
        <v>24.247071352502662</v>
      </c>
      <c r="AM135" s="5"/>
      <c r="AN135" s="5"/>
      <c r="AO135" s="5"/>
      <c r="AP135" s="5"/>
      <c r="AQ135" s="5"/>
      <c r="AR135" s="5"/>
      <c r="AS135" s="6"/>
    </row>
    <row r="136" spans="1:45">
      <c r="A136" s="55">
        <v>55</v>
      </c>
      <c r="B136" s="55">
        <v>0</v>
      </c>
      <c r="C136" s="55">
        <v>22</v>
      </c>
      <c r="D136" s="48">
        <f t="shared" si="26"/>
        <v>0</v>
      </c>
      <c r="E136" s="48" t="str">
        <f t="shared" si="27"/>
        <v>55_0</v>
      </c>
      <c r="F136" s="48">
        <v>2675</v>
      </c>
      <c r="G136" s="1"/>
      <c r="H136" s="55">
        <v>55</v>
      </c>
      <c r="I136" s="55">
        <v>0</v>
      </c>
      <c r="J136" s="55">
        <v>22</v>
      </c>
      <c r="K136" s="48">
        <f t="shared" si="16"/>
        <v>0</v>
      </c>
      <c r="L136" s="48" t="str">
        <f t="shared" si="17"/>
        <v>55_0</v>
      </c>
      <c r="M136" s="48">
        <v>2766</v>
      </c>
      <c r="N136" s="69"/>
      <c r="O136" s="55">
        <v>55</v>
      </c>
      <c r="P136" s="55">
        <v>0</v>
      </c>
      <c r="Q136" s="55">
        <v>22</v>
      </c>
      <c r="R136" s="48">
        <f t="shared" si="18"/>
        <v>0</v>
      </c>
      <c r="S136" s="48" t="str">
        <f t="shared" si="19"/>
        <v>55_0</v>
      </c>
      <c r="T136" s="48">
        <v>2853</v>
      </c>
      <c r="U136" s="69"/>
      <c r="V136" s="55">
        <v>55</v>
      </c>
      <c r="W136" s="55">
        <v>0</v>
      </c>
      <c r="X136" s="55">
        <v>22</v>
      </c>
      <c r="Y136" s="48">
        <f t="shared" si="20"/>
        <v>0</v>
      </c>
      <c r="Z136" s="48" t="str">
        <f t="shared" si="21"/>
        <v>55_0</v>
      </c>
      <c r="AA136" s="48">
        <v>2938</v>
      </c>
      <c r="AB136" s="494"/>
      <c r="AC136" s="55">
        <v>55</v>
      </c>
      <c r="AD136" s="55">
        <v>0</v>
      </c>
      <c r="AE136" s="55">
        <v>22</v>
      </c>
      <c r="AF136" s="48">
        <f t="shared" si="22"/>
        <v>0</v>
      </c>
      <c r="AG136" s="48" t="str">
        <f t="shared" si="23"/>
        <v>55_0</v>
      </c>
      <c r="AH136" s="50" t="str">
        <f t="shared" si="24"/>
        <v>55_0</v>
      </c>
      <c r="AI136" s="50">
        <f t="shared" si="28"/>
        <v>2853</v>
      </c>
      <c r="AJ136" s="50">
        <f t="shared" si="29"/>
        <v>2938</v>
      </c>
      <c r="AK136" s="482">
        <f t="shared" si="30"/>
        <v>2909.6666666666665</v>
      </c>
      <c r="AL136" s="478">
        <f t="shared" si="25"/>
        <v>18.592119275825347</v>
      </c>
      <c r="AM136" s="5"/>
      <c r="AN136" s="5"/>
      <c r="AO136" s="5"/>
      <c r="AP136" s="5"/>
      <c r="AQ136" s="5"/>
      <c r="AR136" s="5"/>
      <c r="AS136" s="6"/>
    </row>
    <row r="137" spans="1:45">
      <c r="A137" s="55">
        <v>55</v>
      </c>
      <c r="B137" s="55">
        <v>1</v>
      </c>
      <c r="C137" s="55">
        <v>24</v>
      </c>
      <c r="D137" s="48">
        <f t="shared" si="26"/>
        <v>1</v>
      </c>
      <c r="E137" s="48" t="str">
        <f t="shared" si="27"/>
        <v>55_1</v>
      </c>
      <c r="F137" s="48">
        <v>2807</v>
      </c>
      <c r="G137" s="1"/>
      <c r="H137" s="55">
        <v>55</v>
      </c>
      <c r="I137" s="55">
        <v>1</v>
      </c>
      <c r="J137" s="55">
        <v>24</v>
      </c>
      <c r="K137" s="48">
        <f t="shared" si="16"/>
        <v>1</v>
      </c>
      <c r="L137" s="48" t="str">
        <f t="shared" si="17"/>
        <v>55_1</v>
      </c>
      <c r="M137" s="48">
        <v>2902</v>
      </c>
      <c r="N137" s="69"/>
      <c r="O137" s="55">
        <v>55</v>
      </c>
      <c r="P137" s="55">
        <v>1</v>
      </c>
      <c r="Q137" s="55">
        <v>24</v>
      </c>
      <c r="R137" s="48">
        <f t="shared" si="18"/>
        <v>1</v>
      </c>
      <c r="S137" s="48" t="str">
        <f t="shared" si="19"/>
        <v>55_1</v>
      </c>
      <c r="T137" s="48">
        <v>2993</v>
      </c>
      <c r="U137" s="1"/>
      <c r="V137" s="55">
        <v>55</v>
      </c>
      <c r="W137" s="55">
        <v>1</v>
      </c>
      <c r="X137" s="55">
        <v>24</v>
      </c>
      <c r="Y137" s="48">
        <f t="shared" si="20"/>
        <v>1</v>
      </c>
      <c r="Z137" s="48" t="str">
        <f t="shared" si="21"/>
        <v>55_1</v>
      </c>
      <c r="AA137" s="48">
        <v>3078</v>
      </c>
      <c r="AB137" s="494"/>
      <c r="AC137" s="55">
        <v>55</v>
      </c>
      <c r="AD137" s="55">
        <v>1</v>
      </c>
      <c r="AE137" s="55">
        <v>24</v>
      </c>
      <c r="AF137" s="48">
        <f t="shared" si="22"/>
        <v>1</v>
      </c>
      <c r="AG137" s="48" t="str">
        <f t="shared" si="23"/>
        <v>55_1</v>
      </c>
      <c r="AH137" s="50" t="str">
        <f t="shared" si="24"/>
        <v>55_1</v>
      </c>
      <c r="AI137" s="50">
        <f t="shared" si="28"/>
        <v>2993</v>
      </c>
      <c r="AJ137" s="50">
        <f t="shared" si="29"/>
        <v>3078</v>
      </c>
      <c r="AK137" s="482">
        <f t="shared" si="30"/>
        <v>3049.6666666666665</v>
      </c>
      <c r="AL137" s="478">
        <f t="shared" si="25"/>
        <v>19.486687965921192</v>
      </c>
      <c r="AM137" s="5"/>
      <c r="AN137" s="5"/>
      <c r="AO137" s="5"/>
      <c r="AP137" s="5"/>
      <c r="AQ137" s="5"/>
      <c r="AR137" s="5"/>
      <c r="AS137" s="6"/>
    </row>
    <row r="138" spans="1:45">
      <c r="A138" s="55">
        <v>55</v>
      </c>
      <c r="B138" s="55">
        <v>2</v>
      </c>
      <c r="C138" s="55">
        <v>26</v>
      </c>
      <c r="D138" s="48">
        <f t="shared" si="26"/>
        <v>2</v>
      </c>
      <c r="E138" s="48" t="str">
        <f t="shared" si="27"/>
        <v>55_2</v>
      </c>
      <c r="F138" s="48">
        <v>2948</v>
      </c>
      <c r="G138" s="1"/>
      <c r="H138" s="55">
        <v>55</v>
      </c>
      <c r="I138" s="55">
        <v>2</v>
      </c>
      <c r="J138" s="55">
        <v>26</v>
      </c>
      <c r="K138" s="48">
        <f t="shared" si="16"/>
        <v>2</v>
      </c>
      <c r="L138" s="48" t="str">
        <f t="shared" si="17"/>
        <v>55_2</v>
      </c>
      <c r="M138" s="48">
        <v>3048</v>
      </c>
      <c r="N138" s="69"/>
      <c r="O138" s="55">
        <v>55</v>
      </c>
      <c r="P138" s="55">
        <v>2</v>
      </c>
      <c r="Q138" s="55">
        <v>26</v>
      </c>
      <c r="R138" s="48">
        <f t="shared" si="18"/>
        <v>2</v>
      </c>
      <c r="S138" s="48" t="str">
        <f t="shared" si="19"/>
        <v>55_2</v>
      </c>
      <c r="T138" s="48">
        <v>3144</v>
      </c>
      <c r="U138" s="69"/>
      <c r="V138" s="55">
        <v>55</v>
      </c>
      <c r="W138" s="55">
        <v>2</v>
      </c>
      <c r="X138" s="55">
        <v>26</v>
      </c>
      <c r="Y138" s="48">
        <f t="shared" si="20"/>
        <v>2</v>
      </c>
      <c r="Z138" s="48" t="str">
        <f t="shared" si="21"/>
        <v>55_2</v>
      </c>
      <c r="AA138" s="48">
        <v>3229</v>
      </c>
      <c r="AB138" s="494"/>
      <c r="AC138" s="55">
        <v>55</v>
      </c>
      <c r="AD138" s="55">
        <v>2</v>
      </c>
      <c r="AE138" s="55">
        <v>26</v>
      </c>
      <c r="AF138" s="48">
        <f t="shared" si="22"/>
        <v>2</v>
      </c>
      <c r="AG138" s="48" t="str">
        <f t="shared" si="23"/>
        <v>55_2</v>
      </c>
      <c r="AH138" s="50" t="str">
        <f t="shared" si="24"/>
        <v>55_2</v>
      </c>
      <c r="AI138" s="50">
        <f t="shared" si="28"/>
        <v>3144</v>
      </c>
      <c r="AJ138" s="50">
        <f t="shared" si="29"/>
        <v>3229</v>
      </c>
      <c r="AK138" s="482">
        <f t="shared" si="30"/>
        <v>3200.6666666666665</v>
      </c>
      <c r="AL138" s="478">
        <f t="shared" si="25"/>
        <v>20.45154419595314</v>
      </c>
      <c r="AM138" s="5"/>
      <c r="AN138" s="5"/>
      <c r="AO138" s="5"/>
      <c r="AP138" s="5"/>
      <c r="AQ138" s="5"/>
      <c r="AR138" s="5"/>
      <c r="AS138" s="6"/>
    </row>
    <row r="139" spans="1:45">
      <c r="A139" s="55">
        <v>55</v>
      </c>
      <c r="B139" s="55">
        <v>3</v>
      </c>
      <c r="C139" s="55">
        <v>28</v>
      </c>
      <c r="D139" s="48">
        <f t="shared" si="26"/>
        <v>3</v>
      </c>
      <c r="E139" s="48" t="str">
        <f t="shared" si="27"/>
        <v>55_3</v>
      </c>
      <c r="F139" s="48">
        <v>3084</v>
      </c>
      <c r="G139" s="1"/>
      <c r="H139" s="55">
        <v>55</v>
      </c>
      <c r="I139" s="55">
        <v>3</v>
      </c>
      <c r="J139" s="55">
        <v>28</v>
      </c>
      <c r="K139" s="48">
        <f t="shared" si="16"/>
        <v>3</v>
      </c>
      <c r="L139" s="48" t="str">
        <f t="shared" si="17"/>
        <v>55_3</v>
      </c>
      <c r="M139" s="48">
        <v>3189</v>
      </c>
      <c r="N139" s="69"/>
      <c r="O139" s="55">
        <v>55</v>
      </c>
      <c r="P139" s="55">
        <v>3</v>
      </c>
      <c r="Q139" s="55">
        <v>28</v>
      </c>
      <c r="R139" s="48">
        <f t="shared" si="18"/>
        <v>3</v>
      </c>
      <c r="S139" s="48" t="str">
        <f t="shared" si="19"/>
        <v>55_3</v>
      </c>
      <c r="T139" s="48">
        <v>3289</v>
      </c>
      <c r="U139" s="69"/>
      <c r="V139" s="55">
        <v>55</v>
      </c>
      <c r="W139" s="55">
        <v>3</v>
      </c>
      <c r="X139" s="55">
        <v>28</v>
      </c>
      <c r="Y139" s="48">
        <f t="shared" si="20"/>
        <v>3</v>
      </c>
      <c r="Z139" s="48" t="str">
        <f t="shared" si="21"/>
        <v>55_3</v>
      </c>
      <c r="AA139" s="48">
        <v>3374</v>
      </c>
      <c r="AB139" s="494"/>
      <c r="AC139" s="55">
        <v>55</v>
      </c>
      <c r="AD139" s="55">
        <v>3</v>
      </c>
      <c r="AE139" s="55">
        <v>28</v>
      </c>
      <c r="AF139" s="48">
        <f t="shared" si="22"/>
        <v>3</v>
      </c>
      <c r="AG139" s="48" t="str">
        <f t="shared" si="23"/>
        <v>55_3</v>
      </c>
      <c r="AH139" s="50" t="str">
        <f t="shared" si="24"/>
        <v>55_3</v>
      </c>
      <c r="AI139" s="50">
        <f t="shared" si="28"/>
        <v>3289</v>
      </c>
      <c r="AJ139" s="50">
        <f t="shared" si="29"/>
        <v>3374</v>
      </c>
      <c r="AK139" s="482">
        <f t="shared" si="30"/>
        <v>3345.6666666666661</v>
      </c>
      <c r="AL139" s="478">
        <f t="shared" si="25"/>
        <v>21.378061767838123</v>
      </c>
      <c r="AM139" s="5"/>
      <c r="AN139" s="5"/>
      <c r="AO139" s="5"/>
      <c r="AP139" s="5"/>
      <c r="AQ139" s="5"/>
      <c r="AR139" s="5"/>
      <c r="AS139" s="6"/>
    </row>
    <row r="140" spans="1:45">
      <c r="A140" s="55">
        <v>55</v>
      </c>
      <c r="B140" s="55">
        <v>4</v>
      </c>
      <c r="C140" s="55">
        <v>30</v>
      </c>
      <c r="D140" s="48">
        <f t="shared" si="26"/>
        <v>4</v>
      </c>
      <c r="E140" s="48" t="str">
        <f t="shared" si="27"/>
        <v>55_4</v>
      </c>
      <c r="F140" s="48">
        <v>3227</v>
      </c>
      <c r="G140" s="1"/>
      <c r="H140" s="55">
        <v>55</v>
      </c>
      <c r="I140" s="55">
        <v>4</v>
      </c>
      <c r="J140" s="55">
        <v>30</v>
      </c>
      <c r="K140" s="48">
        <f t="shared" si="16"/>
        <v>4</v>
      </c>
      <c r="L140" s="48" t="str">
        <f t="shared" si="17"/>
        <v>55_4</v>
      </c>
      <c r="M140" s="48">
        <v>3337</v>
      </c>
      <c r="N140" s="69"/>
      <c r="O140" s="55">
        <v>55</v>
      </c>
      <c r="P140" s="55">
        <v>4</v>
      </c>
      <c r="Q140" s="55">
        <v>30</v>
      </c>
      <c r="R140" s="48">
        <f t="shared" si="18"/>
        <v>4</v>
      </c>
      <c r="S140" s="48" t="str">
        <f t="shared" si="19"/>
        <v>55_4</v>
      </c>
      <c r="T140" s="48">
        <v>3442</v>
      </c>
      <c r="U140" s="1"/>
      <c r="V140" s="55">
        <v>55</v>
      </c>
      <c r="W140" s="55">
        <v>4</v>
      </c>
      <c r="X140" s="55">
        <v>30</v>
      </c>
      <c r="Y140" s="48">
        <f t="shared" si="20"/>
        <v>4</v>
      </c>
      <c r="Z140" s="48" t="str">
        <f t="shared" si="21"/>
        <v>55_4</v>
      </c>
      <c r="AA140" s="48">
        <v>3527</v>
      </c>
      <c r="AB140" s="494"/>
      <c r="AC140" s="55">
        <v>55</v>
      </c>
      <c r="AD140" s="55">
        <v>4</v>
      </c>
      <c r="AE140" s="55">
        <v>30</v>
      </c>
      <c r="AF140" s="48">
        <f t="shared" si="22"/>
        <v>4</v>
      </c>
      <c r="AG140" s="48" t="str">
        <f t="shared" si="23"/>
        <v>55_4</v>
      </c>
      <c r="AH140" s="50" t="str">
        <f t="shared" si="24"/>
        <v>55_4</v>
      </c>
      <c r="AI140" s="50">
        <f t="shared" si="28"/>
        <v>3442</v>
      </c>
      <c r="AJ140" s="50">
        <f t="shared" si="29"/>
        <v>3527</v>
      </c>
      <c r="AK140" s="482">
        <f t="shared" si="30"/>
        <v>3498.6666666666661</v>
      </c>
      <c r="AL140" s="478">
        <f t="shared" si="25"/>
        <v>22.355697550585727</v>
      </c>
      <c r="AM140" s="5"/>
      <c r="AN140" s="5"/>
      <c r="AO140" s="5"/>
      <c r="AP140" s="5"/>
      <c r="AQ140" s="5"/>
      <c r="AR140" s="5"/>
      <c r="AS140" s="6"/>
    </row>
    <row r="141" spans="1:45">
      <c r="A141" s="55">
        <v>55</v>
      </c>
      <c r="B141" s="55">
        <v>5</v>
      </c>
      <c r="C141" s="55">
        <v>32</v>
      </c>
      <c r="D141" s="48">
        <f t="shared" si="26"/>
        <v>5</v>
      </c>
      <c r="E141" s="48" t="str">
        <f t="shared" si="27"/>
        <v>55_5</v>
      </c>
      <c r="F141" s="48">
        <v>3364</v>
      </c>
      <c r="G141" s="1"/>
      <c r="H141" s="55">
        <v>55</v>
      </c>
      <c r="I141" s="55">
        <v>5</v>
      </c>
      <c r="J141" s="55">
        <v>32</v>
      </c>
      <c r="K141" s="48">
        <f t="shared" si="16"/>
        <v>5</v>
      </c>
      <c r="L141" s="48" t="str">
        <f t="shared" si="17"/>
        <v>55_5</v>
      </c>
      <c r="M141" s="48">
        <v>3478</v>
      </c>
      <c r="N141" s="69"/>
      <c r="O141" s="55">
        <v>55</v>
      </c>
      <c r="P141" s="55">
        <v>5</v>
      </c>
      <c r="Q141" s="55">
        <v>32</v>
      </c>
      <c r="R141" s="48">
        <f t="shared" si="18"/>
        <v>5</v>
      </c>
      <c r="S141" s="48" t="str">
        <f t="shared" si="19"/>
        <v>55_5</v>
      </c>
      <c r="T141" s="48">
        <v>3588</v>
      </c>
      <c r="U141" s="69"/>
      <c r="V141" s="55">
        <v>55</v>
      </c>
      <c r="W141" s="55">
        <v>5</v>
      </c>
      <c r="X141" s="55">
        <v>32</v>
      </c>
      <c r="Y141" s="48">
        <f t="shared" si="20"/>
        <v>5</v>
      </c>
      <c r="Z141" s="48" t="str">
        <f t="shared" si="21"/>
        <v>55_5</v>
      </c>
      <c r="AA141" s="48">
        <v>3673</v>
      </c>
      <c r="AB141" s="494"/>
      <c r="AC141" s="55">
        <v>55</v>
      </c>
      <c r="AD141" s="55">
        <v>5</v>
      </c>
      <c r="AE141" s="55">
        <v>32</v>
      </c>
      <c r="AF141" s="48">
        <f t="shared" si="22"/>
        <v>5</v>
      </c>
      <c r="AG141" s="48" t="str">
        <f t="shared" si="23"/>
        <v>55_5</v>
      </c>
      <c r="AH141" s="50" t="str">
        <f t="shared" si="24"/>
        <v>55_5</v>
      </c>
      <c r="AI141" s="50">
        <f t="shared" si="28"/>
        <v>3588</v>
      </c>
      <c r="AJ141" s="50">
        <f t="shared" si="29"/>
        <v>3673</v>
      </c>
      <c r="AK141" s="482">
        <f t="shared" si="30"/>
        <v>3644.6666666666665</v>
      </c>
      <c r="AL141" s="478">
        <f t="shared" si="25"/>
        <v>23.288604898828542</v>
      </c>
      <c r="AM141" s="5"/>
      <c r="AN141" s="5"/>
      <c r="AO141" s="5"/>
      <c r="AP141" s="5"/>
      <c r="AQ141" s="5"/>
      <c r="AR141" s="5"/>
      <c r="AS141" s="6"/>
    </row>
    <row r="142" spans="1:45">
      <c r="A142" s="55">
        <v>55</v>
      </c>
      <c r="B142" s="55">
        <v>6</v>
      </c>
      <c r="C142" s="55">
        <v>34</v>
      </c>
      <c r="D142" s="48">
        <f t="shared" si="26"/>
        <v>6</v>
      </c>
      <c r="E142" s="48" t="str">
        <f t="shared" si="27"/>
        <v>55_6</v>
      </c>
      <c r="F142" s="48">
        <v>3505</v>
      </c>
      <c r="G142" s="1"/>
      <c r="H142" s="55">
        <v>55</v>
      </c>
      <c r="I142" s="55">
        <v>6</v>
      </c>
      <c r="J142" s="55">
        <v>34</v>
      </c>
      <c r="K142" s="48">
        <f t="shared" si="16"/>
        <v>6</v>
      </c>
      <c r="L142" s="48" t="str">
        <f t="shared" si="17"/>
        <v>55_6</v>
      </c>
      <c r="M142" s="48">
        <v>3624</v>
      </c>
      <c r="N142" s="1"/>
      <c r="O142" s="55">
        <v>55</v>
      </c>
      <c r="P142" s="55">
        <v>6</v>
      </c>
      <c r="Q142" s="55">
        <v>34</v>
      </c>
      <c r="R142" s="48">
        <f t="shared" si="18"/>
        <v>6</v>
      </c>
      <c r="S142" s="48" t="str">
        <f t="shared" si="19"/>
        <v>55_6</v>
      </c>
      <c r="T142" s="48">
        <v>3738</v>
      </c>
      <c r="U142" s="69"/>
      <c r="V142" s="55">
        <v>55</v>
      </c>
      <c r="W142" s="55">
        <v>6</v>
      </c>
      <c r="X142" s="55">
        <v>34</v>
      </c>
      <c r="Y142" s="48">
        <f t="shared" si="20"/>
        <v>6</v>
      </c>
      <c r="Z142" s="48" t="str">
        <f t="shared" si="21"/>
        <v>55_6</v>
      </c>
      <c r="AA142" s="48">
        <v>3823</v>
      </c>
      <c r="AB142" s="494"/>
      <c r="AC142" s="55">
        <v>55</v>
      </c>
      <c r="AD142" s="55">
        <v>6</v>
      </c>
      <c r="AE142" s="55">
        <v>34</v>
      </c>
      <c r="AF142" s="48">
        <f t="shared" si="22"/>
        <v>6</v>
      </c>
      <c r="AG142" s="48" t="str">
        <f t="shared" si="23"/>
        <v>55_6</v>
      </c>
      <c r="AH142" s="50" t="str">
        <f t="shared" si="24"/>
        <v>55_6</v>
      </c>
      <c r="AI142" s="50">
        <f t="shared" si="28"/>
        <v>3738</v>
      </c>
      <c r="AJ142" s="50">
        <f t="shared" si="29"/>
        <v>3823</v>
      </c>
      <c r="AK142" s="482">
        <f t="shared" si="30"/>
        <v>3794.6666666666665</v>
      </c>
      <c r="AL142" s="478">
        <f t="shared" si="25"/>
        <v>24.247071352502662</v>
      </c>
      <c r="AM142" s="5"/>
      <c r="AN142" s="5"/>
      <c r="AO142" s="5"/>
      <c r="AP142" s="5"/>
      <c r="AQ142" s="5"/>
      <c r="AR142" s="5"/>
      <c r="AS142" s="6"/>
    </row>
    <row r="143" spans="1:45">
      <c r="A143" s="55">
        <v>55</v>
      </c>
      <c r="B143" s="55">
        <v>7</v>
      </c>
      <c r="C143" s="55">
        <v>35</v>
      </c>
      <c r="D143" s="48">
        <f t="shared" si="26"/>
        <v>7</v>
      </c>
      <c r="E143" s="48" t="str">
        <f t="shared" si="27"/>
        <v>55_7</v>
      </c>
      <c r="F143" s="48">
        <v>3572</v>
      </c>
      <c r="G143" s="1"/>
      <c r="H143" s="55">
        <v>55</v>
      </c>
      <c r="I143" s="55">
        <v>7</v>
      </c>
      <c r="J143" s="55">
        <v>35</v>
      </c>
      <c r="K143" s="48">
        <f t="shared" si="16"/>
        <v>7</v>
      </c>
      <c r="L143" s="48" t="str">
        <f t="shared" si="17"/>
        <v>55_7</v>
      </c>
      <c r="M143" s="48">
        <v>3693</v>
      </c>
      <c r="N143" s="1"/>
      <c r="O143" s="55">
        <v>55</v>
      </c>
      <c r="P143" s="55">
        <v>7</v>
      </c>
      <c r="Q143" s="55">
        <v>35</v>
      </c>
      <c r="R143" s="48">
        <f t="shared" si="18"/>
        <v>7</v>
      </c>
      <c r="S143" s="48" t="str">
        <f t="shared" si="19"/>
        <v>55_7</v>
      </c>
      <c r="T143" s="48">
        <v>3809</v>
      </c>
      <c r="U143" s="1"/>
      <c r="V143" s="55">
        <v>55</v>
      </c>
      <c r="W143" s="55">
        <v>7</v>
      </c>
      <c r="X143" s="55">
        <v>35</v>
      </c>
      <c r="Y143" s="48">
        <f t="shared" si="20"/>
        <v>7</v>
      </c>
      <c r="Z143" s="48" t="str">
        <f t="shared" si="21"/>
        <v>55_7</v>
      </c>
      <c r="AA143" s="48">
        <v>3894</v>
      </c>
      <c r="AB143" s="494"/>
      <c r="AC143" s="55">
        <v>55</v>
      </c>
      <c r="AD143" s="55">
        <v>7</v>
      </c>
      <c r="AE143" s="55">
        <v>35</v>
      </c>
      <c r="AF143" s="48">
        <f t="shared" si="22"/>
        <v>7</v>
      </c>
      <c r="AG143" s="48" t="str">
        <f t="shared" si="23"/>
        <v>55_7</v>
      </c>
      <c r="AH143" s="50" t="str">
        <f t="shared" si="24"/>
        <v>55_7</v>
      </c>
      <c r="AI143" s="50">
        <f t="shared" si="28"/>
        <v>3809</v>
      </c>
      <c r="AJ143" s="50">
        <f t="shared" si="29"/>
        <v>3894</v>
      </c>
      <c r="AK143" s="482">
        <f t="shared" si="30"/>
        <v>3865.6666666666665</v>
      </c>
      <c r="AL143" s="478">
        <f t="shared" si="25"/>
        <v>24.700745473908412</v>
      </c>
      <c r="AM143" s="5"/>
      <c r="AN143" s="5"/>
      <c r="AO143" s="5"/>
      <c r="AP143" s="5"/>
      <c r="AQ143" s="5"/>
      <c r="AR143" s="5"/>
      <c r="AS143" s="6"/>
    </row>
    <row r="144" spans="1:45">
      <c r="A144" s="55">
        <v>55</v>
      </c>
      <c r="B144" s="55">
        <v>8</v>
      </c>
      <c r="C144" s="55">
        <v>36</v>
      </c>
      <c r="D144" s="48">
        <f t="shared" si="26"/>
        <v>8</v>
      </c>
      <c r="E144" s="48" t="str">
        <f t="shared" si="27"/>
        <v>55_8</v>
      </c>
      <c r="F144" s="48">
        <v>3650</v>
      </c>
      <c r="G144" s="1"/>
      <c r="H144" s="55">
        <v>55</v>
      </c>
      <c r="I144" s="55">
        <v>8</v>
      </c>
      <c r="J144" s="55">
        <v>36</v>
      </c>
      <c r="K144" s="48">
        <f t="shared" si="16"/>
        <v>8</v>
      </c>
      <c r="L144" s="48" t="str">
        <f t="shared" si="17"/>
        <v>55_8</v>
      </c>
      <c r="M144" s="48">
        <v>3774</v>
      </c>
      <c r="N144" s="1"/>
      <c r="O144" s="55">
        <v>55</v>
      </c>
      <c r="P144" s="55">
        <v>8</v>
      </c>
      <c r="Q144" s="55">
        <v>36</v>
      </c>
      <c r="R144" s="48">
        <f t="shared" si="18"/>
        <v>8</v>
      </c>
      <c r="S144" s="48" t="str">
        <f t="shared" si="19"/>
        <v>55_8</v>
      </c>
      <c r="T144" s="48">
        <v>3893</v>
      </c>
      <c r="U144" s="69"/>
      <c r="V144" s="55">
        <v>55</v>
      </c>
      <c r="W144" s="55">
        <v>8</v>
      </c>
      <c r="X144" s="55">
        <v>36</v>
      </c>
      <c r="Y144" s="48">
        <f t="shared" ref="Y144:Y207" si="31">W144</f>
        <v>8</v>
      </c>
      <c r="Z144" s="48" t="str">
        <f t="shared" ref="Z144:Z207" si="32">V144&amp;"_"&amp;Y144</f>
        <v>55_8</v>
      </c>
      <c r="AA144" s="48">
        <v>3979</v>
      </c>
      <c r="AB144" s="494"/>
      <c r="AC144" s="55">
        <v>55</v>
      </c>
      <c r="AD144" s="55">
        <v>8</v>
      </c>
      <c r="AE144" s="55">
        <v>36</v>
      </c>
      <c r="AF144" s="48">
        <f t="shared" si="22"/>
        <v>8</v>
      </c>
      <c r="AG144" s="48" t="str">
        <f t="shared" si="23"/>
        <v>55_8</v>
      </c>
      <c r="AH144" s="50" t="str">
        <f t="shared" si="24"/>
        <v>55_8</v>
      </c>
      <c r="AI144" s="50">
        <f t="shared" si="28"/>
        <v>3893</v>
      </c>
      <c r="AJ144" s="50">
        <f t="shared" si="29"/>
        <v>3979</v>
      </c>
      <c r="AK144" s="482">
        <f t="shared" si="30"/>
        <v>3950.333333333333</v>
      </c>
      <c r="AL144" s="478">
        <f t="shared" si="25"/>
        <v>25.241746538871141</v>
      </c>
      <c r="AM144" s="5"/>
      <c r="AN144" s="5"/>
      <c r="AO144" s="5"/>
      <c r="AP144" s="5"/>
      <c r="AQ144" s="5"/>
      <c r="AR144" s="5"/>
      <c r="AS144" s="6"/>
    </row>
    <row r="145" spans="1:45">
      <c r="A145" s="55">
        <v>55</v>
      </c>
      <c r="B145" s="55">
        <v>9</v>
      </c>
      <c r="C145" s="55">
        <v>37</v>
      </c>
      <c r="D145" s="48">
        <f t="shared" si="26"/>
        <v>9</v>
      </c>
      <c r="E145" s="48" t="str">
        <f t="shared" si="27"/>
        <v>55_9</v>
      </c>
      <c r="F145" s="48">
        <v>3728</v>
      </c>
      <c r="G145" s="1"/>
      <c r="H145" s="55">
        <v>55</v>
      </c>
      <c r="I145" s="55">
        <v>9</v>
      </c>
      <c r="J145" s="55">
        <v>37</v>
      </c>
      <c r="K145" s="48">
        <f t="shared" ref="K145:K208" si="33">I145</f>
        <v>9</v>
      </c>
      <c r="L145" s="48" t="str">
        <f t="shared" ref="L145:L208" si="34">H145&amp;"_"&amp;K145</f>
        <v>55_9</v>
      </c>
      <c r="M145" s="48">
        <v>3855</v>
      </c>
      <c r="N145" s="69"/>
      <c r="O145" s="55">
        <v>55</v>
      </c>
      <c r="P145" s="55">
        <v>9</v>
      </c>
      <c r="Q145" s="55">
        <v>37</v>
      </c>
      <c r="R145" s="48">
        <f t="shared" ref="R145:R208" si="35">P145</f>
        <v>9</v>
      </c>
      <c r="S145" s="48" t="str">
        <f t="shared" ref="S145:S208" si="36">O145&amp;"_"&amp;R145</f>
        <v>55_9</v>
      </c>
      <c r="T145" s="48">
        <v>3976</v>
      </c>
      <c r="U145" s="69"/>
      <c r="V145" s="55">
        <v>55</v>
      </c>
      <c r="W145" s="55">
        <v>9</v>
      </c>
      <c r="X145" s="55">
        <v>37</v>
      </c>
      <c r="Y145" s="48">
        <f t="shared" si="31"/>
        <v>9</v>
      </c>
      <c r="Z145" s="48" t="str">
        <f t="shared" si="32"/>
        <v>55_9</v>
      </c>
      <c r="AA145" s="48">
        <v>4063</v>
      </c>
      <c r="AB145" s="494"/>
      <c r="AC145" s="55">
        <v>55</v>
      </c>
      <c r="AD145" s="55">
        <v>9</v>
      </c>
      <c r="AE145" s="55">
        <v>37</v>
      </c>
      <c r="AF145" s="48">
        <f t="shared" ref="AF145:AF208" si="37">AD145</f>
        <v>9</v>
      </c>
      <c r="AG145" s="48" t="str">
        <f t="shared" ref="AG145:AG208" si="38">AC145&amp;"_"&amp;AF145</f>
        <v>55_9</v>
      </c>
      <c r="AH145" s="50" t="str">
        <f t="shared" ref="AH145:AH208" si="39">AC145&amp;"_"&amp;AF145</f>
        <v>55_9</v>
      </c>
      <c r="AI145" s="50">
        <f t="shared" si="28"/>
        <v>3976</v>
      </c>
      <c r="AJ145" s="50">
        <f t="shared" si="29"/>
        <v>4063</v>
      </c>
      <c r="AK145" s="482">
        <f t="shared" si="30"/>
        <v>4034</v>
      </c>
      <c r="AL145" s="478">
        <f t="shared" ref="AL145:AL208" si="40">IFERROR(AK145*$D$10/$D$9,"vervalt")</f>
        <v>25.776357827476037</v>
      </c>
      <c r="AM145" s="5"/>
      <c r="AN145" s="5"/>
      <c r="AO145" s="5"/>
      <c r="AP145" s="5"/>
      <c r="AQ145" s="5"/>
      <c r="AR145" s="5"/>
      <c r="AS145" s="6"/>
    </row>
    <row r="146" spans="1:45">
      <c r="A146" s="55">
        <v>55</v>
      </c>
      <c r="B146" s="55">
        <v>10</v>
      </c>
      <c r="C146" s="55">
        <v>38</v>
      </c>
      <c r="D146" s="48">
        <f t="shared" ref="D146:D209" si="41">B146</f>
        <v>10</v>
      </c>
      <c r="E146" s="48" t="str">
        <f t="shared" ref="E146:E209" si="42">A146&amp;"_"&amp;D146</f>
        <v>55_10</v>
      </c>
      <c r="F146" s="48">
        <v>3806</v>
      </c>
      <c r="G146" s="1"/>
      <c r="H146" s="55">
        <v>55</v>
      </c>
      <c r="I146" s="55">
        <v>10</v>
      </c>
      <c r="J146" s="55">
        <v>38</v>
      </c>
      <c r="K146" s="48">
        <f t="shared" si="33"/>
        <v>10</v>
      </c>
      <c r="L146" s="48" t="str">
        <f t="shared" si="34"/>
        <v>55_10</v>
      </c>
      <c r="M146" s="48">
        <v>3935</v>
      </c>
      <c r="N146" s="71"/>
      <c r="O146" s="55">
        <v>55</v>
      </c>
      <c r="P146" s="55">
        <v>10</v>
      </c>
      <c r="Q146" s="55">
        <v>38</v>
      </c>
      <c r="R146" s="48">
        <f t="shared" si="35"/>
        <v>10</v>
      </c>
      <c r="S146" s="48" t="str">
        <f t="shared" si="36"/>
        <v>55_10</v>
      </c>
      <c r="T146" s="48">
        <v>4059</v>
      </c>
      <c r="U146" s="1"/>
      <c r="V146" s="55">
        <v>55</v>
      </c>
      <c r="W146" s="55">
        <v>10</v>
      </c>
      <c r="X146" s="55">
        <v>38</v>
      </c>
      <c r="Y146" s="48">
        <f t="shared" si="31"/>
        <v>10</v>
      </c>
      <c r="Z146" s="48" t="str">
        <f t="shared" si="32"/>
        <v>55_10</v>
      </c>
      <c r="AA146" s="48">
        <v>4148</v>
      </c>
      <c r="AB146" s="494"/>
      <c r="AC146" s="55">
        <v>55</v>
      </c>
      <c r="AD146" s="55">
        <v>10</v>
      </c>
      <c r="AE146" s="55">
        <v>38</v>
      </c>
      <c r="AF146" s="48">
        <f t="shared" si="37"/>
        <v>10</v>
      </c>
      <c r="AG146" s="48" t="str">
        <f t="shared" si="38"/>
        <v>55_10</v>
      </c>
      <c r="AH146" s="50" t="str">
        <f t="shared" si="39"/>
        <v>55_10</v>
      </c>
      <c r="AI146" s="50">
        <f t="shared" ref="AI146:AI209" si="43">INDEX($T$16:$T$225,MATCH(AH146,$S$16:$S$225,0))</f>
        <v>4059</v>
      </c>
      <c r="AJ146" s="50">
        <f t="shared" ref="AJ146:AJ209" si="44">INDEX($AA$16:$AA$225,MATCH(AH146,$Z$16:$Z$225,0))</f>
        <v>4148</v>
      </c>
      <c r="AK146" s="482">
        <f t="shared" ref="AK146:AK209" si="45">IFERROR($D$6*AI146+$D$7*AJ146,"vervalt")</f>
        <v>4118.333333333333</v>
      </c>
      <c r="AL146" s="478">
        <f t="shared" si="40"/>
        <v>26.315228966986155</v>
      </c>
      <c r="AM146" s="5"/>
      <c r="AN146" s="5"/>
      <c r="AO146" s="5"/>
      <c r="AP146" s="5"/>
      <c r="AQ146" s="5"/>
      <c r="AR146" s="5"/>
      <c r="AS146" s="6"/>
    </row>
    <row r="147" spans="1:45">
      <c r="A147" s="55">
        <v>55</v>
      </c>
      <c r="B147" s="55">
        <v>11</v>
      </c>
      <c r="C147" s="55">
        <v>39</v>
      </c>
      <c r="D147" s="48">
        <f t="shared" si="41"/>
        <v>11</v>
      </c>
      <c r="E147" s="48" t="str">
        <f t="shared" si="42"/>
        <v>55_11</v>
      </c>
      <c r="F147" s="48">
        <v>3879</v>
      </c>
      <c r="G147" s="1"/>
      <c r="H147" s="55">
        <v>55</v>
      </c>
      <c r="I147" s="55">
        <v>11</v>
      </c>
      <c r="J147" s="55">
        <v>39</v>
      </c>
      <c r="K147" s="48">
        <f t="shared" si="33"/>
        <v>11</v>
      </c>
      <c r="L147" s="48" t="str">
        <f t="shared" si="34"/>
        <v>55_11</v>
      </c>
      <c r="M147" s="48">
        <v>4011</v>
      </c>
      <c r="N147" s="73"/>
      <c r="O147" s="55">
        <v>55</v>
      </c>
      <c r="P147" s="55">
        <v>11</v>
      </c>
      <c r="Q147" s="55">
        <v>39</v>
      </c>
      <c r="R147" s="48">
        <f t="shared" si="35"/>
        <v>11</v>
      </c>
      <c r="S147" s="48" t="str">
        <f t="shared" si="36"/>
        <v>55_11</v>
      </c>
      <c r="T147" s="48">
        <v>4137</v>
      </c>
      <c r="U147" s="69"/>
      <c r="V147" s="55">
        <v>55</v>
      </c>
      <c r="W147" s="55">
        <v>11</v>
      </c>
      <c r="X147" s="55">
        <v>39</v>
      </c>
      <c r="Y147" s="48">
        <f t="shared" si="31"/>
        <v>11</v>
      </c>
      <c r="Z147" s="48" t="str">
        <f t="shared" si="32"/>
        <v>55_11</v>
      </c>
      <c r="AA147" s="48">
        <v>4228</v>
      </c>
      <c r="AB147" s="494"/>
      <c r="AC147" s="55">
        <v>55</v>
      </c>
      <c r="AD147" s="55">
        <v>11</v>
      </c>
      <c r="AE147" s="55">
        <v>39</v>
      </c>
      <c r="AF147" s="48">
        <f t="shared" si="37"/>
        <v>11</v>
      </c>
      <c r="AG147" s="48" t="str">
        <f t="shared" si="38"/>
        <v>55_11</v>
      </c>
      <c r="AH147" s="50" t="str">
        <f t="shared" si="39"/>
        <v>55_11</v>
      </c>
      <c r="AI147" s="50">
        <f t="shared" si="43"/>
        <v>4137</v>
      </c>
      <c r="AJ147" s="50">
        <f t="shared" si="44"/>
        <v>4228</v>
      </c>
      <c r="AK147" s="482">
        <f t="shared" si="45"/>
        <v>4197.6666666666661</v>
      </c>
      <c r="AL147" s="478">
        <f t="shared" si="40"/>
        <v>26.822151224707131</v>
      </c>
      <c r="AM147" s="5"/>
      <c r="AN147" s="5"/>
      <c r="AO147" s="5"/>
      <c r="AP147" s="5"/>
      <c r="AQ147" s="5"/>
      <c r="AR147" s="5"/>
      <c r="AS147" s="6"/>
    </row>
    <row r="148" spans="1:45">
      <c r="A148" s="55">
        <v>55</v>
      </c>
      <c r="B148" s="55">
        <v>12</v>
      </c>
      <c r="C148" s="55">
        <v>40</v>
      </c>
      <c r="D148" s="48">
        <f t="shared" si="41"/>
        <v>12</v>
      </c>
      <c r="E148" s="48" t="str">
        <f t="shared" si="42"/>
        <v>55_12</v>
      </c>
      <c r="F148" s="48">
        <v>3948</v>
      </c>
      <c r="G148" s="1"/>
      <c r="H148" s="55">
        <v>55</v>
      </c>
      <c r="I148" s="55">
        <v>12</v>
      </c>
      <c r="J148" s="55">
        <v>40</v>
      </c>
      <c r="K148" s="48">
        <f t="shared" si="33"/>
        <v>12</v>
      </c>
      <c r="L148" s="48" t="str">
        <f t="shared" si="34"/>
        <v>55_12</v>
      </c>
      <c r="M148" s="48">
        <v>4082</v>
      </c>
      <c r="N148" s="46"/>
      <c r="O148" s="55">
        <v>55</v>
      </c>
      <c r="P148" s="55">
        <v>12</v>
      </c>
      <c r="Q148" s="55">
        <v>40</v>
      </c>
      <c r="R148" s="48">
        <f t="shared" si="35"/>
        <v>12</v>
      </c>
      <c r="S148" s="48" t="str">
        <f t="shared" si="36"/>
        <v>55_12</v>
      </c>
      <c r="T148" s="48">
        <v>4211</v>
      </c>
      <c r="U148" s="69"/>
      <c r="V148" s="55">
        <v>55</v>
      </c>
      <c r="W148" s="55">
        <v>12</v>
      </c>
      <c r="X148" s="55">
        <v>40</v>
      </c>
      <c r="Y148" s="48">
        <f t="shared" si="31"/>
        <v>12</v>
      </c>
      <c r="Z148" s="48" t="str">
        <f t="shared" si="32"/>
        <v>55_12</v>
      </c>
      <c r="AA148" s="48">
        <v>4304</v>
      </c>
      <c r="AB148" s="494"/>
      <c r="AC148" s="55">
        <v>55</v>
      </c>
      <c r="AD148" s="55">
        <v>12</v>
      </c>
      <c r="AE148" s="55">
        <v>40</v>
      </c>
      <c r="AF148" s="48">
        <f t="shared" si="37"/>
        <v>12</v>
      </c>
      <c r="AG148" s="48" t="str">
        <f t="shared" si="38"/>
        <v>55_12</v>
      </c>
      <c r="AH148" s="50" t="str">
        <f t="shared" si="39"/>
        <v>55_12</v>
      </c>
      <c r="AI148" s="50">
        <f t="shared" si="43"/>
        <v>4211</v>
      </c>
      <c r="AJ148" s="50">
        <f t="shared" si="44"/>
        <v>4304</v>
      </c>
      <c r="AK148" s="482">
        <f t="shared" si="45"/>
        <v>4273</v>
      </c>
      <c r="AL148" s="478">
        <f t="shared" si="40"/>
        <v>27.303514376996805</v>
      </c>
      <c r="AM148" s="5"/>
      <c r="AN148" s="5"/>
      <c r="AO148" s="5"/>
      <c r="AP148" s="5"/>
      <c r="AQ148" s="5"/>
      <c r="AR148" s="5"/>
      <c r="AS148" s="6"/>
    </row>
    <row r="149" spans="1:45">
      <c r="A149" s="48">
        <v>60</v>
      </c>
      <c r="B149" s="55">
        <v>0</v>
      </c>
      <c r="C149" s="55">
        <v>28</v>
      </c>
      <c r="D149" s="48">
        <f t="shared" si="41"/>
        <v>0</v>
      </c>
      <c r="E149" s="48" t="str">
        <f t="shared" si="42"/>
        <v>60_0</v>
      </c>
      <c r="F149" s="48">
        <v>3084</v>
      </c>
      <c r="G149" s="1"/>
      <c r="H149" s="55">
        <v>60</v>
      </c>
      <c r="I149" s="55">
        <v>0</v>
      </c>
      <c r="J149" s="55">
        <v>28</v>
      </c>
      <c r="K149" s="48">
        <f t="shared" si="33"/>
        <v>0</v>
      </c>
      <c r="L149" s="48" t="str">
        <f t="shared" si="34"/>
        <v>60_0</v>
      </c>
      <c r="M149" s="48">
        <v>3189</v>
      </c>
      <c r="N149" s="69"/>
      <c r="O149" s="55">
        <v>60</v>
      </c>
      <c r="P149" s="55">
        <v>0</v>
      </c>
      <c r="Q149" s="55">
        <v>28</v>
      </c>
      <c r="R149" s="48">
        <f t="shared" si="35"/>
        <v>0</v>
      </c>
      <c r="S149" s="48" t="str">
        <f t="shared" si="36"/>
        <v>60_0</v>
      </c>
      <c r="T149" s="48">
        <v>3289</v>
      </c>
      <c r="U149" s="1"/>
      <c r="V149" s="55">
        <v>60</v>
      </c>
      <c r="W149" s="55">
        <v>0</v>
      </c>
      <c r="X149" s="55">
        <v>28</v>
      </c>
      <c r="Y149" s="48">
        <f t="shared" si="31"/>
        <v>0</v>
      </c>
      <c r="Z149" s="48" t="str">
        <f t="shared" si="32"/>
        <v>60_0</v>
      </c>
      <c r="AA149" s="48">
        <v>3374</v>
      </c>
      <c r="AB149" s="494"/>
      <c r="AC149" s="55">
        <v>60</v>
      </c>
      <c r="AD149" s="55">
        <v>0</v>
      </c>
      <c r="AE149" s="55">
        <v>28</v>
      </c>
      <c r="AF149" s="48">
        <f t="shared" si="37"/>
        <v>0</v>
      </c>
      <c r="AG149" s="48" t="str">
        <f t="shared" si="38"/>
        <v>60_0</v>
      </c>
      <c r="AH149" s="50" t="str">
        <f t="shared" si="39"/>
        <v>60_0</v>
      </c>
      <c r="AI149" s="50">
        <f t="shared" si="43"/>
        <v>3289</v>
      </c>
      <c r="AJ149" s="50">
        <f t="shared" si="44"/>
        <v>3374</v>
      </c>
      <c r="AK149" s="482">
        <f t="shared" si="45"/>
        <v>3345.6666666666661</v>
      </c>
      <c r="AL149" s="478">
        <f t="shared" si="40"/>
        <v>21.378061767838123</v>
      </c>
      <c r="AM149" s="5"/>
      <c r="AN149" s="5"/>
      <c r="AO149" s="5"/>
      <c r="AP149" s="5"/>
      <c r="AQ149" s="5"/>
      <c r="AR149" s="5"/>
      <c r="AS149" s="6"/>
    </row>
    <row r="150" spans="1:45">
      <c r="A150" s="48">
        <v>60</v>
      </c>
      <c r="B150" s="55">
        <v>1</v>
      </c>
      <c r="C150" s="55">
        <v>30</v>
      </c>
      <c r="D150" s="48">
        <f t="shared" si="41"/>
        <v>1</v>
      </c>
      <c r="E150" s="48" t="str">
        <f t="shared" si="42"/>
        <v>60_1</v>
      </c>
      <c r="F150" s="48">
        <v>3227</v>
      </c>
      <c r="G150" s="1"/>
      <c r="H150" s="55">
        <v>60</v>
      </c>
      <c r="I150" s="55">
        <v>1</v>
      </c>
      <c r="J150" s="55">
        <v>30</v>
      </c>
      <c r="K150" s="48">
        <f t="shared" si="33"/>
        <v>1</v>
      </c>
      <c r="L150" s="48" t="str">
        <f t="shared" si="34"/>
        <v>60_1</v>
      </c>
      <c r="M150" s="48">
        <v>3337</v>
      </c>
      <c r="N150" s="69"/>
      <c r="O150" s="55">
        <v>60</v>
      </c>
      <c r="P150" s="55">
        <v>1</v>
      </c>
      <c r="Q150" s="55">
        <v>30</v>
      </c>
      <c r="R150" s="48">
        <f t="shared" si="35"/>
        <v>1</v>
      </c>
      <c r="S150" s="48" t="str">
        <f t="shared" si="36"/>
        <v>60_1</v>
      </c>
      <c r="T150" s="48">
        <v>3442</v>
      </c>
      <c r="U150" s="69"/>
      <c r="V150" s="55">
        <v>60</v>
      </c>
      <c r="W150" s="55">
        <v>1</v>
      </c>
      <c r="X150" s="55">
        <v>30</v>
      </c>
      <c r="Y150" s="48">
        <f t="shared" si="31"/>
        <v>1</v>
      </c>
      <c r="Z150" s="48" t="str">
        <f t="shared" si="32"/>
        <v>60_1</v>
      </c>
      <c r="AA150" s="48">
        <v>3527</v>
      </c>
      <c r="AB150" s="494"/>
      <c r="AC150" s="55">
        <v>60</v>
      </c>
      <c r="AD150" s="55">
        <v>1</v>
      </c>
      <c r="AE150" s="55">
        <v>30</v>
      </c>
      <c r="AF150" s="48">
        <f t="shared" si="37"/>
        <v>1</v>
      </c>
      <c r="AG150" s="48" t="str">
        <f t="shared" si="38"/>
        <v>60_1</v>
      </c>
      <c r="AH150" s="50" t="str">
        <f t="shared" si="39"/>
        <v>60_1</v>
      </c>
      <c r="AI150" s="50">
        <f t="shared" si="43"/>
        <v>3442</v>
      </c>
      <c r="AJ150" s="50">
        <f t="shared" si="44"/>
        <v>3527</v>
      </c>
      <c r="AK150" s="482">
        <f t="shared" si="45"/>
        <v>3498.6666666666661</v>
      </c>
      <c r="AL150" s="478">
        <f t="shared" si="40"/>
        <v>22.355697550585727</v>
      </c>
      <c r="AM150" s="5"/>
      <c r="AN150" s="5"/>
      <c r="AO150" s="5"/>
      <c r="AP150" s="5"/>
      <c r="AQ150" s="5"/>
      <c r="AR150" s="5"/>
      <c r="AS150" s="6"/>
    </row>
    <row r="151" spans="1:45">
      <c r="A151" s="48">
        <v>60</v>
      </c>
      <c r="B151" s="55">
        <v>2</v>
      </c>
      <c r="C151" s="55">
        <v>32</v>
      </c>
      <c r="D151" s="48">
        <f t="shared" si="41"/>
        <v>2</v>
      </c>
      <c r="E151" s="48" t="str">
        <f t="shared" si="42"/>
        <v>60_2</v>
      </c>
      <c r="F151" s="48">
        <v>3364</v>
      </c>
      <c r="G151" s="1"/>
      <c r="H151" s="55">
        <v>60</v>
      </c>
      <c r="I151" s="55">
        <v>2</v>
      </c>
      <c r="J151" s="55">
        <v>32</v>
      </c>
      <c r="K151" s="48">
        <f t="shared" si="33"/>
        <v>2</v>
      </c>
      <c r="L151" s="48" t="str">
        <f t="shared" si="34"/>
        <v>60_2</v>
      </c>
      <c r="M151" s="48">
        <v>3478</v>
      </c>
      <c r="N151" s="69"/>
      <c r="O151" s="55">
        <v>60</v>
      </c>
      <c r="P151" s="55">
        <v>2</v>
      </c>
      <c r="Q151" s="55">
        <v>32</v>
      </c>
      <c r="R151" s="48">
        <f t="shared" si="35"/>
        <v>2</v>
      </c>
      <c r="S151" s="48" t="str">
        <f t="shared" si="36"/>
        <v>60_2</v>
      </c>
      <c r="T151" s="48">
        <v>3588</v>
      </c>
      <c r="U151" s="69"/>
      <c r="V151" s="55">
        <v>60</v>
      </c>
      <c r="W151" s="55">
        <v>2</v>
      </c>
      <c r="X151" s="55">
        <v>32</v>
      </c>
      <c r="Y151" s="48">
        <f t="shared" si="31"/>
        <v>2</v>
      </c>
      <c r="Z151" s="48" t="str">
        <f t="shared" si="32"/>
        <v>60_2</v>
      </c>
      <c r="AA151" s="48">
        <v>3673</v>
      </c>
      <c r="AB151" s="494"/>
      <c r="AC151" s="55">
        <v>60</v>
      </c>
      <c r="AD151" s="55">
        <v>2</v>
      </c>
      <c r="AE151" s="55">
        <v>32</v>
      </c>
      <c r="AF151" s="48">
        <f t="shared" si="37"/>
        <v>2</v>
      </c>
      <c r="AG151" s="48" t="str">
        <f t="shared" si="38"/>
        <v>60_2</v>
      </c>
      <c r="AH151" s="50" t="str">
        <f t="shared" si="39"/>
        <v>60_2</v>
      </c>
      <c r="AI151" s="50">
        <f t="shared" si="43"/>
        <v>3588</v>
      </c>
      <c r="AJ151" s="50">
        <f t="shared" si="44"/>
        <v>3673</v>
      </c>
      <c r="AK151" s="482">
        <f t="shared" si="45"/>
        <v>3644.6666666666665</v>
      </c>
      <c r="AL151" s="478">
        <f t="shared" si="40"/>
        <v>23.288604898828542</v>
      </c>
      <c r="AM151" s="5"/>
      <c r="AN151" s="5"/>
      <c r="AO151" s="5"/>
      <c r="AP151" s="5"/>
      <c r="AQ151" s="5"/>
      <c r="AR151" s="5"/>
      <c r="AS151" s="6"/>
    </row>
    <row r="152" spans="1:45">
      <c r="A152" s="48">
        <v>60</v>
      </c>
      <c r="B152" s="55">
        <v>3</v>
      </c>
      <c r="C152" s="55">
        <v>34</v>
      </c>
      <c r="D152" s="48">
        <f t="shared" si="41"/>
        <v>3</v>
      </c>
      <c r="E152" s="48" t="str">
        <f t="shared" si="42"/>
        <v>60_3</v>
      </c>
      <c r="F152" s="48">
        <v>3505</v>
      </c>
      <c r="G152" s="1"/>
      <c r="H152" s="55">
        <v>60</v>
      </c>
      <c r="I152" s="55">
        <v>3</v>
      </c>
      <c r="J152" s="55">
        <v>34</v>
      </c>
      <c r="K152" s="48">
        <f t="shared" si="33"/>
        <v>3</v>
      </c>
      <c r="L152" s="48" t="str">
        <f t="shared" si="34"/>
        <v>60_3</v>
      </c>
      <c r="M152" s="48">
        <v>3624</v>
      </c>
      <c r="N152" s="69"/>
      <c r="O152" s="55">
        <v>60</v>
      </c>
      <c r="P152" s="55">
        <v>3</v>
      </c>
      <c r="Q152" s="55">
        <v>34</v>
      </c>
      <c r="R152" s="48">
        <f t="shared" si="35"/>
        <v>3</v>
      </c>
      <c r="S152" s="48" t="str">
        <f t="shared" si="36"/>
        <v>60_3</v>
      </c>
      <c r="T152" s="48">
        <v>3738</v>
      </c>
      <c r="U152" s="1"/>
      <c r="V152" s="55">
        <v>60</v>
      </c>
      <c r="W152" s="55">
        <v>3</v>
      </c>
      <c r="X152" s="55">
        <v>34</v>
      </c>
      <c r="Y152" s="48">
        <f t="shared" si="31"/>
        <v>3</v>
      </c>
      <c r="Z152" s="48" t="str">
        <f t="shared" si="32"/>
        <v>60_3</v>
      </c>
      <c r="AA152" s="48">
        <v>3823</v>
      </c>
      <c r="AB152" s="494"/>
      <c r="AC152" s="55">
        <v>60</v>
      </c>
      <c r="AD152" s="55">
        <v>3</v>
      </c>
      <c r="AE152" s="55">
        <v>34</v>
      </c>
      <c r="AF152" s="48">
        <f t="shared" si="37"/>
        <v>3</v>
      </c>
      <c r="AG152" s="48" t="str">
        <f t="shared" si="38"/>
        <v>60_3</v>
      </c>
      <c r="AH152" s="50" t="str">
        <f t="shared" si="39"/>
        <v>60_3</v>
      </c>
      <c r="AI152" s="50">
        <f t="shared" si="43"/>
        <v>3738</v>
      </c>
      <c r="AJ152" s="50">
        <f t="shared" si="44"/>
        <v>3823</v>
      </c>
      <c r="AK152" s="482">
        <f t="shared" si="45"/>
        <v>3794.6666666666665</v>
      </c>
      <c r="AL152" s="478">
        <f t="shared" si="40"/>
        <v>24.247071352502662</v>
      </c>
      <c r="AM152" s="5"/>
      <c r="AN152" s="5"/>
      <c r="AO152" s="5"/>
      <c r="AP152" s="5"/>
      <c r="AQ152" s="5"/>
      <c r="AR152" s="5"/>
      <c r="AS152" s="6"/>
    </row>
    <row r="153" spans="1:45">
      <c r="A153" s="48">
        <v>60</v>
      </c>
      <c r="B153" s="55">
        <v>4</v>
      </c>
      <c r="C153" s="55">
        <v>36</v>
      </c>
      <c r="D153" s="48">
        <f t="shared" si="41"/>
        <v>4</v>
      </c>
      <c r="E153" s="48" t="str">
        <f t="shared" si="42"/>
        <v>60_4</v>
      </c>
      <c r="F153" s="48">
        <v>3650</v>
      </c>
      <c r="G153" s="1"/>
      <c r="H153" s="55">
        <v>60</v>
      </c>
      <c r="I153" s="55">
        <v>4</v>
      </c>
      <c r="J153" s="55">
        <v>36</v>
      </c>
      <c r="K153" s="48">
        <f t="shared" si="33"/>
        <v>4</v>
      </c>
      <c r="L153" s="48" t="str">
        <f t="shared" si="34"/>
        <v>60_4</v>
      </c>
      <c r="M153" s="48">
        <v>3774</v>
      </c>
      <c r="N153" s="69"/>
      <c r="O153" s="55">
        <v>60</v>
      </c>
      <c r="P153" s="55">
        <v>4</v>
      </c>
      <c r="Q153" s="55">
        <v>36</v>
      </c>
      <c r="R153" s="48">
        <f t="shared" si="35"/>
        <v>4</v>
      </c>
      <c r="S153" s="48" t="str">
        <f t="shared" si="36"/>
        <v>60_4</v>
      </c>
      <c r="T153" s="48">
        <v>3893</v>
      </c>
      <c r="U153" s="69"/>
      <c r="V153" s="55">
        <v>60</v>
      </c>
      <c r="W153" s="55">
        <v>4</v>
      </c>
      <c r="X153" s="55">
        <v>36</v>
      </c>
      <c r="Y153" s="48">
        <f t="shared" si="31"/>
        <v>4</v>
      </c>
      <c r="Z153" s="48" t="str">
        <f t="shared" si="32"/>
        <v>60_4</v>
      </c>
      <c r="AA153" s="48">
        <v>3979</v>
      </c>
      <c r="AB153" s="494"/>
      <c r="AC153" s="55">
        <v>60</v>
      </c>
      <c r="AD153" s="55">
        <v>4</v>
      </c>
      <c r="AE153" s="55">
        <v>36</v>
      </c>
      <c r="AF153" s="48">
        <f t="shared" si="37"/>
        <v>4</v>
      </c>
      <c r="AG153" s="48" t="str">
        <f t="shared" si="38"/>
        <v>60_4</v>
      </c>
      <c r="AH153" s="50" t="str">
        <f t="shared" si="39"/>
        <v>60_4</v>
      </c>
      <c r="AI153" s="50">
        <f t="shared" si="43"/>
        <v>3893</v>
      </c>
      <c r="AJ153" s="50">
        <f t="shared" si="44"/>
        <v>3979</v>
      </c>
      <c r="AK153" s="482">
        <f t="shared" si="45"/>
        <v>3950.333333333333</v>
      </c>
      <c r="AL153" s="478">
        <f t="shared" si="40"/>
        <v>25.241746538871141</v>
      </c>
      <c r="AM153" s="5"/>
      <c r="AN153" s="5"/>
      <c r="AO153" s="5"/>
      <c r="AP153" s="5"/>
      <c r="AQ153" s="5"/>
      <c r="AR153" s="5"/>
      <c r="AS153" s="6"/>
    </row>
    <row r="154" spans="1:45">
      <c r="A154" s="48">
        <v>60</v>
      </c>
      <c r="B154" s="55">
        <v>5</v>
      </c>
      <c r="C154" s="55">
        <v>38</v>
      </c>
      <c r="D154" s="48">
        <f t="shared" si="41"/>
        <v>5</v>
      </c>
      <c r="E154" s="48" t="str">
        <f t="shared" si="42"/>
        <v>60_5</v>
      </c>
      <c r="F154" s="48">
        <v>3806</v>
      </c>
      <c r="G154" s="1"/>
      <c r="H154" s="55">
        <v>60</v>
      </c>
      <c r="I154" s="55">
        <v>5</v>
      </c>
      <c r="J154" s="55">
        <v>38</v>
      </c>
      <c r="K154" s="48">
        <f t="shared" si="33"/>
        <v>5</v>
      </c>
      <c r="L154" s="48" t="str">
        <f t="shared" si="34"/>
        <v>60_5</v>
      </c>
      <c r="M154" s="48">
        <v>3935</v>
      </c>
      <c r="N154" s="69"/>
      <c r="O154" s="55">
        <v>60</v>
      </c>
      <c r="P154" s="55">
        <v>5</v>
      </c>
      <c r="Q154" s="55">
        <v>38</v>
      </c>
      <c r="R154" s="48">
        <f t="shared" si="35"/>
        <v>5</v>
      </c>
      <c r="S154" s="48" t="str">
        <f t="shared" si="36"/>
        <v>60_5</v>
      </c>
      <c r="T154" s="48">
        <v>4059</v>
      </c>
      <c r="U154" s="69"/>
      <c r="V154" s="55">
        <v>60</v>
      </c>
      <c r="W154" s="55">
        <v>5</v>
      </c>
      <c r="X154" s="55">
        <v>38</v>
      </c>
      <c r="Y154" s="48">
        <f t="shared" si="31"/>
        <v>5</v>
      </c>
      <c r="Z154" s="48" t="str">
        <f t="shared" si="32"/>
        <v>60_5</v>
      </c>
      <c r="AA154" s="48">
        <v>4148</v>
      </c>
      <c r="AB154" s="494"/>
      <c r="AC154" s="55">
        <v>60</v>
      </c>
      <c r="AD154" s="55">
        <v>5</v>
      </c>
      <c r="AE154" s="55">
        <v>38</v>
      </c>
      <c r="AF154" s="48">
        <f t="shared" si="37"/>
        <v>5</v>
      </c>
      <c r="AG154" s="48" t="str">
        <f t="shared" si="38"/>
        <v>60_5</v>
      </c>
      <c r="AH154" s="50" t="str">
        <f t="shared" si="39"/>
        <v>60_5</v>
      </c>
      <c r="AI154" s="50">
        <f t="shared" si="43"/>
        <v>4059</v>
      </c>
      <c r="AJ154" s="50">
        <f t="shared" si="44"/>
        <v>4148</v>
      </c>
      <c r="AK154" s="482">
        <f t="shared" si="45"/>
        <v>4118.333333333333</v>
      </c>
      <c r="AL154" s="478">
        <f t="shared" si="40"/>
        <v>26.315228966986155</v>
      </c>
      <c r="AM154" s="5"/>
      <c r="AN154" s="5"/>
      <c r="AO154" s="5"/>
      <c r="AP154" s="5"/>
      <c r="AQ154" s="5"/>
      <c r="AR154" s="5"/>
      <c r="AS154" s="6"/>
    </row>
    <row r="155" spans="1:45">
      <c r="A155" s="48">
        <v>60</v>
      </c>
      <c r="B155" s="55">
        <v>6</v>
      </c>
      <c r="C155" s="55">
        <v>40</v>
      </c>
      <c r="D155" s="48">
        <f t="shared" si="41"/>
        <v>6</v>
      </c>
      <c r="E155" s="48" t="str">
        <f t="shared" si="42"/>
        <v>60_6</v>
      </c>
      <c r="F155" s="48">
        <v>3948</v>
      </c>
      <c r="G155" s="1"/>
      <c r="H155" s="55">
        <v>60</v>
      </c>
      <c r="I155" s="55">
        <v>6</v>
      </c>
      <c r="J155" s="55">
        <v>40</v>
      </c>
      <c r="K155" s="48">
        <f t="shared" si="33"/>
        <v>6</v>
      </c>
      <c r="L155" s="48" t="str">
        <f t="shared" si="34"/>
        <v>60_6</v>
      </c>
      <c r="M155" s="48">
        <v>4082</v>
      </c>
      <c r="N155" s="69"/>
      <c r="O155" s="55">
        <v>60</v>
      </c>
      <c r="P155" s="55">
        <v>6</v>
      </c>
      <c r="Q155" s="55">
        <v>40</v>
      </c>
      <c r="R155" s="48">
        <f t="shared" si="35"/>
        <v>6</v>
      </c>
      <c r="S155" s="48" t="str">
        <f t="shared" si="36"/>
        <v>60_6</v>
      </c>
      <c r="T155" s="48">
        <v>4211</v>
      </c>
      <c r="U155" s="1"/>
      <c r="V155" s="55">
        <v>60</v>
      </c>
      <c r="W155" s="55">
        <v>6</v>
      </c>
      <c r="X155" s="55">
        <v>40</v>
      </c>
      <c r="Y155" s="48">
        <f t="shared" si="31"/>
        <v>6</v>
      </c>
      <c r="Z155" s="48" t="str">
        <f t="shared" si="32"/>
        <v>60_6</v>
      </c>
      <c r="AA155" s="48">
        <v>4304</v>
      </c>
      <c r="AB155" s="494"/>
      <c r="AC155" s="55">
        <v>60</v>
      </c>
      <c r="AD155" s="55">
        <v>6</v>
      </c>
      <c r="AE155" s="55">
        <v>40</v>
      </c>
      <c r="AF155" s="48">
        <f t="shared" si="37"/>
        <v>6</v>
      </c>
      <c r="AG155" s="48" t="str">
        <f t="shared" si="38"/>
        <v>60_6</v>
      </c>
      <c r="AH155" s="50" t="str">
        <f t="shared" si="39"/>
        <v>60_6</v>
      </c>
      <c r="AI155" s="50">
        <f t="shared" si="43"/>
        <v>4211</v>
      </c>
      <c r="AJ155" s="50">
        <f t="shared" si="44"/>
        <v>4304</v>
      </c>
      <c r="AK155" s="482">
        <f t="shared" si="45"/>
        <v>4273</v>
      </c>
      <c r="AL155" s="478">
        <f t="shared" si="40"/>
        <v>27.303514376996805</v>
      </c>
      <c r="AM155" s="5"/>
      <c r="AN155" s="5"/>
      <c r="AO155" s="5"/>
      <c r="AP155" s="5"/>
      <c r="AQ155" s="5"/>
      <c r="AR155" s="5"/>
      <c r="AS155" s="6"/>
    </row>
    <row r="156" spans="1:45">
      <c r="A156" s="48">
        <v>60</v>
      </c>
      <c r="B156" s="55">
        <v>7</v>
      </c>
      <c r="C156" s="55">
        <v>42</v>
      </c>
      <c r="D156" s="48">
        <f t="shared" si="41"/>
        <v>7</v>
      </c>
      <c r="E156" s="48" t="str">
        <f t="shared" si="42"/>
        <v>60_7</v>
      </c>
      <c r="F156" s="48">
        <v>4096</v>
      </c>
      <c r="G156" s="1"/>
      <c r="H156" s="55">
        <v>60</v>
      </c>
      <c r="I156" s="55">
        <v>7</v>
      </c>
      <c r="J156" s="55">
        <v>42</v>
      </c>
      <c r="K156" s="48">
        <f t="shared" si="33"/>
        <v>7</v>
      </c>
      <c r="L156" s="48" t="str">
        <f t="shared" si="34"/>
        <v>60_7</v>
      </c>
      <c r="M156" s="48">
        <v>4235</v>
      </c>
      <c r="N156" s="69"/>
      <c r="O156" s="55">
        <v>60</v>
      </c>
      <c r="P156" s="55">
        <v>7</v>
      </c>
      <c r="Q156" s="55">
        <v>42</v>
      </c>
      <c r="R156" s="48">
        <f t="shared" si="35"/>
        <v>7</v>
      </c>
      <c r="S156" s="48" t="str">
        <f t="shared" si="36"/>
        <v>60_7</v>
      </c>
      <c r="T156" s="48">
        <v>4368</v>
      </c>
      <c r="U156" s="69"/>
      <c r="V156" s="55">
        <v>60</v>
      </c>
      <c r="W156" s="55">
        <v>7</v>
      </c>
      <c r="X156" s="55">
        <v>42</v>
      </c>
      <c r="Y156" s="48">
        <f t="shared" si="31"/>
        <v>7</v>
      </c>
      <c r="Z156" s="48" t="str">
        <f t="shared" si="32"/>
        <v>60_7</v>
      </c>
      <c r="AA156" s="48">
        <v>4464</v>
      </c>
      <c r="AB156" s="494"/>
      <c r="AC156" s="55">
        <v>60</v>
      </c>
      <c r="AD156" s="55">
        <v>7</v>
      </c>
      <c r="AE156" s="55">
        <v>42</v>
      </c>
      <c r="AF156" s="48">
        <f t="shared" si="37"/>
        <v>7</v>
      </c>
      <c r="AG156" s="48" t="str">
        <f t="shared" si="38"/>
        <v>60_7</v>
      </c>
      <c r="AH156" s="50" t="str">
        <f t="shared" si="39"/>
        <v>60_7</v>
      </c>
      <c r="AI156" s="50">
        <f t="shared" si="43"/>
        <v>4368</v>
      </c>
      <c r="AJ156" s="50">
        <f t="shared" si="44"/>
        <v>4464</v>
      </c>
      <c r="AK156" s="482">
        <f t="shared" si="45"/>
        <v>4432</v>
      </c>
      <c r="AL156" s="478">
        <f t="shared" si="40"/>
        <v>28.319488817891372</v>
      </c>
      <c r="AM156" s="5"/>
      <c r="AN156" s="5"/>
      <c r="AO156" s="5"/>
      <c r="AP156" s="5"/>
      <c r="AQ156" s="5"/>
      <c r="AR156" s="5"/>
      <c r="AS156" s="6"/>
    </row>
    <row r="157" spans="1:45">
      <c r="A157" s="48">
        <v>60</v>
      </c>
      <c r="B157" s="55">
        <v>8</v>
      </c>
      <c r="C157" s="55">
        <v>44</v>
      </c>
      <c r="D157" s="48">
        <f t="shared" si="41"/>
        <v>8</v>
      </c>
      <c r="E157" s="48" t="str">
        <f t="shared" si="42"/>
        <v>60_8</v>
      </c>
      <c r="F157" s="48">
        <v>4243</v>
      </c>
      <c r="G157" s="1"/>
      <c r="H157" s="55">
        <v>60</v>
      </c>
      <c r="I157" s="55">
        <v>8</v>
      </c>
      <c r="J157" s="55">
        <v>44</v>
      </c>
      <c r="K157" s="48">
        <f t="shared" si="33"/>
        <v>8</v>
      </c>
      <c r="L157" s="48" t="str">
        <f t="shared" si="34"/>
        <v>60_8</v>
      </c>
      <c r="M157" s="48">
        <v>4387</v>
      </c>
      <c r="N157" s="69"/>
      <c r="O157" s="55">
        <v>60</v>
      </c>
      <c r="P157" s="55">
        <v>8</v>
      </c>
      <c r="Q157" s="55">
        <v>44</v>
      </c>
      <c r="R157" s="48">
        <f t="shared" si="35"/>
        <v>8</v>
      </c>
      <c r="S157" s="48" t="str">
        <f t="shared" si="36"/>
        <v>60_8</v>
      </c>
      <c r="T157" s="48">
        <v>4525</v>
      </c>
      <c r="U157" s="69"/>
      <c r="V157" s="55">
        <v>60</v>
      </c>
      <c r="W157" s="55">
        <v>8</v>
      </c>
      <c r="X157" s="55">
        <v>44</v>
      </c>
      <c r="Y157" s="48">
        <f t="shared" si="31"/>
        <v>8</v>
      </c>
      <c r="Z157" s="48" t="str">
        <f t="shared" si="32"/>
        <v>60_8</v>
      </c>
      <c r="AA157" s="48">
        <v>4625</v>
      </c>
      <c r="AB157" s="494"/>
      <c r="AC157" s="55">
        <v>60</v>
      </c>
      <c r="AD157" s="55">
        <v>8</v>
      </c>
      <c r="AE157" s="55">
        <v>44</v>
      </c>
      <c r="AF157" s="48">
        <f t="shared" si="37"/>
        <v>8</v>
      </c>
      <c r="AG157" s="48" t="str">
        <f t="shared" si="38"/>
        <v>60_8</v>
      </c>
      <c r="AH157" s="50" t="str">
        <f t="shared" si="39"/>
        <v>60_8</v>
      </c>
      <c r="AI157" s="50">
        <f t="shared" si="43"/>
        <v>4525</v>
      </c>
      <c r="AJ157" s="50">
        <f t="shared" si="44"/>
        <v>4625</v>
      </c>
      <c r="AK157" s="482">
        <f t="shared" si="45"/>
        <v>4591.6666666666661</v>
      </c>
      <c r="AL157" s="478">
        <f t="shared" si="40"/>
        <v>29.339723109691157</v>
      </c>
      <c r="AM157" s="5"/>
      <c r="AN157" s="5"/>
      <c r="AO157" s="5"/>
      <c r="AP157" s="5"/>
      <c r="AQ157" s="5"/>
      <c r="AR157" s="5"/>
      <c r="AS157" s="6"/>
    </row>
    <row r="158" spans="1:45">
      <c r="A158" s="48">
        <v>60</v>
      </c>
      <c r="B158" s="55">
        <v>9</v>
      </c>
      <c r="C158" s="55">
        <v>45</v>
      </c>
      <c r="D158" s="48">
        <f t="shared" si="41"/>
        <v>9</v>
      </c>
      <c r="E158" s="48" t="str">
        <f t="shared" si="42"/>
        <v>60_9</v>
      </c>
      <c r="F158" s="48">
        <v>4303</v>
      </c>
      <c r="G158" s="1"/>
      <c r="H158" s="55">
        <v>60</v>
      </c>
      <c r="I158" s="55">
        <v>9</v>
      </c>
      <c r="J158" s="55">
        <v>45</v>
      </c>
      <c r="K158" s="48">
        <f t="shared" si="33"/>
        <v>9</v>
      </c>
      <c r="L158" s="48" t="str">
        <f t="shared" si="34"/>
        <v>60_9</v>
      </c>
      <c r="M158" s="48">
        <v>4449</v>
      </c>
      <c r="N158" s="69"/>
      <c r="O158" s="55">
        <v>60</v>
      </c>
      <c r="P158" s="55">
        <v>9</v>
      </c>
      <c r="Q158" s="55">
        <v>45</v>
      </c>
      <c r="R158" s="48">
        <f t="shared" si="35"/>
        <v>9</v>
      </c>
      <c r="S158" s="48" t="str">
        <f t="shared" si="36"/>
        <v>60_9</v>
      </c>
      <c r="T158" s="48">
        <v>4589</v>
      </c>
      <c r="U158" s="1"/>
      <c r="V158" s="55">
        <v>60</v>
      </c>
      <c r="W158" s="55">
        <v>9</v>
      </c>
      <c r="X158" s="55">
        <v>45</v>
      </c>
      <c r="Y158" s="48">
        <f t="shared" si="31"/>
        <v>9</v>
      </c>
      <c r="Z158" s="48" t="str">
        <f t="shared" si="32"/>
        <v>60_9</v>
      </c>
      <c r="AA158" s="48">
        <v>4690</v>
      </c>
      <c r="AB158" s="494"/>
      <c r="AC158" s="55">
        <v>60</v>
      </c>
      <c r="AD158" s="55">
        <v>9</v>
      </c>
      <c r="AE158" s="55">
        <v>45</v>
      </c>
      <c r="AF158" s="48">
        <f t="shared" si="37"/>
        <v>9</v>
      </c>
      <c r="AG158" s="48" t="str">
        <f t="shared" si="38"/>
        <v>60_9</v>
      </c>
      <c r="AH158" s="50" t="str">
        <f t="shared" si="39"/>
        <v>60_9</v>
      </c>
      <c r="AI158" s="50">
        <f t="shared" si="43"/>
        <v>4589</v>
      </c>
      <c r="AJ158" s="50">
        <f t="shared" si="44"/>
        <v>4690</v>
      </c>
      <c r="AK158" s="482">
        <f t="shared" si="45"/>
        <v>4656.333333333333</v>
      </c>
      <c r="AL158" s="478">
        <f t="shared" si="40"/>
        <v>29.752928647497338</v>
      </c>
      <c r="AM158" s="5"/>
      <c r="AN158" s="5"/>
      <c r="AO158" s="5"/>
      <c r="AP158" s="5"/>
      <c r="AQ158" s="5"/>
      <c r="AR158" s="5"/>
      <c r="AS158" s="6"/>
    </row>
    <row r="159" spans="1:45">
      <c r="A159" s="48">
        <v>60</v>
      </c>
      <c r="B159" s="55">
        <v>10</v>
      </c>
      <c r="C159" s="55">
        <v>46</v>
      </c>
      <c r="D159" s="48">
        <f t="shared" si="41"/>
        <v>10</v>
      </c>
      <c r="E159" s="48" t="str">
        <f t="shared" si="42"/>
        <v>60_10</v>
      </c>
      <c r="F159" s="48">
        <v>4369</v>
      </c>
      <c r="G159" s="1"/>
      <c r="H159" s="55">
        <v>60</v>
      </c>
      <c r="I159" s="55">
        <v>10</v>
      </c>
      <c r="J159" s="55">
        <v>46</v>
      </c>
      <c r="K159" s="48">
        <f t="shared" si="33"/>
        <v>10</v>
      </c>
      <c r="L159" s="48" t="str">
        <f t="shared" si="34"/>
        <v>60_10</v>
      </c>
      <c r="M159" s="48">
        <v>4518</v>
      </c>
      <c r="N159" s="69"/>
      <c r="O159" s="55">
        <v>60</v>
      </c>
      <c r="P159" s="55">
        <v>10</v>
      </c>
      <c r="Q159" s="55">
        <v>46</v>
      </c>
      <c r="R159" s="48">
        <f t="shared" si="35"/>
        <v>10</v>
      </c>
      <c r="S159" s="48" t="str">
        <f t="shared" si="36"/>
        <v>60_10</v>
      </c>
      <c r="T159" s="48">
        <v>4660</v>
      </c>
      <c r="U159" s="69"/>
      <c r="V159" s="55">
        <v>60</v>
      </c>
      <c r="W159" s="55">
        <v>10</v>
      </c>
      <c r="X159" s="55">
        <v>46</v>
      </c>
      <c r="Y159" s="48">
        <f t="shared" si="31"/>
        <v>10</v>
      </c>
      <c r="Z159" s="48" t="str">
        <f t="shared" si="32"/>
        <v>60_10</v>
      </c>
      <c r="AA159" s="48">
        <v>4763</v>
      </c>
      <c r="AB159" s="494"/>
      <c r="AC159" s="55">
        <v>60</v>
      </c>
      <c r="AD159" s="55">
        <v>10</v>
      </c>
      <c r="AE159" s="55">
        <v>46</v>
      </c>
      <c r="AF159" s="48">
        <f t="shared" si="37"/>
        <v>10</v>
      </c>
      <c r="AG159" s="48" t="str">
        <f t="shared" si="38"/>
        <v>60_10</v>
      </c>
      <c r="AH159" s="50" t="str">
        <f t="shared" si="39"/>
        <v>60_10</v>
      </c>
      <c r="AI159" s="50">
        <f t="shared" si="43"/>
        <v>4660</v>
      </c>
      <c r="AJ159" s="50">
        <f t="shared" si="44"/>
        <v>4763</v>
      </c>
      <c r="AK159" s="482">
        <f t="shared" si="45"/>
        <v>4728.6666666666661</v>
      </c>
      <c r="AL159" s="478">
        <f t="shared" si="40"/>
        <v>30.215122470713521</v>
      </c>
      <c r="AM159" s="5"/>
      <c r="AN159" s="5"/>
      <c r="AO159" s="5"/>
      <c r="AP159" s="5"/>
      <c r="AQ159" s="5"/>
      <c r="AR159" s="5"/>
      <c r="AS159" s="6"/>
    </row>
    <row r="160" spans="1:45">
      <c r="A160" s="48">
        <v>60</v>
      </c>
      <c r="B160" s="55">
        <v>11</v>
      </c>
      <c r="C160" s="55">
        <v>47</v>
      </c>
      <c r="D160" s="48">
        <f t="shared" si="41"/>
        <v>11</v>
      </c>
      <c r="E160" s="48" t="str">
        <f t="shared" si="42"/>
        <v>60_11</v>
      </c>
      <c r="F160" s="48">
        <v>4436</v>
      </c>
      <c r="G160" s="1"/>
      <c r="H160" s="55">
        <v>60</v>
      </c>
      <c r="I160" s="55">
        <v>11</v>
      </c>
      <c r="J160" s="55">
        <v>47</v>
      </c>
      <c r="K160" s="48">
        <f t="shared" si="33"/>
        <v>11</v>
      </c>
      <c r="L160" s="48" t="str">
        <f t="shared" si="34"/>
        <v>60_11</v>
      </c>
      <c r="M160" s="48">
        <v>4587</v>
      </c>
      <c r="N160" s="69"/>
      <c r="O160" s="55">
        <v>60</v>
      </c>
      <c r="P160" s="55">
        <v>11</v>
      </c>
      <c r="Q160" s="55">
        <v>47</v>
      </c>
      <c r="R160" s="48">
        <f t="shared" si="35"/>
        <v>11</v>
      </c>
      <c r="S160" s="48" t="str">
        <f t="shared" si="36"/>
        <v>60_11</v>
      </c>
      <c r="T160" s="48">
        <v>4731</v>
      </c>
      <c r="U160" s="69"/>
      <c r="V160" s="55">
        <v>60</v>
      </c>
      <c r="W160" s="55">
        <v>11</v>
      </c>
      <c r="X160" s="55">
        <v>47</v>
      </c>
      <c r="Y160" s="48">
        <f t="shared" si="31"/>
        <v>11</v>
      </c>
      <c r="Z160" s="48" t="str">
        <f t="shared" si="32"/>
        <v>60_11</v>
      </c>
      <c r="AA160" s="48">
        <v>4835</v>
      </c>
      <c r="AB160" s="494"/>
      <c r="AC160" s="55">
        <v>60</v>
      </c>
      <c r="AD160" s="55">
        <v>11</v>
      </c>
      <c r="AE160" s="55">
        <v>47</v>
      </c>
      <c r="AF160" s="48">
        <f t="shared" si="37"/>
        <v>11</v>
      </c>
      <c r="AG160" s="48" t="str">
        <f t="shared" si="38"/>
        <v>60_11</v>
      </c>
      <c r="AH160" s="50" t="str">
        <f t="shared" si="39"/>
        <v>60_11</v>
      </c>
      <c r="AI160" s="50">
        <f t="shared" si="43"/>
        <v>4731</v>
      </c>
      <c r="AJ160" s="50">
        <f t="shared" si="44"/>
        <v>4835</v>
      </c>
      <c r="AK160" s="482">
        <f t="shared" si="45"/>
        <v>4800.333333333333</v>
      </c>
      <c r="AL160" s="478">
        <f t="shared" si="40"/>
        <v>30.673056443024493</v>
      </c>
      <c r="AM160" s="5"/>
      <c r="AN160" s="5"/>
      <c r="AO160" s="5"/>
      <c r="AP160" s="5"/>
      <c r="AQ160" s="5"/>
      <c r="AR160" s="5"/>
      <c r="AS160" s="6"/>
    </row>
    <row r="161" spans="1:45">
      <c r="A161" s="48">
        <v>60</v>
      </c>
      <c r="B161" s="55">
        <v>12</v>
      </c>
      <c r="C161" s="55">
        <v>48</v>
      </c>
      <c r="D161" s="48">
        <f t="shared" si="41"/>
        <v>12</v>
      </c>
      <c r="E161" s="48" t="str">
        <f t="shared" si="42"/>
        <v>60_12</v>
      </c>
      <c r="F161" s="48">
        <v>4499</v>
      </c>
      <c r="G161" s="1"/>
      <c r="H161" s="55">
        <v>60</v>
      </c>
      <c r="I161" s="55">
        <v>12</v>
      </c>
      <c r="J161" s="55">
        <v>48</v>
      </c>
      <c r="K161" s="48">
        <f t="shared" si="33"/>
        <v>12</v>
      </c>
      <c r="L161" s="48" t="str">
        <f t="shared" si="34"/>
        <v>60_12</v>
      </c>
      <c r="M161" s="48">
        <v>4652</v>
      </c>
      <c r="N161" s="69"/>
      <c r="O161" s="55">
        <v>60</v>
      </c>
      <c r="P161" s="55">
        <v>12</v>
      </c>
      <c r="Q161" s="55">
        <v>48</v>
      </c>
      <c r="R161" s="48">
        <f t="shared" si="35"/>
        <v>12</v>
      </c>
      <c r="S161" s="48" t="str">
        <f t="shared" si="36"/>
        <v>60_12</v>
      </c>
      <c r="T161" s="48">
        <v>4799</v>
      </c>
      <c r="U161" s="1"/>
      <c r="V161" s="55">
        <v>60</v>
      </c>
      <c r="W161" s="55">
        <v>12</v>
      </c>
      <c r="X161" s="55">
        <v>48</v>
      </c>
      <c r="Y161" s="48">
        <f t="shared" si="31"/>
        <v>12</v>
      </c>
      <c r="Z161" s="48" t="str">
        <f t="shared" si="32"/>
        <v>60_12</v>
      </c>
      <c r="AA161" s="48">
        <v>4905</v>
      </c>
      <c r="AB161" s="494"/>
      <c r="AC161" s="55">
        <v>60</v>
      </c>
      <c r="AD161" s="55">
        <v>12</v>
      </c>
      <c r="AE161" s="55">
        <v>48</v>
      </c>
      <c r="AF161" s="48">
        <f t="shared" si="37"/>
        <v>12</v>
      </c>
      <c r="AG161" s="48" t="str">
        <f t="shared" si="38"/>
        <v>60_12</v>
      </c>
      <c r="AH161" s="50" t="str">
        <f t="shared" si="39"/>
        <v>60_12</v>
      </c>
      <c r="AI161" s="50">
        <f t="shared" si="43"/>
        <v>4799</v>
      </c>
      <c r="AJ161" s="50">
        <f t="shared" si="44"/>
        <v>4905</v>
      </c>
      <c r="AK161" s="482">
        <f t="shared" si="45"/>
        <v>4869.6666666666661</v>
      </c>
      <c r="AL161" s="478">
        <f t="shared" si="40"/>
        <v>31.116080937167194</v>
      </c>
      <c r="AM161" s="5"/>
      <c r="AN161" s="5"/>
      <c r="AO161" s="5"/>
      <c r="AP161" s="5"/>
      <c r="AQ161" s="5"/>
      <c r="AR161" s="5"/>
      <c r="AS161" s="6"/>
    </row>
    <row r="162" spans="1:45">
      <c r="A162" s="55">
        <v>65</v>
      </c>
      <c r="B162" s="55">
        <v>0</v>
      </c>
      <c r="C162" s="55">
        <v>34</v>
      </c>
      <c r="D162" s="48">
        <f t="shared" si="41"/>
        <v>0</v>
      </c>
      <c r="E162" s="48" t="str">
        <f t="shared" si="42"/>
        <v>65_0</v>
      </c>
      <c r="F162" s="48">
        <v>3505</v>
      </c>
      <c r="G162" s="1"/>
      <c r="H162" s="55">
        <v>65</v>
      </c>
      <c r="I162" s="55">
        <v>0</v>
      </c>
      <c r="J162" s="55">
        <v>34</v>
      </c>
      <c r="K162" s="48">
        <f t="shared" si="33"/>
        <v>0</v>
      </c>
      <c r="L162" s="48" t="str">
        <f t="shared" si="34"/>
        <v>65_0</v>
      </c>
      <c r="M162" s="48">
        <v>3624</v>
      </c>
      <c r="N162" s="69"/>
      <c r="O162" s="55">
        <v>65</v>
      </c>
      <c r="P162" s="55">
        <v>0</v>
      </c>
      <c r="Q162" s="55">
        <v>34</v>
      </c>
      <c r="R162" s="48">
        <f t="shared" si="35"/>
        <v>0</v>
      </c>
      <c r="S162" s="48" t="str">
        <f t="shared" si="36"/>
        <v>65_0</v>
      </c>
      <c r="T162" s="48">
        <v>3738</v>
      </c>
      <c r="U162" s="69"/>
      <c r="V162" s="55">
        <v>65</v>
      </c>
      <c r="W162" s="55">
        <v>0</v>
      </c>
      <c r="X162" s="55">
        <v>34</v>
      </c>
      <c r="Y162" s="48">
        <f t="shared" si="31"/>
        <v>0</v>
      </c>
      <c r="Z162" s="48" t="str">
        <f t="shared" si="32"/>
        <v>65_0</v>
      </c>
      <c r="AA162" s="48">
        <v>3823</v>
      </c>
      <c r="AB162" s="494"/>
      <c r="AC162" s="55">
        <v>65</v>
      </c>
      <c r="AD162" s="55">
        <v>0</v>
      </c>
      <c r="AE162" s="55">
        <v>34</v>
      </c>
      <c r="AF162" s="48">
        <f t="shared" si="37"/>
        <v>0</v>
      </c>
      <c r="AG162" s="48" t="str">
        <f t="shared" si="38"/>
        <v>65_0</v>
      </c>
      <c r="AH162" s="50" t="str">
        <f t="shared" si="39"/>
        <v>65_0</v>
      </c>
      <c r="AI162" s="50">
        <f t="shared" si="43"/>
        <v>3738</v>
      </c>
      <c r="AJ162" s="50">
        <f t="shared" si="44"/>
        <v>3823</v>
      </c>
      <c r="AK162" s="482">
        <f t="shared" si="45"/>
        <v>3794.6666666666665</v>
      </c>
      <c r="AL162" s="478">
        <f t="shared" si="40"/>
        <v>24.247071352502662</v>
      </c>
      <c r="AM162" s="5"/>
      <c r="AN162" s="5"/>
      <c r="AO162" s="5"/>
      <c r="AP162" s="5"/>
      <c r="AQ162" s="5"/>
      <c r="AR162" s="5"/>
      <c r="AS162" s="6"/>
    </row>
    <row r="163" spans="1:45">
      <c r="A163" s="55">
        <v>65</v>
      </c>
      <c r="B163" s="55">
        <v>1</v>
      </c>
      <c r="C163" s="55">
        <v>37</v>
      </c>
      <c r="D163" s="48">
        <f t="shared" si="41"/>
        <v>1</v>
      </c>
      <c r="E163" s="48" t="str">
        <f t="shared" si="42"/>
        <v>65_1</v>
      </c>
      <c r="F163" s="48">
        <v>3728</v>
      </c>
      <c r="G163" s="1"/>
      <c r="H163" s="55">
        <v>65</v>
      </c>
      <c r="I163" s="55">
        <v>1</v>
      </c>
      <c r="J163" s="55">
        <v>37</v>
      </c>
      <c r="K163" s="48">
        <f t="shared" si="33"/>
        <v>1</v>
      </c>
      <c r="L163" s="48" t="str">
        <f t="shared" si="34"/>
        <v>65_1</v>
      </c>
      <c r="M163" s="48">
        <v>3855</v>
      </c>
      <c r="N163" s="69"/>
      <c r="O163" s="55">
        <v>65</v>
      </c>
      <c r="P163" s="55">
        <v>1</v>
      </c>
      <c r="Q163" s="55">
        <v>37</v>
      </c>
      <c r="R163" s="48">
        <f t="shared" si="35"/>
        <v>1</v>
      </c>
      <c r="S163" s="48" t="str">
        <f t="shared" si="36"/>
        <v>65_1</v>
      </c>
      <c r="T163" s="48">
        <v>3976</v>
      </c>
      <c r="U163" s="69"/>
      <c r="V163" s="55">
        <v>65</v>
      </c>
      <c r="W163" s="55">
        <v>1</v>
      </c>
      <c r="X163" s="55">
        <v>37</v>
      </c>
      <c r="Y163" s="48">
        <f t="shared" si="31"/>
        <v>1</v>
      </c>
      <c r="Z163" s="48" t="str">
        <f t="shared" si="32"/>
        <v>65_1</v>
      </c>
      <c r="AA163" s="48">
        <v>4063</v>
      </c>
      <c r="AB163" s="494"/>
      <c r="AC163" s="55">
        <v>65</v>
      </c>
      <c r="AD163" s="55">
        <v>1</v>
      </c>
      <c r="AE163" s="55">
        <v>37</v>
      </c>
      <c r="AF163" s="48">
        <f t="shared" si="37"/>
        <v>1</v>
      </c>
      <c r="AG163" s="48" t="str">
        <f t="shared" si="38"/>
        <v>65_1</v>
      </c>
      <c r="AH163" s="50" t="str">
        <f t="shared" si="39"/>
        <v>65_1</v>
      </c>
      <c r="AI163" s="50">
        <f t="shared" si="43"/>
        <v>3976</v>
      </c>
      <c r="AJ163" s="50">
        <f t="shared" si="44"/>
        <v>4063</v>
      </c>
      <c r="AK163" s="482">
        <f t="shared" si="45"/>
        <v>4034</v>
      </c>
      <c r="AL163" s="478">
        <f t="shared" si="40"/>
        <v>25.776357827476037</v>
      </c>
      <c r="AM163" s="5"/>
      <c r="AN163" s="5"/>
      <c r="AO163" s="5"/>
      <c r="AP163" s="5"/>
      <c r="AQ163" s="5"/>
      <c r="AR163" s="5"/>
      <c r="AS163" s="6"/>
    </row>
    <row r="164" spans="1:45">
      <c r="A164" s="55">
        <v>65</v>
      </c>
      <c r="B164" s="55">
        <v>2</v>
      </c>
      <c r="C164" s="55">
        <v>40</v>
      </c>
      <c r="D164" s="48">
        <f t="shared" si="41"/>
        <v>2</v>
      </c>
      <c r="E164" s="48" t="str">
        <f t="shared" si="42"/>
        <v>65_2</v>
      </c>
      <c r="F164" s="48">
        <v>3948</v>
      </c>
      <c r="G164" s="1"/>
      <c r="H164" s="55">
        <v>65</v>
      </c>
      <c r="I164" s="55">
        <v>2</v>
      </c>
      <c r="J164" s="55">
        <v>40</v>
      </c>
      <c r="K164" s="48">
        <f t="shared" si="33"/>
        <v>2</v>
      </c>
      <c r="L164" s="48" t="str">
        <f t="shared" si="34"/>
        <v>65_2</v>
      </c>
      <c r="M164" s="48">
        <v>4082</v>
      </c>
      <c r="N164" s="69"/>
      <c r="O164" s="55">
        <v>65</v>
      </c>
      <c r="P164" s="55">
        <v>2</v>
      </c>
      <c r="Q164" s="55">
        <v>40</v>
      </c>
      <c r="R164" s="48">
        <f t="shared" si="35"/>
        <v>2</v>
      </c>
      <c r="S164" s="48" t="str">
        <f t="shared" si="36"/>
        <v>65_2</v>
      </c>
      <c r="T164" s="48">
        <v>4211</v>
      </c>
      <c r="U164" s="1"/>
      <c r="V164" s="55">
        <v>65</v>
      </c>
      <c r="W164" s="55">
        <v>2</v>
      </c>
      <c r="X164" s="55">
        <v>40</v>
      </c>
      <c r="Y164" s="48">
        <f t="shared" si="31"/>
        <v>2</v>
      </c>
      <c r="Z164" s="48" t="str">
        <f t="shared" si="32"/>
        <v>65_2</v>
      </c>
      <c r="AA164" s="48">
        <v>4304</v>
      </c>
      <c r="AB164" s="494"/>
      <c r="AC164" s="55">
        <v>65</v>
      </c>
      <c r="AD164" s="55">
        <v>2</v>
      </c>
      <c r="AE164" s="55">
        <v>40</v>
      </c>
      <c r="AF164" s="48">
        <f t="shared" si="37"/>
        <v>2</v>
      </c>
      <c r="AG164" s="48" t="str">
        <f t="shared" si="38"/>
        <v>65_2</v>
      </c>
      <c r="AH164" s="50" t="str">
        <f t="shared" si="39"/>
        <v>65_2</v>
      </c>
      <c r="AI164" s="50">
        <f t="shared" si="43"/>
        <v>4211</v>
      </c>
      <c r="AJ164" s="50">
        <f t="shared" si="44"/>
        <v>4304</v>
      </c>
      <c r="AK164" s="482">
        <f t="shared" si="45"/>
        <v>4273</v>
      </c>
      <c r="AL164" s="478">
        <f t="shared" si="40"/>
        <v>27.303514376996805</v>
      </c>
      <c r="AM164" s="5"/>
      <c r="AN164" s="5"/>
      <c r="AO164" s="5"/>
      <c r="AP164" s="5"/>
      <c r="AQ164" s="5"/>
      <c r="AR164" s="5"/>
      <c r="AS164" s="6"/>
    </row>
    <row r="165" spans="1:45">
      <c r="A165" s="55">
        <v>65</v>
      </c>
      <c r="B165" s="55">
        <v>3</v>
      </c>
      <c r="C165" s="55">
        <v>42</v>
      </c>
      <c r="D165" s="48">
        <f t="shared" si="41"/>
        <v>3</v>
      </c>
      <c r="E165" s="48" t="str">
        <f t="shared" si="42"/>
        <v>65_3</v>
      </c>
      <c r="F165" s="48">
        <v>4096</v>
      </c>
      <c r="G165" s="1"/>
      <c r="H165" s="55">
        <v>65</v>
      </c>
      <c r="I165" s="55">
        <v>3</v>
      </c>
      <c r="J165" s="55">
        <v>42</v>
      </c>
      <c r="K165" s="48">
        <f t="shared" si="33"/>
        <v>3</v>
      </c>
      <c r="L165" s="48" t="str">
        <f t="shared" si="34"/>
        <v>65_3</v>
      </c>
      <c r="M165" s="48">
        <v>4235</v>
      </c>
      <c r="N165" s="69"/>
      <c r="O165" s="55">
        <v>65</v>
      </c>
      <c r="P165" s="55">
        <v>3</v>
      </c>
      <c r="Q165" s="55">
        <v>42</v>
      </c>
      <c r="R165" s="48">
        <f t="shared" si="35"/>
        <v>3</v>
      </c>
      <c r="S165" s="48" t="str">
        <f t="shared" si="36"/>
        <v>65_3</v>
      </c>
      <c r="T165" s="48">
        <v>4368</v>
      </c>
      <c r="U165" s="69"/>
      <c r="V165" s="55">
        <v>65</v>
      </c>
      <c r="W165" s="55">
        <v>3</v>
      </c>
      <c r="X165" s="55">
        <v>42</v>
      </c>
      <c r="Y165" s="48">
        <f t="shared" si="31"/>
        <v>3</v>
      </c>
      <c r="Z165" s="48" t="str">
        <f t="shared" si="32"/>
        <v>65_3</v>
      </c>
      <c r="AA165" s="48">
        <v>4464</v>
      </c>
      <c r="AB165" s="494"/>
      <c r="AC165" s="55">
        <v>65</v>
      </c>
      <c r="AD165" s="55">
        <v>3</v>
      </c>
      <c r="AE165" s="55">
        <v>42</v>
      </c>
      <c r="AF165" s="48">
        <f t="shared" si="37"/>
        <v>3</v>
      </c>
      <c r="AG165" s="48" t="str">
        <f t="shared" si="38"/>
        <v>65_3</v>
      </c>
      <c r="AH165" s="50" t="str">
        <f t="shared" si="39"/>
        <v>65_3</v>
      </c>
      <c r="AI165" s="50">
        <f t="shared" si="43"/>
        <v>4368</v>
      </c>
      <c r="AJ165" s="50">
        <f t="shared" si="44"/>
        <v>4464</v>
      </c>
      <c r="AK165" s="482">
        <f t="shared" si="45"/>
        <v>4432</v>
      </c>
      <c r="AL165" s="478">
        <f t="shared" si="40"/>
        <v>28.319488817891372</v>
      </c>
      <c r="AM165" s="5"/>
      <c r="AN165" s="5"/>
      <c r="AO165" s="5"/>
      <c r="AP165" s="5"/>
      <c r="AQ165" s="5"/>
      <c r="AR165" s="5"/>
      <c r="AS165" s="6"/>
    </row>
    <row r="166" spans="1:45">
      <c r="A166" s="55">
        <v>65</v>
      </c>
      <c r="B166" s="55">
        <v>4</v>
      </c>
      <c r="C166" s="55">
        <v>44</v>
      </c>
      <c r="D166" s="48">
        <f t="shared" si="41"/>
        <v>4</v>
      </c>
      <c r="E166" s="48" t="str">
        <f t="shared" si="42"/>
        <v>65_4</v>
      </c>
      <c r="F166" s="48">
        <v>4243</v>
      </c>
      <c r="G166" s="1"/>
      <c r="H166" s="55">
        <v>65</v>
      </c>
      <c r="I166" s="55">
        <v>4</v>
      </c>
      <c r="J166" s="55">
        <v>44</v>
      </c>
      <c r="K166" s="48">
        <f t="shared" si="33"/>
        <v>4</v>
      </c>
      <c r="L166" s="48" t="str">
        <f t="shared" si="34"/>
        <v>65_4</v>
      </c>
      <c r="M166" s="48">
        <v>4387</v>
      </c>
      <c r="N166" s="1"/>
      <c r="O166" s="55">
        <v>65</v>
      </c>
      <c r="P166" s="55">
        <v>4</v>
      </c>
      <c r="Q166" s="55">
        <v>44</v>
      </c>
      <c r="R166" s="48">
        <f t="shared" si="35"/>
        <v>4</v>
      </c>
      <c r="S166" s="48" t="str">
        <f t="shared" si="36"/>
        <v>65_4</v>
      </c>
      <c r="T166" s="48">
        <v>4525</v>
      </c>
      <c r="U166" s="69"/>
      <c r="V166" s="55">
        <v>65</v>
      </c>
      <c r="W166" s="55">
        <v>4</v>
      </c>
      <c r="X166" s="55">
        <v>44</v>
      </c>
      <c r="Y166" s="48">
        <f t="shared" si="31"/>
        <v>4</v>
      </c>
      <c r="Z166" s="48" t="str">
        <f t="shared" si="32"/>
        <v>65_4</v>
      </c>
      <c r="AA166" s="48">
        <v>4625</v>
      </c>
      <c r="AB166" s="494"/>
      <c r="AC166" s="55">
        <v>65</v>
      </c>
      <c r="AD166" s="55">
        <v>4</v>
      </c>
      <c r="AE166" s="55">
        <v>44</v>
      </c>
      <c r="AF166" s="48">
        <f t="shared" si="37"/>
        <v>4</v>
      </c>
      <c r="AG166" s="48" t="str">
        <f t="shared" si="38"/>
        <v>65_4</v>
      </c>
      <c r="AH166" s="50" t="str">
        <f t="shared" si="39"/>
        <v>65_4</v>
      </c>
      <c r="AI166" s="50">
        <f t="shared" si="43"/>
        <v>4525</v>
      </c>
      <c r="AJ166" s="50">
        <f t="shared" si="44"/>
        <v>4625</v>
      </c>
      <c r="AK166" s="482">
        <f t="shared" si="45"/>
        <v>4591.6666666666661</v>
      </c>
      <c r="AL166" s="478">
        <f t="shared" si="40"/>
        <v>29.339723109691157</v>
      </c>
      <c r="AM166" s="5"/>
      <c r="AN166" s="5"/>
      <c r="AO166" s="5"/>
      <c r="AP166" s="5"/>
      <c r="AQ166" s="5"/>
      <c r="AR166" s="5"/>
      <c r="AS166" s="6"/>
    </row>
    <row r="167" spans="1:45">
      <c r="A167" s="55">
        <v>65</v>
      </c>
      <c r="B167" s="55">
        <v>5</v>
      </c>
      <c r="C167" s="55">
        <v>46</v>
      </c>
      <c r="D167" s="48">
        <f t="shared" si="41"/>
        <v>5</v>
      </c>
      <c r="E167" s="48" t="str">
        <f t="shared" si="42"/>
        <v>65_5</v>
      </c>
      <c r="F167" s="48">
        <v>4369</v>
      </c>
      <c r="G167" s="1"/>
      <c r="H167" s="55">
        <v>65</v>
      </c>
      <c r="I167" s="55">
        <v>5</v>
      </c>
      <c r="J167" s="55">
        <v>46</v>
      </c>
      <c r="K167" s="48">
        <f t="shared" si="33"/>
        <v>5</v>
      </c>
      <c r="L167" s="48" t="str">
        <f t="shared" si="34"/>
        <v>65_5</v>
      </c>
      <c r="M167" s="48">
        <v>4518</v>
      </c>
      <c r="N167" s="1"/>
      <c r="O167" s="55">
        <v>65</v>
      </c>
      <c r="P167" s="55">
        <v>5</v>
      </c>
      <c r="Q167" s="55">
        <v>46</v>
      </c>
      <c r="R167" s="48">
        <f t="shared" si="35"/>
        <v>5</v>
      </c>
      <c r="S167" s="48" t="str">
        <f t="shared" si="36"/>
        <v>65_5</v>
      </c>
      <c r="T167" s="48">
        <v>4660</v>
      </c>
      <c r="U167" s="1"/>
      <c r="V167" s="55">
        <v>65</v>
      </c>
      <c r="W167" s="55">
        <v>5</v>
      </c>
      <c r="X167" s="55">
        <v>46</v>
      </c>
      <c r="Y167" s="48">
        <f t="shared" si="31"/>
        <v>5</v>
      </c>
      <c r="Z167" s="48" t="str">
        <f t="shared" si="32"/>
        <v>65_5</v>
      </c>
      <c r="AA167" s="48">
        <v>4763</v>
      </c>
      <c r="AB167" s="494"/>
      <c r="AC167" s="55">
        <v>65</v>
      </c>
      <c r="AD167" s="55">
        <v>5</v>
      </c>
      <c r="AE167" s="55">
        <v>46</v>
      </c>
      <c r="AF167" s="48">
        <f t="shared" si="37"/>
        <v>5</v>
      </c>
      <c r="AG167" s="48" t="str">
        <f t="shared" si="38"/>
        <v>65_5</v>
      </c>
      <c r="AH167" s="50" t="str">
        <f t="shared" si="39"/>
        <v>65_5</v>
      </c>
      <c r="AI167" s="50">
        <f t="shared" si="43"/>
        <v>4660</v>
      </c>
      <c r="AJ167" s="50">
        <f t="shared" si="44"/>
        <v>4763</v>
      </c>
      <c r="AK167" s="482">
        <f t="shared" si="45"/>
        <v>4728.6666666666661</v>
      </c>
      <c r="AL167" s="478">
        <f t="shared" si="40"/>
        <v>30.215122470713521</v>
      </c>
      <c r="AM167" s="5"/>
      <c r="AN167" s="5"/>
      <c r="AO167" s="5"/>
      <c r="AP167" s="5"/>
      <c r="AQ167" s="5"/>
      <c r="AR167" s="5"/>
      <c r="AS167" s="6"/>
    </row>
    <row r="168" spans="1:45">
      <c r="A168" s="55">
        <v>65</v>
      </c>
      <c r="B168" s="55">
        <v>6</v>
      </c>
      <c r="C168" s="55">
        <v>48</v>
      </c>
      <c r="D168" s="48">
        <f t="shared" si="41"/>
        <v>6</v>
      </c>
      <c r="E168" s="48" t="str">
        <f t="shared" si="42"/>
        <v>65_6</v>
      </c>
      <c r="F168" s="48">
        <v>4499</v>
      </c>
      <c r="G168" s="1"/>
      <c r="H168" s="55">
        <v>65</v>
      </c>
      <c r="I168" s="55">
        <v>6</v>
      </c>
      <c r="J168" s="55">
        <v>48</v>
      </c>
      <c r="K168" s="48">
        <f t="shared" si="33"/>
        <v>6</v>
      </c>
      <c r="L168" s="48" t="str">
        <f t="shared" si="34"/>
        <v>65_6</v>
      </c>
      <c r="M168" s="48">
        <v>4652</v>
      </c>
      <c r="N168" s="1"/>
      <c r="O168" s="55">
        <v>65</v>
      </c>
      <c r="P168" s="55">
        <v>6</v>
      </c>
      <c r="Q168" s="55">
        <v>48</v>
      </c>
      <c r="R168" s="48">
        <f t="shared" si="35"/>
        <v>6</v>
      </c>
      <c r="S168" s="48" t="str">
        <f t="shared" si="36"/>
        <v>65_6</v>
      </c>
      <c r="T168" s="48">
        <v>4799</v>
      </c>
      <c r="U168" s="69"/>
      <c r="V168" s="55">
        <v>65</v>
      </c>
      <c r="W168" s="55">
        <v>6</v>
      </c>
      <c r="X168" s="55">
        <v>48</v>
      </c>
      <c r="Y168" s="48">
        <f t="shared" si="31"/>
        <v>6</v>
      </c>
      <c r="Z168" s="48" t="str">
        <f t="shared" si="32"/>
        <v>65_6</v>
      </c>
      <c r="AA168" s="48">
        <v>4905</v>
      </c>
      <c r="AB168" s="494"/>
      <c r="AC168" s="55">
        <v>65</v>
      </c>
      <c r="AD168" s="55">
        <v>6</v>
      </c>
      <c r="AE168" s="55">
        <v>48</v>
      </c>
      <c r="AF168" s="48">
        <f t="shared" si="37"/>
        <v>6</v>
      </c>
      <c r="AG168" s="48" t="str">
        <f t="shared" si="38"/>
        <v>65_6</v>
      </c>
      <c r="AH168" s="50" t="str">
        <f t="shared" si="39"/>
        <v>65_6</v>
      </c>
      <c r="AI168" s="50">
        <f t="shared" si="43"/>
        <v>4799</v>
      </c>
      <c r="AJ168" s="50">
        <f t="shared" si="44"/>
        <v>4905</v>
      </c>
      <c r="AK168" s="482">
        <f t="shared" si="45"/>
        <v>4869.6666666666661</v>
      </c>
      <c r="AL168" s="478">
        <f t="shared" si="40"/>
        <v>31.116080937167194</v>
      </c>
      <c r="AM168" s="5"/>
      <c r="AN168" s="5"/>
      <c r="AO168" s="5"/>
      <c r="AP168" s="5"/>
      <c r="AQ168" s="5"/>
      <c r="AR168" s="5"/>
      <c r="AS168" s="6"/>
    </row>
    <row r="169" spans="1:45">
      <c r="A169" s="55">
        <v>65</v>
      </c>
      <c r="B169" s="55">
        <v>7</v>
      </c>
      <c r="C169" s="55">
        <v>50</v>
      </c>
      <c r="D169" s="48">
        <f t="shared" si="41"/>
        <v>7</v>
      </c>
      <c r="E169" s="48" t="str">
        <f t="shared" si="42"/>
        <v>65_7</v>
      </c>
      <c r="F169" s="48">
        <v>4635</v>
      </c>
      <c r="G169" s="1"/>
      <c r="H169" s="55">
        <v>65</v>
      </c>
      <c r="I169" s="55">
        <v>7</v>
      </c>
      <c r="J169" s="55">
        <v>50</v>
      </c>
      <c r="K169" s="48">
        <f t="shared" si="33"/>
        <v>7</v>
      </c>
      <c r="L169" s="48" t="str">
        <f t="shared" si="34"/>
        <v>65_7</v>
      </c>
      <c r="M169" s="48">
        <v>4793</v>
      </c>
      <c r="N169" s="1"/>
      <c r="O169" s="55">
        <v>65</v>
      </c>
      <c r="P169" s="55">
        <v>7</v>
      </c>
      <c r="Q169" s="55">
        <v>50</v>
      </c>
      <c r="R169" s="48">
        <f t="shared" si="35"/>
        <v>7</v>
      </c>
      <c r="S169" s="48" t="str">
        <f t="shared" si="36"/>
        <v>65_7</v>
      </c>
      <c r="T169" s="48">
        <v>4944</v>
      </c>
      <c r="U169" s="69"/>
      <c r="V169" s="55">
        <v>65</v>
      </c>
      <c r="W169" s="55">
        <v>7</v>
      </c>
      <c r="X169" s="55">
        <v>50</v>
      </c>
      <c r="Y169" s="48">
        <f t="shared" si="31"/>
        <v>7</v>
      </c>
      <c r="Z169" s="48" t="str">
        <f t="shared" si="32"/>
        <v>65_7</v>
      </c>
      <c r="AA169" s="48">
        <v>5053</v>
      </c>
      <c r="AB169" s="494"/>
      <c r="AC169" s="55">
        <v>65</v>
      </c>
      <c r="AD169" s="55">
        <v>7</v>
      </c>
      <c r="AE169" s="55">
        <v>50</v>
      </c>
      <c r="AF169" s="48">
        <f t="shared" si="37"/>
        <v>7</v>
      </c>
      <c r="AG169" s="48" t="str">
        <f t="shared" si="38"/>
        <v>65_7</v>
      </c>
      <c r="AH169" s="50" t="str">
        <f t="shared" si="39"/>
        <v>65_7</v>
      </c>
      <c r="AI169" s="50">
        <f t="shared" si="43"/>
        <v>4944</v>
      </c>
      <c r="AJ169" s="50">
        <f t="shared" si="44"/>
        <v>5053</v>
      </c>
      <c r="AK169" s="482">
        <f t="shared" si="45"/>
        <v>5016.6666666666661</v>
      </c>
      <c r="AL169" s="478">
        <f t="shared" si="40"/>
        <v>32.055378061767833</v>
      </c>
      <c r="AM169" s="5"/>
      <c r="AN169" s="5"/>
      <c r="AO169" s="5"/>
      <c r="AP169" s="5"/>
      <c r="AQ169" s="5"/>
      <c r="AR169" s="5"/>
      <c r="AS169" s="6"/>
    </row>
    <row r="170" spans="1:45">
      <c r="A170" s="55">
        <v>65</v>
      </c>
      <c r="B170" s="55">
        <v>8</v>
      </c>
      <c r="C170" s="55">
        <v>52</v>
      </c>
      <c r="D170" s="48">
        <f t="shared" si="41"/>
        <v>8</v>
      </c>
      <c r="E170" s="48" t="str">
        <f t="shared" si="42"/>
        <v>65_8</v>
      </c>
      <c r="F170" s="48">
        <v>4768</v>
      </c>
      <c r="G170" s="1"/>
      <c r="H170" s="55">
        <v>65</v>
      </c>
      <c r="I170" s="55">
        <v>8</v>
      </c>
      <c r="J170" s="55">
        <v>52</v>
      </c>
      <c r="K170" s="48">
        <f t="shared" si="33"/>
        <v>8</v>
      </c>
      <c r="L170" s="48" t="str">
        <f t="shared" si="34"/>
        <v>65_8</v>
      </c>
      <c r="M170" s="48">
        <v>4930</v>
      </c>
      <c r="N170" s="1"/>
      <c r="O170" s="55">
        <v>65</v>
      </c>
      <c r="P170" s="55">
        <v>8</v>
      </c>
      <c r="Q170" s="55">
        <v>52</v>
      </c>
      <c r="R170" s="48">
        <f t="shared" si="35"/>
        <v>8</v>
      </c>
      <c r="S170" s="48" t="str">
        <f t="shared" si="36"/>
        <v>65_8</v>
      </c>
      <c r="T170" s="48">
        <v>5085</v>
      </c>
      <c r="U170" s="1"/>
      <c r="V170" s="55">
        <v>65</v>
      </c>
      <c r="W170" s="55">
        <v>8</v>
      </c>
      <c r="X170" s="55">
        <v>52</v>
      </c>
      <c r="Y170" s="48">
        <f t="shared" si="31"/>
        <v>8</v>
      </c>
      <c r="Z170" s="48" t="str">
        <f t="shared" si="32"/>
        <v>65_8</v>
      </c>
      <c r="AA170" s="48">
        <v>5197</v>
      </c>
      <c r="AB170" s="494"/>
      <c r="AC170" s="55">
        <v>65</v>
      </c>
      <c r="AD170" s="55">
        <v>8</v>
      </c>
      <c r="AE170" s="55">
        <v>52</v>
      </c>
      <c r="AF170" s="48">
        <f t="shared" si="37"/>
        <v>8</v>
      </c>
      <c r="AG170" s="48" t="str">
        <f t="shared" si="38"/>
        <v>65_8</v>
      </c>
      <c r="AH170" s="50" t="str">
        <f t="shared" si="39"/>
        <v>65_8</v>
      </c>
      <c r="AI170" s="50">
        <f t="shared" si="43"/>
        <v>5085</v>
      </c>
      <c r="AJ170" s="50">
        <f t="shared" si="44"/>
        <v>5197</v>
      </c>
      <c r="AK170" s="482">
        <f t="shared" si="45"/>
        <v>5159.6666666666661</v>
      </c>
      <c r="AL170" s="478">
        <f t="shared" si="40"/>
        <v>32.969116080937162</v>
      </c>
      <c r="AM170" s="5"/>
      <c r="AN170" s="5"/>
      <c r="AO170" s="5"/>
      <c r="AP170" s="5"/>
      <c r="AQ170" s="5"/>
      <c r="AR170" s="5"/>
      <c r="AS170" s="6"/>
    </row>
    <row r="171" spans="1:45">
      <c r="A171" s="55">
        <v>65</v>
      </c>
      <c r="B171" s="55">
        <v>9</v>
      </c>
      <c r="C171" s="55">
        <v>54</v>
      </c>
      <c r="D171" s="48">
        <f t="shared" si="41"/>
        <v>9</v>
      </c>
      <c r="E171" s="48" t="str">
        <f t="shared" si="42"/>
        <v>65_9</v>
      </c>
      <c r="F171" s="48">
        <v>4898</v>
      </c>
      <c r="G171" s="1"/>
      <c r="H171" s="55">
        <v>65</v>
      </c>
      <c r="I171" s="55">
        <v>9</v>
      </c>
      <c r="J171" s="55">
        <v>54</v>
      </c>
      <c r="K171" s="48">
        <f t="shared" si="33"/>
        <v>9</v>
      </c>
      <c r="L171" s="48" t="str">
        <f t="shared" si="34"/>
        <v>65_9</v>
      </c>
      <c r="M171" s="48">
        <v>5065</v>
      </c>
      <c r="N171" s="1"/>
      <c r="O171" s="55">
        <v>65</v>
      </c>
      <c r="P171" s="55">
        <v>9</v>
      </c>
      <c r="Q171" s="55">
        <v>54</v>
      </c>
      <c r="R171" s="48">
        <f t="shared" si="35"/>
        <v>9</v>
      </c>
      <c r="S171" s="48" t="str">
        <f t="shared" si="36"/>
        <v>65_9</v>
      </c>
      <c r="T171" s="48">
        <v>5225</v>
      </c>
      <c r="U171" s="69"/>
      <c r="V171" s="55">
        <v>65</v>
      </c>
      <c r="W171" s="55">
        <v>9</v>
      </c>
      <c r="X171" s="55">
        <v>54</v>
      </c>
      <c r="Y171" s="48">
        <f t="shared" si="31"/>
        <v>9</v>
      </c>
      <c r="Z171" s="48" t="str">
        <f t="shared" si="32"/>
        <v>65_9</v>
      </c>
      <c r="AA171" s="48">
        <v>5340</v>
      </c>
      <c r="AB171" s="494"/>
      <c r="AC171" s="55">
        <v>65</v>
      </c>
      <c r="AD171" s="55">
        <v>9</v>
      </c>
      <c r="AE171" s="55">
        <v>54</v>
      </c>
      <c r="AF171" s="48">
        <f t="shared" si="37"/>
        <v>9</v>
      </c>
      <c r="AG171" s="48" t="str">
        <f t="shared" si="38"/>
        <v>65_9</v>
      </c>
      <c r="AH171" s="50" t="str">
        <f t="shared" si="39"/>
        <v>65_9</v>
      </c>
      <c r="AI171" s="50">
        <f t="shared" si="43"/>
        <v>5225</v>
      </c>
      <c r="AJ171" s="50">
        <f t="shared" si="44"/>
        <v>5340</v>
      </c>
      <c r="AK171" s="482">
        <f t="shared" si="45"/>
        <v>5301.6666666666661</v>
      </c>
      <c r="AL171" s="478">
        <f t="shared" si="40"/>
        <v>33.876464323748664</v>
      </c>
      <c r="AM171" s="5"/>
      <c r="AN171" s="5"/>
      <c r="AO171" s="5"/>
      <c r="AP171" s="5"/>
      <c r="AQ171" s="5"/>
      <c r="AR171" s="5"/>
      <c r="AS171" s="6"/>
    </row>
    <row r="172" spans="1:45">
      <c r="A172" s="55">
        <v>65</v>
      </c>
      <c r="B172" s="55">
        <v>10</v>
      </c>
      <c r="C172" s="55">
        <v>56</v>
      </c>
      <c r="D172" s="48">
        <f t="shared" si="41"/>
        <v>10</v>
      </c>
      <c r="E172" s="48" t="str">
        <f t="shared" si="42"/>
        <v>65_10</v>
      </c>
      <c r="F172" s="48">
        <v>5034</v>
      </c>
      <c r="G172" s="1"/>
      <c r="H172" s="55">
        <v>65</v>
      </c>
      <c r="I172" s="55">
        <v>10</v>
      </c>
      <c r="J172" s="55">
        <v>56</v>
      </c>
      <c r="K172" s="48">
        <f t="shared" si="33"/>
        <v>10</v>
      </c>
      <c r="L172" s="48" t="str">
        <f t="shared" si="34"/>
        <v>65_10</v>
      </c>
      <c r="M172" s="48">
        <v>5205</v>
      </c>
      <c r="N172" s="1"/>
      <c r="O172" s="55">
        <v>65</v>
      </c>
      <c r="P172" s="55">
        <v>10</v>
      </c>
      <c r="Q172" s="55">
        <v>56</v>
      </c>
      <c r="R172" s="48">
        <f t="shared" si="35"/>
        <v>10</v>
      </c>
      <c r="S172" s="48" t="str">
        <f t="shared" si="36"/>
        <v>65_10</v>
      </c>
      <c r="T172" s="48">
        <v>5369</v>
      </c>
      <c r="U172" s="69"/>
      <c r="V172" s="55">
        <v>65</v>
      </c>
      <c r="W172" s="55">
        <v>10</v>
      </c>
      <c r="X172" s="55">
        <v>56</v>
      </c>
      <c r="Y172" s="48">
        <f t="shared" si="31"/>
        <v>10</v>
      </c>
      <c r="Z172" s="48" t="str">
        <f t="shared" si="32"/>
        <v>65_10</v>
      </c>
      <c r="AA172" s="48">
        <v>5487</v>
      </c>
      <c r="AB172" s="494"/>
      <c r="AC172" s="55">
        <v>65</v>
      </c>
      <c r="AD172" s="55">
        <v>10</v>
      </c>
      <c r="AE172" s="55">
        <v>56</v>
      </c>
      <c r="AF172" s="48">
        <f t="shared" si="37"/>
        <v>10</v>
      </c>
      <c r="AG172" s="48" t="str">
        <f t="shared" si="38"/>
        <v>65_10</v>
      </c>
      <c r="AH172" s="50" t="str">
        <f t="shared" si="39"/>
        <v>65_10</v>
      </c>
      <c r="AI172" s="50">
        <f t="shared" si="43"/>
        <v>5369</v>
      </c>
      <c r="AJ172" s="50">
        <f t="shared" si="44"/>
        <v>5487</v>
      </c>
      <c r="AK172" s="482">
        <f t="shared" si="45"/>
        <v>5447.6666666666661</v>
      </c>
      <c r="AL172" s="478">
        <f t="shared" si="40"/>
        <v>34.809371671991478</v>
      </c>
      <c r="AM172" s="5"/>
      <c r="AN172" s="5"/>
      <c r="AO172" s="5"/>
      <c r="AP172" s="5"/>
      <c r="AQ172" s="5"/>
      <c r="AR172" s="5"/>
      <c r="AS172" s="6"/>
    </row>
    <row r="173" spans="1:45">
      <c r="A173" s="55">
        <v>65</v>
      </c>
      <c r="B173" s="55">
        <v>11</v>
      </c>
      <c r="C173" s="55">
        <v>57</v>
      </c>
      <c r="D173" s="48">
        <f t="shared" si="41"/>
        <v>11</v>
      </c>
      <c r="E173" s="48" t="str">
        <f t="shared" si="42"/>
        <v>65_11</v>
      </c>
      <c r="F173" s="48">
        <v>5097</v>
      </c>
      <c r="G173" s="1"/>
      <c r="H173" s="55">
        <v>65</v>
      </c>
      <c r="I173" s="55">
        <v>11</v>
      </c>
      <c r="J173" s="55">
        <v>57</v>
      </c>
      <c r="K173" s="48">
        <f t="shared" si="33"/>
        <v>11</v>
      </c>
      <c r="L173" s="48" t="str">
        <f t="shared" si="34"/>
        <v>65_11</v>
      </c>
      <c r="M173" s="48">
        <v>5270</v>
      </c>
      <c r="N173" s="1"/>
      <c r="O173" s="55">
        <v>65</v>
      </c>
      <c r="P173" s="55">
        <v>11</v>
      </c>
      <c r="Q173" s="55">
        <v>57</v>
      </c>
      <c r="R173" s="48">
        <f t="shared" si="35"/>
        <v>11</v>
      </c>
      <c r="S173" s="48" t="str">
        <f t="shared" si="36"/>
        <v>65_11</v>
      </c>
      <c r="T173" s="48">
        <v>5436</v>
      </c>
      <c r="U173" s="1"/>
      <c r="V173" s="55">
        <v>65</v>
      </c>
      <c r="W173" s="55">
        <v>11</v>
      </c>
      <c r="X173" s="55">
        <v>57</v>
      </c>
      <c r="Y173" s="48">
        <f t="shared" si="31"/>
        <v>11</v>
      </c>
      <c r="Z173" s="48" t="str">
        <f t="shared" si="32"/>
        <v>65_11</v>
      </c>
      <c r="AA173" s="48">
        <v>5556</v>
      </c>
      <c r="AB173" s="494"/>
      <c r="AC173" s="55">
        <v>65</v>
      </c>
      <c r="AD173" s="55">
        <v>11</v>
      </c>
      <c r="AE173" s="55">
        <v>57</v>
      </c>
      <c r="AF173" s="48">
        <f t="shared" si="37"/>
        <v>11</v>
      </c>
      <c r="AG173" s="48" t="str">
        <f t="shared" si="38"/>
        <v>65_11</v>
      </c>
      <c r="AH173" s="50" t="str">
        <f t="shared" si="39"/>
        <v>65_11</v>
      </c>
      <c r="AI173" s="50">
        <f t="shared" si="43"/>
        <v>5436</v>
      </c>
      <c r="AJ173" s="50">
        <f t="shared" si="44"/>
        <v>5556</v>
      </c>
      <c r="AK173" s="482">
        <f t="shared" si="45"/>
        <v>5516</v>
      </c>
      <c r="AL173" s="478">
        <f t="shared" si="40"/>
        <v>35.246006389776355</v>
      </c>
      <c r="AM173" s="5"/>
      <c r="AN173" s="5"/>
      <c r="AO173" s="5"/>
      <c r="AP173" s="5"/>
      <c r="AQ173" s="5"/>
      <c r="AR173" s="5"/>
      <c r="AS173" s="6"/>
    </row>
    <row r="174" spans="1:45">
      <c r="A174" s="55">
        <v>65</v>
      </c>
      <c r="B174" s="55">
        <v>12</v>
      </c>
      <c r="C174" s="55">
        <v>58</v>
      </c>
      <c r="D174" s="48">
        <f t="shared" si="41"/>
        <v>12</v>
      </c>
      <c r="E174" s="48" t="str">
        <f t="shared" si="42"/>
        <v>65_12</v>
      </c>
      <c r="F174" s="48">
        <v>5166</v>
      </c>
      <c r="G174" s="1"/>
      <c r="H174" s="55">
        <v>65</v>
      </c>
      <c r="I174" s="55">
        <v>12</v>
      </c>
      <c r="J174" s="55">
        <v>58</v>
      </c>
      <c r="K174" s="48">
        <f t="shared" si="33"/>
        <v>12</v>
      </c>
      <c r="L174" s="48" t="str">
        <f t="shared" si="34"/>
        <v>65_12</v>
      </c>
      <c r="M174" s="48">
        <v>5342</v>
      </c>
      <c r="N174" s="1"/>
      <c r="O174" s="55">
        <v>65</v>
      </c>
      <c r="P174" s="55">
        <v>12</v>
      </c>
      <c r="Q174" s="55">
        <v>58</v>
      </c>
      <c r="R174" s="48">
        <f t="shared" si="35"/>
        <v>12</v>
      </c>
      <c r="S174" s="48" t="str">
        <f t="shared" si="36"/>
        <v>65_12</v>
      </c>
      <c r="T174" s="48">
        <v>5510</v>
      </c>
      <c r="U174" s="69"/>
      <c r="V174" s="55">
        <v>65</v>
      </c>
      <c r="W174" s="55">
        <v>12</v>
      </c>
      <c r="X174" s="55">
        <v>58</v>
      </c>
      <c r="Y174" s="48">
        <f t="shared" si="31"/>
        <v>12</v>
      </c>
      <c r="Z174" s="48" t="str">
        <f t="shared" si="32"/>
        <v>65_12</v>
      </c>
      <c r="AA174" s="48">
        <v>5631</v>
      </c>
      <c r="AB174" s="494"/>
      <c r="AC174" s="55">
        <v>65</v>
      </c>
      <c r="AD174" s="55">
        <v>12</v>
      </c>
      <c r="AE174" s="55">
        <v>58</v>
      </c>
      <c r="AF174" s="48">
        <f t="shared" si="37"/>
        <v>12</v>
      </c>
      <c r="AG174" s="48" t="str">
        <f t="shared" si="38"/>
        <v>65_12</v>
      </c>
      <c r="AH174" s="50" t="str">
        <f t="shared" si="39"/>
        <v>65_12</v>
      </c>
      <c r="AI174" s="50">
        <f t="shared" si="43"/>
        <v>5510</v>
      </c>
      <c r="AJ174" s="50">
        <f t="shared" si="44"/>
        <v>5631</v>
      </c>
      <c r="AK174" s="482">
        <f t="shared" si="45"/>
        <v>5590.6666666666661</v>
      </c>
      <c r="AL174" s="478">
        <f t="shared" si="40"/>
        <v>35.723109691160808</v>
      </c>
      <c r="AM174" s="5"/>
      <c r="AN174" s="5"/>
      <c r="AO174" s="5"/>
      <c r="AP174" s="5"/>
      <c r="AQ174" s="5"/>
      <c r="AR174" s="5"/>
      <c r="AS174" s="6"/>
    </row>
    <row r="175" spans="1:45">
      <c r="A175" s="55">
        <v>65</v>
      </c>
      <c r="B175" s="55">
        <v>13</v>
      </c>
      <c r="C175" s="55">
        <v>59</v>
      </c>
      <c r="D175" s="48">
        <f t="shared" si="41"/>
        <v>13</v>
      </c>
      <c r="E175" s="48" t="str">
        <f t="shared" si="42"/>
        <v>65_13</v>
      </c>
      <c r="F175" s="48">
        <v>5231</v>
      </c>
      <c r="G175" s="1"/>
      <c r="H175" s="55">
        <v>65</v>
      </c>
      <c r="I175" s="55">
        <v>13</v>
      </c>
      <c r="J175" s="55">
        <v>59</v>
      </c>
      <c r="K175" s="48">
        <f t="shared" si="33"/>
        <v>13</v>
      </c>
      <c r="L175" s="48" t="str">
        <f t="shared" si="34"/>
        <v>65_13</v>
      </c>
      <c r="M175" s="48">
        <v>5409</v>
      </c>
      <c r="N175" s="1"/>
      <c r="O175" s="55">
        <v>65</v>
      </c>
      <c r="P175" s="55">
        <v>13</v>
      </c>
      <c r="Q175" s="55">
        <v>59</v>
      </c>
      <c r="R175" s="48">
        <f t="shared" si="35"/>
        <v>13</v>
      </c>
      <c r="S175" s="48" t="str">
        <f t="shared" si="36"/>
        <v>65_13</v>
      </c>
      <c r="T175" s="48">
        <v>5579</v>
      </c>
      <c r="U175" s="69"/>
      <c r="V175" s="55">
        <v>65</v>
      </c>
      <c r="W175" s="55">
        <v>13</v>
      </c>
      <c r="X175" s="55">
        <v>59</v>
      </c>
      <c r="Y175" s="48">
        <f t="shared" si="31"/>
        <v>13</v>
      </c>
      <c r="Z175" s="48" t="str">
        <f t="shared" si="32"/>
        <v>65_13</v>
      </c>
      <c r="AA175" s="48">
        <v>5702</v>
      </c>
      <c r="AB175" s="494"/>
      <c r="AC175" s="55">
        <v>65</v>
      </c>
      <c r="AD175" s="55">
        <v>13</v>
      </c>
      <c r="AE175" s="55">
        <v>59</v>
      </c>
      <c r="AF175" s="48">
        <f t="shared" si="37"/>
        <v>13</v>
      </c>
      <c r="AG175" s="48" t="str">
        <f t="shared" si="38"/>
        <v>65_13</v>
      </c>
      <c r="AH175" s="50" t="str">
        <f t="shared" si="39"/>
        <v>65_13</v>
      </c>
      <c r="AI175" s="50">
        <f t="shared" si="43"/>
        <v>5579</v>
      </c>
      <c r="AJ175" s="50">
        <f t="shared" si="44"/>
        <v>5702</v>
      </c>
      <c r="AK175" s="482">
        <f t="shared" si="45"/>
        <v>5661</v>
      </c>
      <c r="AL175" s="478">
        <f t="shared" si="40"/>
        <v>36.172523961661341</v>
      </c>
      <c r="AM175" s="5"/>
      <c r="AN175" s="5"/>
      <c r="AO175" s="5"/>
      <c r="AP175" s="5"/>
      <c r="AQ175" s="5"/>
      <c r="AR175" s="5"/>
      <c r="AS175" s="6"/>
    </row>
    <row r="176" spans="1:45">
      <c r="A176" s="55">
        <v>65</v>
      </c>
      <c r="B176" s="55">
        <v>14</v>
      </c>
      <c r="C176" s="55">
        <v>60</v>
      </c>
      <c r="D176" s="48">
        <f t="shared" si="41"/>
        <v>14</v>
      </c>
      <c r="E176" s="48" t="str">
        <f t="shared" si="42"/>
        <v>65_14</v>
      </c>
      <c r="F176" s="48">
        <v>5296</v>
      </c>
      <c r="G176" s="1"/>
      <c r="H176" s="55">
        <v>65</v>
      </c>
      <c r="I176" s="55">
        <v>14</v>
      </c>
      <c r="J176" s="55">
        <v>60</v>
      </c>
      <c r="K176" s="48">
        <f t="shared" si="33"/>
        <v>14</v>
      </c>
      <c r="L176" s="48" t="str">
        <f t="shared" si="34"/>
        <v>65_14</v>
      </c>
      <c r="M176" s="48">
        <v>5476</v>
      </c>
      <c r="N176" s="1"/>
      <c r="O176" s="55">
        <v>65</v>
      </c>
      <c r="P176" s="55">
        <v>14</v>
      </c>
      <c r="Q176" s="55">
        <v>60</v>
      </c>
      <c r="R176" s="48">
        <f t="shared" si="35"/>
        <v>14</v>
      </c>
      <c r="S176" s="48" t="str">
        <f t="shared" si="36"/>
        <v>65_14</v>
      </c>
      <c r="T176" s="48">
        <v>5648</v>
      </c>
      <c r="U176" s="1"/>
      <c r="V176" s="55">
        <v>65</v>
      </c>
      <c r="W176" s="55">
        <v>14</v>
      </c>
      <c r="X176" s="55">
        <v>60</v>
      </c>
      <c r="Y176" s="48">
        <f t="shared" si="31"/>
        <v>14</v>
      </c>
      <c r="Z176" s="48" t="str">
        <f t="shared" si="32"/>
        <v>65_14</v>
      </c>
      <c r="AA176" s="48">
        <v>5772</v>
      </c>
      <c r="AB176" s="494"/>
      <c r="AC176" s="55">
        <v>65</v>
      </c>
      <c r="AD176" s="55">
        <v>14</v>
      </c>
      <c r="AE176" s="55">
        <v>60</v>
      </c>
      <c r="AF176" s="48">
        <f t="shared" si="37"/>
        <v>14</v>
      </c>
      <c r="AG176" s="48" t="str">
        <f t="shared" si="38"/>
        <v>65_14</v>
      </c>
      <c r="AH176" s="50" t="str">
        <f t="shared" si="39"/>
        <v>65_14</v>
      </c>
      <c r="AI176" s="50">
        <f t="shared" si="43"/>
        <v>5648</v>
      </c>
      <c r="AJ176" s="50">
        <f t="shared" si="44"/>
        <v>5772</v>
      </c>
      <c r="AK176" s="482">
        <f t="shared" si="45"/>
        <v>5730.6666666666661</v>
      </c>
      <c r="AL176" s="478">
        <f t="shared" si="40"/>
        <v>36.617678381256653</v>
      </c>
      <c r="AM176" s="5"/>
      <c r="AN176" s="5"/>
      <c r="AO176" s="5"/>
      <c r="AP176" s="5"/>
      <c r="AQ176" s="5"/>
      <c r="AR176" s="5"/>
      <c r="AS176" s="6"/>
    </row>
    <row r="177" spans="1:45">
      <c r="A177" s="55">
        <v>70</v>
      </c>
      <c r="B177" s="55">
        <v>0</v>
      </c>
      <c r="C177" s="55">
        <v>44</v>
      </c>
      <c r="D177" s="48">
        <f t="shared" si="41"/>
        <v>0</v>
      </c>
      <c r="E177" s="48" t="str">
        <f t="shared" si="42"/>
        <v>70_0</v>
      </c>
      <c r="F177" s="48">
        <v>4243</v>
      </c>
      <c r="G177" s="1"/>
      <c r="H177" s="55">
        <v>70</v>
      </c>
      <c r="I177" s="55">
        <v>0</v>
      </c>
      <c r="J177" s="55">
        <v>44</v>
      </c>
      <c r="K177" s="48">
        <f t="shared" si="33"/>
        <v>0</v>
      </c>
      <c r="L177" s="48" t="str">
        <f t="shared" si="34"/>
        <v>70_0</v>
      </c>
      <c r="M177" s="48">
        <v>4387</v>
      </c>
      <c r="N177" s="1"/>
      <c r="O177" s="55">
        <v>70</v>
      </c>
      <c r="P177" s="55">
        <v>0</v>
      </c>
      <c r="Q177" s="55">
        <v>44</v>
      </c>
      <c r="R177" s="48">
        <f t="shared" si="35"/>
        <v>0</v>
      </c>
      <c r="S177" s="48" t="str">
        <f t="shared" si="36"/>
        <v>70_0</v>
      </c>
      <c r="T177" s="48">
        <v>4525</v>
      </c>
      <c r="U177" s="69"/>
      <c r="V177" s="55">
        <v>70</v>
      </c>
      <c r="W177" s="55">
        <v>0</v>
      </c>
      <c r="X177" s="55">
        <v>44</v>
      </c>
      <c r="Y177" s="48">
        <f t="shared" si="31"/>
        <v>0</v>
      </c>
      <c r="Z177" s="48" t="str">
        <f t="shared" si="32"/>
        <v>70_0</v>
      </c>
      <c r="AA177" s="48">
        <v>4625</v>
      </c>
      <c r="AB177" s="494"/>
      <c r="AC177" s="55">
        <v>70</v>
      </c>
      <c r="AD177" s="55">
        <v>0</v>
      </c>
      <c r="AE177" s="55">
        <v>44</v>
      </c>
      <c r="AF177" s="48">
        <f t="shared" si="37"/>
        <v>0</v>
      </c>
      <c r="AG177" s="48" t="str">
        <f t="shared" si="38"/>
        <v>70_0</v>
      </c>
      <c r="AH177" s="50" t="str">
        <f t="shared" si="39"/>
        <v>70_0</v>
      </c>
      <c r="AI177" s="50">
        <f t="shared" si="43"/>
        <v>4525</v>
      </c>
      <c r="AJ177" s="50">
        <f t="shared" si="44"/>
        <v>4625</v>
      </c>
      <c r="AK177" s="482">
        <f t="shared" si="45"/>
        <v>4591.6666666666661</v>
      </c>
      <c r="AL177" s="478">
        <f t="shared" si="40"/>
        <v>29.339723109691157</v>
      </c>
      <c r="AM177" s="5"/>
      <c r="AN177" s="5"/>
      <c r="AO177" s="5"/>
      <c r="AP177" s="5"/>
      <c r="AQ177" s="5"/>
      <c r="AR177" s="5"/>
      <c r="AS177" s="6"/>
    </row>
    <row r="178" spans="1:45">
      <c r="A178" s="55">
        <v>70</v>
      </c>
      <c r="B178" s="55">
        <v>1</v>
      </c>
      <c r="C178" s="55">
        <v>47</v>
      </c>
      <c r="D178" s="48">
        <f t="shared" si="41"/>
        <v>1</v>
      </c>
      <c r="E178" s="48" t="str">
        <f t="shared" si="42"/>
        <v>70_1</v>
      </c>
      <c r="F178" s="48">
        <v>4436</v>
      </c>
      <c r="G178" s="1"/>
      <c r="H178" s="55">
        <v>70</v>
      </c>
      <c r="I178" s="55">
        <v>1</v>
      </c>
      <c r="J178" s="55">
        <v>47</v>
      </c>
      <c r="K178" s="48">
        <f t="shared" si="33"/>
        <v>1</v>
      </c>
      <c r="L178" s="48" t="str">
        <f t="shared" si="34"/>
        <v>70_1</v>
      </c>
      <c r="M178" s="48">
        <v>4587</v>
      </c>
      <c r="N178" s="1"/>
      <c r="O178" s="55">
        <v>70</v>
      </c>
      <c r="P178" s="55">
        <v>1</v>
      </c>
      <c r="Q178" s="55">
        <v>47</v>
      </c>
      <c r="R178" s="48">
        <f t="shared" si="35"/>
        <v>1</v>
      </c>
      <c r="S178" s="48" t="str">
        <f t="shared" si="36"/>
        <v>70_1</v>
      </c>
      <c r="T178" s="48">
        <v>4731</v>
      </c>
      <c r="U178" s="69"/>
      <c r="V178" s="55">
        <v>70</v>
      </c>
      <c r="W178" s="55">
        <v>1</v>
      </c>
      <c r="X178" s="55">
        <v>47</v>
      </c>
      <c r="Y178" s="48">
        <f t="shared" si="31"/>
        <v>1</v>
      </c>
      <c r="Z178" s="48" t="str">
        <f t="shared" si="32"/>
        <v>70_1</v>
      </c>
      <c r="AA178" s="48">
        <v>4835</v>
      </c>
      <c r="AB178" s="494"/>
      <c r="AC178" s="55">
        <v>70</v>
      </c>
      <c r="AD178" s="55">
        <v>1</v>
      </c>
      <c r="AE178" s="55">
        <v>47</v>
      </c>
      <c r="AF178" s="48">
        <f t="shared" si="37"/>
        <v>1</v>
      </c>
      <c r="AG178" s="48" t="str">
        <f t="shared" si="38"/>
        <v>70_1</v>
      </c>
      <c r="AH178" s="50" t="str">
        <f t="shared" si="39"/>
        <v>70_1</v>
      </c>
      <c r="AI178" s="50">
        <f t="shared" si="43"/>
        <v>4731</v>
      </c>
      <c r="AJ178" s="50">
        <f t="shared" si="44"/>
        <v>4835</v>
      </c>
      <c r="AK178" s="482">
        <f t="shared" si="45"/>
        <v>4800.333333333333</v>
      </c>
      <c r="AL178" s="478">
        <f t="shared" si="40"/>
        <v>30.673056443024493</v>
      </c>
      <c r="AM178" s="5"/>
      <c r="AN178" s="5"/>
      <c r="AO178" s="5"/>
      <c r="AP178" s="5"/>
      <c r="AQ178" s="5"/>
      <c r="AR178" s="5"/>
      <c r="AS178" s="6"/>
    </row>
    <row r="179" spans="1:45">
      <c r="A179" s="55">
        <v>70</v>
      </c>
      <c r="B179" s="55">
        <v>2</v>
      </c>
      <c r="C179" s="55">
        <v>50</v>
      </c>
      <c r="D179" s="48">
        <f t="shared" si="41"/>
        <v>2</v>
      </c>
      <c r="E179" s="48" t="str">
        <f t="shared" si="42"/>
        <v>70_2</v>
      </c>
      <c r="F179" s="48">
        <v>4635</v>
      </c>
      <c r="G179" s="1"/>
      <c r="H179" s="55">
        <v>70</v>
      </c>
      <c r="I179" s="55">
        <v>2</v>
      </c>
      <c r="J179" s="55">
        <v>50</v>
      </c>
      <c r="K179" s="48">
        <f t="shared" si="33"/>
        <v>2</v>
      </c>
      <c r="L179" s="48" t="str">
        <f t="shared" si="34"/>
        <v>70_2</v>
      </c>
      <c r="M179" s="48">
        <v>4793</v>
      </c>
      <c r="N179" s="1"/>
      <c r="O179" s="55">
        <v>70</v>
      </c>
      <c r="P179" s="55">
        <v>2</v>
      </c>
      <c r="Q179" s="55">
        <v>50</v>
      </c>
      <c r="R179" s="48">
        <f t="shared" si="35"/>
        <v>2</v>
      </c>
      <c r="S179" s="48" t="str">
        <f t="shared" si="36"/>
        <v>70_2</v>
      </c>
      <c r="T179" s="48">
        <v>4944</v>
      </c>
      <c r="U179" s="1"/>
      <c r="V179" s="55">
        <v>70</v>
      </c>
      <c r="W179" s="55">
        <v>2</v>
      </c>
      <c r="X179" s="55">
        <v>50</v>
      </c>
      <c r="Y179" s="48">
        <f t="shared" si="31"/>
        <v>2</v>
      </c>
      <c r="Z179" s="48" t="str">
        <f t="shared" si="32"/>
        <v>70_2</v>
      </c>
      <c r="AA179" s="48">
        <v>5053</v>
      </c>
      <c r="AB179" s="494"/>
      <c r="AC179" s="55">
        <v>70</v>
      </c>
      <c r="AD179" s="55">
        <v>2</v>
      </c>
      <c r="AE179" s="55">
        <v>50</v>
      </c>
      <c r="AF179" s="48">
        <f t="shared" si="37"/>
        <v>2</v>
      </c>
      <c r="AG179" s="48" t="str">
        <f t="shared" si="38"/>
        <v>70_2</v>
      </c>
      <c r="AH179" s="50" t="str">
        <f t="shared" si="39"/>
        <v>70_2</v>
      </c>
      <c r="AI179" s="50">
        <f t="shared" si="43"/>
        <v>4944</v>
      </c>
      <c r="AJ179" s="50">
        <f t="shared" si="44"/>
        <v>5053</v>
      </c>
      <c r="AK179" s="482">
        <f t="shared" si="45"/>
        <v>5016.6666666666661</v>
      </c>
      <c r="AL179" s="478">
        <f t="shared" si="40"/>
        <v>32.055378061767833</v>
      </c>
      <c r="AM179" s="5"/>
      <c r="AN179" s="5"/>
      <c r="AO179" s="5"/>
      <c r="AP179" s="5"/>
      <c r="AQ179" s="5"/>
      <c r="AR179" s="5"/>
      <c r="AS179" s="6"/>
    </row>
    <row r="180" spans="1:45">
      <c r="A180" s="55">
        <v>70</v>
      </c>
      <c r="B180" s="55">
        <v>3</v>
      </c>
      <c r="C180" s="55">
        <v>53</v>
      </c>
      <c r="D180" s="48">
        <f t="shared" si="41"/>
        <v>3</v>
      </c>
      <c r="E180" s="48" t="str">
        <f t="shared" si="42"/>
        <v>70_3</v>
      </c>
      <c r="F180" s="48">
        <v>4833</v>
      </c>
      <c r="G180" s="1"/>
      <c r="H180" s="55">
        <v>70</v>
      </c>
      <c r="I180" s="55">
        <v>3</v>
      </c>
      <c r="J180" s="55">
        <v>53</v>
      </c>
      <c r="K180" s="48">
        <f t="shared" si="33"/>
        <v>3</v>
      </c>
      <c r="L180" s="48" t="str">
        <f t="shared" si="34"/>
        <v>70_3</v>
      </c>
      <c r="M180" s="48">
        <v>4997</v>
      </c>
      <c r="N180" s="1"/>
      <c r="O180" s="55">
        <v>70</v>
      </c>
      <c r="P180" s="55">
        <v>3</v>
      </c>
      <c r="Q180" s="55">
        <v>53</v>
      </c>
      <c r="R180" s="48">
        <f t="shared" si="35"/>
        <v>3</v>
      </c>
      <c r="S180" s="48" t="str">
        <f t="shared" si="36"/>
        <v>70_3</v>
      </c>
      <c r="T180" s="48">
        <v>5154</v>
      </c>
      <c r="U180" s="69"/>
      <c r="V180" s="55">
        <v>70</v>
      </c>
      <c r="W180" s="55">
        <v>3</v>
      </c>
      <c r="X180" s="55">
        <v>53</v>
      </c>
      <c r="Y180" s="48">
        <f t="shared" si="31"/>
        <v>3</v>
      </c>
      <c r="Z180" s="48" t="str">
        <f t="shared" si="32"/>
        <v>70_3</v>
      </c>
      <c r="AA180" s="48">
        <v>5267</v>
      </c>
      <c r="AB180" s="494"/>
      <c r="AC180" s="55">
        <v>70</v>
      </c>
      <c r="AD180" s="55">
        <v>3</v>
      </c>
      <c r="AE180" s="55">
        <v>53</v>
      </c>
      <c r="AF180" s="48">
        <f t="shared" si="37"/>
        <v>3</v>
      </c>
      <c r="AG180" s="48" t="str">
        <f t="shared" si="38"/>
        <v>70_3</v>
      </c>
      <c r="AH180" s="50" t="str">
        <f t="shared" si="39"/>
        <v>70_3</v>
      </c>
      <c r="AI180" s="50">
        <f t="shared" si="43"/>
        <v>5154</v>
      </c>
      <c r="AJ180" s="50">
        <f t="shared" si="44"/>
        <v>5267</v>
      </c>
      <c r="AK180" s="482">
        <f t="shared" si="45"/>
        <v>5229.333333333333</v>
      </c>
      <c r="AL180" s="478">
        <f t="shared" si="40"/>
        <v>33.414270500532481</v>
      </c>
      <c r="AM180" s="5"/>
      <c r="AN180" s="5"/>
      <c r="AO180" s="5"/>
      <c r="AP180" s="5"/>
      <c r="AQ180" s="5"/>
      <c r="AR180" s="5"/>
      <c r="AS180" s="6"/>
    </row>
    <row r="181" spans="1:45">
      <c r="A181" s="55">
        <v>70</v>
      </c>
      <c r="B181" s="55">
        <v>4</v>
      </c>
      <c r="C181" s="55">
        <v>56</v>
      </c>
      <c r="D181" s="48">
        <f t="shared" si="41"/>
        <v>4</v>
      </c>
      <c r="E181" s="48" t="str">
        <f t="shared" si="42"/>
        <v>70_4</v>
      </c>
      <c r="F181" s="48">
        <v>5034</v>
      </c>
      <c r="G181" s="1"/>
      <c r="H181" s="55">
        <v>70</v>
      </c>
      <c r="I181" s="55">
        <v>4</v>
      </c>
      <c r="J181" s="55">
        <v>56</v>
      </c>
      <c r="K181" s="48">
        <f t="shared" si="33"/>
        <v>4</v>
      </c>
      <c r="L181" s="48" t="str">
        <f t="shared" si="34"/>
        <v>70_4</v>
      </c>
      <c r="M181" s="48">
        <v>5205</v>
      </c>
      <c r="N181" s="1"/>
      <c r="O181" s="55">
        <v>70</v>
      </c>
      <c r="P181" s="55">
        <v>4</v>
      </c>
      <c r="Q181" s="55">
        <v>56</v>
      </c>
      <c r="R181" s="48">
        <f t="shared" si="35"/>
        <v>4</v>
      </c>
      <c r="S181" s="48" t="str">
        <f t="shared" si="36"/>
        <v>70_4</v>
      </c>
      <c r="T181" s="48">
        <v>5369</v>
      </c>
      <c r="U181" s="69"/>
      <c r="V181" s="55">
        <v>70</v>
      </c>
      <c r="W181" s="55">
        <v>4</v>
      </c>
      <c r="X181" s="55">
        <v>56</v>
      </c>
      <c r="Y181" s="48">
        <f t="shared" si="31"/>
        <v>4</v>
      </c>
      <c r="Z181" s="48" t="str">
        <f t="shared" si="32"/>
        <v>70_4</v>
      </c>
      <c r="AA181" s="48">
        <v>5487</v>
      </c>
      <c r="AB181" s="494"/>
      <c r="AC181" s="55">
        <v>70</v>
      </c>
      <c r="AD181" s="55">
        <v>4</v>
      </c>
      <c r="AE181" s="55">
        <v>56</v>
      </c>
      <c r="AF181" s="48">
        <f t="shared" si="37"/>
        <v>4</v>
      </c>
      <c r="AG181" s="48" t="str">
        <f t="shared" si="38"/>
        <v>70_4</v>
      </c>
      <c r="AH181" s="50" t="str">
        <f t="shared" si="39"/>
        <v>70_4</v>
      </c>
      <c r="AI181" s="50">
        <f t="shared" si="43"/>
        <v>5369</v>
      </c>
      <c r="AJ181" s="50">
        <f t="shared" si="44"/>
        <v>5487</v>
      </c>
      <c r="AK181" s="482">
        <f t="shared" si="45"/>
        <v>5447.6666666666661</v>
      </c>
      <c r="AL181" s="478">
        <f t="shared" si="40"/>
        <v>34.809371671991478</v>
      </c>
      <c r="AM181" s="5"/>
      <c r="AN181" s="5"/>
      <c r="AO181" s="5"/>
      <c r="AP181" s="5"/>
      <c r="AQ181" s="5"/>
      <c r="AR181" s="5"/>
      <c r="AS181" s="6"/>
    </row>
    <row r="182" spans="1:45">
      <c r="A182" s="55">
        <v>70</v>
      </c>
      <c r="B182" s="55">
        <v>5</v>
      </c>
      <c r="C182" s="55">
        <v>59</v>
      </c>
      <c r="D182" s="48">
        <f t="shared" si="41"/>
        <v>5</v>
      </c>
      <c r="E182" s="48" t="str">
        <f t="shared" si="42"/>
        <v>70_5</v>
      </c>
      <c r="F182" s="48">
        <v>5231</v>
      </c>
      <c r="G182" s="1"/>
      <c r="H182" s="55">
        <v>70</v>
      </c>
      <c r="I182" s="55">
        <v>5</v>
      </c>
      <c r="J182" s="55">
        <v>59</v>
      </c>
      <c r="K182" s="48">
        <f t="shared" si="33"/>
        <v>5</v>
      </c>
      <c r="L182" s="48" t="str">
        <f t="shared" si="34"/>
        <v>70_5</v>
      </c>
      <c r="M182" s="48">
        <v>5409</v>
      </c>
      <c r="N182" s="1"/>
      <c r="O182" s="55">
        <v>70</v>
      </c>
      <c r="P182" s="55">
        <v>5</v>
      </c>
      <c r="Q182" s="55">
        <v>59</v>
      </c>
      <c r="R182" s="48">
        <f t="shared" si="35"/>
        <v>5</v>
      </c>
      <c r="S182" s="48" t="str">
        <f t="shared" si="36"/>
        <v>70_5</v>
      </c>
      <c r="T182" s="48">
        <v>5579</v>
      </c>
      <c r="U182" s="1"/>
      <c r="V182" s="55">
        <v>70</v>
      </c>
      <c r="W182" s="55">
        <v>5</v>
      </c>
      <c r="X182" s="55">
        <v>59</v>
      </c>
      <c r="Y182" s="48">
        <f t="shared" si="31"/>
        <v>5</v>
      </c>
      <c r="Z182" s="48" t="str">
        <f t="shared" si="32"/>
        <v>70_5</v>
      </c>
      <c r="AA182" s="48">
        <v>5702</v>
      </c>
      <c r="AB182" s="494"/>
      <c r="AC182" s="55">
        <v>70</v>
      </c>
      <c r="AD182" s="55">
        <v>5</v>
      </c>
      <c r="AE182" s="55">
        <v>59</v>
      </c>
      <c r="AF182" s="48">
        <f t="shared" si="37"/>
        <v>5</v>
      </c>
      <c r="AG182" s="48" t="str">
        <f t="shared" si="38"/>
        <v>70_5</v>
      </c>
      <c r="AH182" s="50" t="str">
        <f t="shared" si="39"/>
        <v>70_5</v>
      </c>
      <c r="AI182" s="50">
        <f t="shared" si="43"/>
        <v>5579</v>
      </c>
      <c r="AJ182" s="50">
        <f t="shared" si="44"/>
        <v>5702</v>
      </c>
      <c r="AK182" s="482">
        <f t="shared" si="45"/>
        <v>5661</v>
      </c>
      <c r="AL182" s="478">
        <f t="shared" si="40"/>
        <v>36.172523961661341</v>
      </c>
      <c r="AM182" s="5"/>
      <c r="AN182" s="5"/>
      <c r="AO182" s="5"/>
      <c r="AP182" s="5"/>
      <c r="AQ182" s="5"/>
      <c r="AR182" s="5"/>
      <c r="AS182" s="6"/>
    </row>
    <row r="183" spans="1:45">
      <c r="A183" s="55">
        <v>70</v>
      </c>
      <c r="B183" s="55">
        <v>6</v>
      </c>
      <c r="C183" s="55">
        <v>62</v>
      </c>
      <c r="D183" s="48">
        <f t="shared" si="41"/>
        <v>6</v>
      </c>
      <c r="E183" s="48" t="str">
        <f t="shared" si="42"/>
        <v>70_6</v>
      </c>
      <c r="F183" s="48">
        <v>5430</v>
      </c>
      <c r="G183" s="1"/>
      <c r="H183" s="55">
        <v>70</v>
      </c>
      <c r="I183" s="55">
        <v>6</v>
      </c>
      <c r="J183" s="55">
        <v>62</v>
      </c>
      <c r="K183" s="48">
        <f t="shared" si="33"/>
        <v>6</v>
      </c>
      <c r="L183" s="48" t="str">
        <f t="shared" si="34"/>
        <v>70_6</v>
      </c>
      <c r="M183" s="48">
        <v>5615</v>
      </c>
      <c r="N183" s="1"/>
      <c r="O183" s="55">
        <v>70</v>
      </c>
      <c r="P183" s="55">
        <v>6</v>
      </c>
      <c r="Q183" s="55">
        <v>62</v>
      </c>
      <c r="R183" s="48">
        <f t="shared" si="35"/>
        <v>6</v>
      </c>
      <c r="S183" s="48" t="str">
        <f t="shared" si="36"/>
        <v>70_6</v>
      </c>
      <c r="T183" s="48">
        <v>5792</v>
      </c>
      <c r="U183" s="69"/>
      <c r="V183" s="55">
        <v>70</v>
      </c>
      <c r="W183" s="55">
        <v>6</v>
      </c>
      <c r="X183" s="55">
        <v>62</v>
      </c>
      <c r="Y183" s="48">
        <f t="shared" si="31"/>
        <v>6</v>
      </c>
      <c r="Z183" s="48" t="str">
        <f t="shared" si="32"/>
        <v>70_6</v>
      </c>
      <c r="AA183" s="48">
        <v>5919</v>
      </c>
      <c r="AB183" s="494"/>
      <c r="AC183" s="55">
        <v>70</v>
      </c>
      <c r="AD183" s="55">
        <v>6</v>
      </c>
      <c r="AE183" s="55">
        <v>62</v>
      </c>
      <c r="AF183" s="48">
        <f t="shared" si="37"/>
        <v>6</v>
      </c>
      <c r="AG183" s="48" t="str">
        <f t="shared" si="38"/>
        <v>70_6</v>
      </c>
      <c r="AH183" s="50" t="str">
        <f t="shared" si="39"/>
        <v>70_6</v>
      </c>
      <c r="AI183" s="50">
        <f t="shared" si="43"/>
        <v>5792</v>
      </c>
      <c r="AJ183" s="50">
        <f t="shared" si="44"/>
        <v>5919</v>
      </c>
      <c r="AK183" s="482">
        <f t="shared" si="45"/>
        <v>5876.6666666666661</v>
      </c>
      <c r="AL183" s="478">
        <f t="shared" si="40"/>
        <v>37.550585729499467</v>
      </c>
      <c r="AM183" s="5"/>
      <c r="AN183" s="5"/>
      <c r="AO183" s="5"/>
      <c r="AP183" s="5"/>
      <c r="AQ183" s="5"/>
      <c r="AR183" s="5"/>
      <c r="AS183" s="6"/>
    </row>
    <row r="184" spans="1:45">
      <c r="A184" s="55">
        <v>70</v>
      </c>
      <c r="B184" s="55">
        <v>7</v>
      </c>
      <c r="C184" s="55">
        <v>64</v>
      </c>
      <c r="D184" s="48">
        <f t="shared" si="41"/>
        <v>7</v>
      </c>
      <c r="E184" s="48" t="str">
        <f t="shared" si="42"/>
        <v>70_7</v>
      </c>
      <c r="F184" s="48">
        <v>5564</v>
      </c>
      <c r="G184" s="1"/>
      <c r="H184" s="55">
        <v>70</v>
      </c>
      <c r="I184" s="55">
        <v>7</v>
      </c>
      <c r="J184" s="55">
        <v>64</v>
      </c>
      <c r="K184" s="48">
        <f t="shared" si="33"/>
        <v>7</v>
      </c>
      <c r="L184" s="48" t="str">
        <f t="shared" si="34"/>
        <v>70_7</v>
      </c>
      <c r="M184" s="48">
        <v>5753</v>
      </c>
      <c r="N184" s="1"/>
      <c r="O184" s="55">
        <v>70</v>
      </c>
      <c r="P184" s="55">
        <v>7</v>
      </c>
      <c r="Q184" s="55">
        <v>64</v>
      </c>
      <c r="R184" s="48">
        <f t="shared" si="35"/>
        <v>7</v>
      </c>
      <c r="S184" s="48" t="str">
        <f t="shared" si="36"/>
        <v>70_7</v>
      </c>
      <c r="T184" s="48">
        <v>5934</v>
      </c>
      <c r="U184" s="69"/>
      <c r="V184" s="55">
        <v>70</v>
      </c>
      <c r="W184" s="55">
        <v>7</v>
      </c>
      <c r="X184" s="55">
        <v>64</v>
      </c>
      <c r="Y184" s="48">
        <f t="shared" si="31"/>
        <v>7</v>
      </c>
      <c r="Z184" s="48" t="str">
        <f t="shared" si="32"/>
        <v>70_7</v>
      </c>
      <c r="AA184" s="48">
        <v>6065</v>
      </c>
      <c r="AB184" s="494"/>
      <c r="AC184" s="55">
        <v>70</v>
      </c>
      <c r="AD184" s="55">
        <v>7</v>
      </c>
      <c r="AE184" s="55">
        <v>64</v>
      </c>
      <c r="AF184" s="48">
        <f t="shared" si="37"/>
        <v>7</v>
      </c>
      <c r="AG184" s="48" t="str">
        <f t="shared" si="38"/>
        <v>70_7</v>
      </c>
      <c r="AH184" s="50" t="str">
        <f t="shared" si="39"/>
        <v>70_7</v>
      </c>
      <c r="AI184" s="50">
        <f t="shared" si="43"/>
        <v>5934</v>
      </c>
      <c r="AJ184" s="50">
        <f t="shared" si="44"/>
        <v>6065</v>
      </c>
      <c r="AK184" s="482">
        <f t="shared" si="45"/>
        <v>6021.333333333333</v>
      </c>
      <c r="AL184" s="478">
        <f t="shared" si="40"/>
        <v>38.474973375931839</v>
      </c>
      <c r="AM184" s="5"/>
      <c r="AN184" s="5"/>
      <c r="AO184" s="5"/>
      <c r="AP184" s="5"/>
      <c r="AQ184" s="5"/>
      <c r="AR184" s="5"/>
      <c r="AS184" s="6"/>
    </row>
    <row r="185" spans="1:45">
      <c r="A185" s="55">
        <v>70</v>
      </c>
      <c r="B185" s="55">
        <v>8</v>
      </c>
      <c r="C185" s="55">
        <v>66</v>
      </c>
      <c r="D185" s="48">
        <f t="shared" si="41"/>
        <v>8</v>
      </c>
      <c r="E185" s="48" t="str">
        <f t="shared" si="42"/>
        <v>70_8</v>
      </c>
      <c r="F185" s="48">
        <v>5731</v>
      </c>
      <c r="G185" s="1"/>
      <c r="H185" s="55">
        <v>70</v>
      </c>
      <c r="I185" s="55">
        <v>8</v>
      </c>
      <c r="J185" s="55">
        <v>66</v>
      </c>
      <c r="K185" s="48">
        <f t="shared" si="33"/>
        <v>8</v>
      </c>
      <c r="L185" s="48" t="str">
        <f t="shared" si="34"/>
        <v>70_8</v>
      </c>
      <c r="M185" s="48">
        <v>5926</v>
      </c>
      <c r="N185" s="1"/>
      <c r="O185" s="55">
        <v>70</v>
      </c>
      <c r="P185" s="55">
        <v>8</v>
      </c>
      <c r="Q185" s="55">
        <v>66</v>
      </c>
      <c r="R185" s="48">
        <f t="shared" si="35"/>
        <v>8</v>
      </c>
      <c r="S185" s="48" t="str">
        <f t="shared" si="36"/>
        <v>70_8</v>
      </c>
      <c r="T185" s="48">
        <v>6113</v>
      </c>
      <c r="U185" s="1"/>
      <c r="V185" s="55">
        <v>70</v>
      </c>
      <c r="W185" s="55">
        <v>8</v>
      </c>
      <c r="X185" s="55">
        <v>66</v>
      </c>
      <c r="Y185" s="48">
        <f t="shared" si="31"/>
        <v>8</v>
      </c>
      <c r="Z185" s="48" t="str">
        <f t="shared" si="32"/>
        <v>70_8</v>
      </c>
      <c r="AA185" s="48">
        <v>6247</v>
      </c>
      <c r="AB185" s="494"/>
      <c r="AC185" s="55">
        <v>70</v>
      </c>
      <c r="AD185" s="55">
        <v>8</v>
      </c>
      <c r="AE185" s="55">
        <v>66</v>
      </c>
      <c r="AF185" s="48">
        <f t="shared" si="37"/>
        <v>8</v>
      </c>
      <c r="AG185" s="48" t="str">
        <f t="shared" si="38"/>
        <v>70_8</v>
      </c>
      <c r="AH185" s="50" t="str">
        <f t="shared" si="39"/>
        <v>70_8</v>
      </c>
      <c r="AI185" s="50">
        <f t="shared" si="43"/>
        <v>6113</v>
      </c>
      <c r="AJ185" s="50">
        <f t="shared" si="44"/>
        <v>6247</v>
      </c>
      <c r="AK185" s="482">
        <f t="shared" si="45"/>
        <v>6202.3333333333321</v>
      </c>
      <c r="AL185" s="478">
        <f t="shared" si="40"/>
        <v>39.631522896698606</v>
      </c>
      <c r="AM185" s="5"/>
      <c r="AN185" s="5"/>
      <c r="AO185" s="5"/>
      <c r="AP185" s="5"/>
      <c r="AQ185" s="5"/>
      <c r="AR185" s="5"/>
      <c r="AS185" s="6"/>
    </row>
    <row r="186" spans="1:45">
      <c r="A186" s="55">
        <v>70</v>
      </c>
      <c r="B186" s="55">
        <v>9</v>
      </c>
      <c r="C186" s="55">
        <v>68</v>
      </c>
      <c r="D186" s="48">
        <f t="shared" si="41"/>
        <v>9</v>
      </c>
      <c r="E186" s="48" t="str">
        <f t="shared" si="42"/>
        <v>70_9</v>
      </c>
      <c r="F186" s="48">
        <v>5895</v>
      </c>
      <c r="G186" s="1"/>
      <c r="H186" s="55">
        <v>70</v>
      </c>
      <c r="I186" s="55">
        <v>9</v>
      </c>
      <c r="J186" s="55">
        <v>68</v>
      </c>
      <c r="K186" s="48">
        <f t="shared" si="33"/>
        <v>9</v>
      </c>
      <c r="L186" s="48" t="str">
        <f t="shared" si="34"/>
        <v>70_9</v>
      </c>
      <c r="M186" s="48">
        <v>6095</v>
      </c>
      <c r="N186" s="1"/>
      <c r="O186" s="55">
        <v>70</v>
      </c>
      <c r="P186" s="55">
        <v>9</v>
      </c>
      <c r="Q186" s="55">
        <v>68</v>
      </c>
      <c r="R186" s="48">
        <f t="shared" si="35"/>
        <v>9</v>
      </c>
      <c r="S186" s="48" t="str">
        <f t="shared" si="36"/>
        <v>70_9</v>
      </c>
      <c r="T186" s="48">
        <v>6287</v>
      </c>
      <c r="U186" s="69"/>
      <c r="V186" s="55">
        <v>70</v>
      </c>
      <c r="W186" s="55">
        <v>9</v>
      </c>
      <c r="X186" s="55">
        <v>68</v>
      </c>
      <c r="Y186" s="48">
        <f t="shared" si="31"/>
        <v>9</v>
      </c>
      <c r="Z186" s="48" t="str">
        <f t="shared" si="32"/>
        <v>70_9</v>
      </c>
      <c r="AA186" s="48">
        <v>6425</v>
      </c>
      <c r="AB186" s="494"/>
      <c r="AC186" s="55">
        <v>70</v>
      </c>
      <c r="AD186" s="55">
        <v>9</v>
      </c>
      <c r="AE186" s="55">
        <v>68</v>
      </c>
      <c r="AF186" s="48">
        <f t="shared" si="37"/>
        <v>9</v>
      </c>
      <c r="AG186" s="48" t="str">
        <f t="shared" si="38"/>
        <v>70_9</v>
      </c>
      <c r="AH186" s="50" t="str">
        <f t="shared" si="39"/>
        <v>70_9</v>
      </c>
      <c r="AI186" s="50">
        <f t="shared" si="43"/>
        <v>6287</v>
      </c>
      <c r="AJ186" s="50">
        <f t="shared" si="44"/>
        <v>6425</v>
      </c>
      <c r="AK186" s="482">
        <f t="shared" si="45"/>
        <v>6379</v>
      </c>
      <c r="AL186" s="478">
        <f t="shared" si="40"/>
        <v>40.760383386581466</v>
      </c>
      <c r="AM186" s="5"/>
      <c r="AN186" s="5"/>
      <c r="AO186" s="5"/>
      <c r="AP186" s="5"/>
      <c r="AQ186" s="5"/>
      <c r="AR186" s="5"/>
      <c r="AS186" s="6"/>
    </row>
    <row r="187" spans="1:45">
      <c r="A187" s="55">
        <v>70</v>
      </c>
      <c r="B187" s="55">
        <v>10</v>
      </c>
      <c r="C187" s="55">
        <v>70</v>
      </c>
      <c r="D187" s="48">
        <f t="shared" si="41"/>
        <v>10</v>
      </c>
      <c r="E187" s="48" t="str">
        <f t="shared" si="42"/>
        <v>70_10</v>
      </c>
      <c r="F187" s="48">
        <v>6061</v>
      </c>
      <c r="G187" s="1"/>
      <c r="H187" s="55">
        <v>70</v>
      </c>
      <c r="I187" s="55">
        <v>10</v>
      </c>
      <c r="J187" s="55">
        <v>70</v>
      </c>
      <c r="K187" s="48">
        <f t="shared" si="33"/>
        <v>10</v>
      </c>
      <c r="L187" s="48" t="str">
        <f t="shared" si="34"/>
        <v>70_10</v>
      </c>
      <c r="M187" s="48">
        <v>6267</v>
      </c>
      <c r="N187" s="1"/>
      <c r="O187" s="55">
        <v>70</v>
      </c>
      <c r="P187" s="55">
        <v>10</v>
      </c>
      <c r="Q187" s="55">
        <v>70</v>
      </c>
      <c r="R187" s="48">
        <f t="shared" si="35"/>
        <v>10</v>
      </c>
      <c r="S187" s="48" t="str">
        <f t="shared" si="36"/>
        <v>70_10</v>
      </c>
      <c r="T187" s="48">
        <v>6464</v>
      </c>
      <c r="U187" s="69"/>
      <c r="V187" s="55">
        <v>70</v>
      </c>
      <c r="W187" s="55">
        <v>10</v>
      </c>
      <c r="X187" s="55">
        <v>70</v>
      </c>
      <c r="Y187" s="48">
        <f t="shared" si="31"/>
        <v>10</v>
      </c>
      <c r="Z187" s="48" t="str">
        <f t="shared" si="32"/>
        <v>70_10</v>
      </c>
      <c r="AA187" s="48">
        <v>6606</v>
      </c>
      <c r="AB187" s="494"/>
      <c r="AC187" s="55">
        <v>70</v>
      </c>
      <c r="AD187" s="55">
        <v>10</v>
      </c>
      <c r="AE187" s="55">
        <v>70</v>
      </c>
      <c r="AF187" s="48">
        <f t="shared" si="37"/>
        <v>10</v>
      </c>
      <c r="AG187" s="48" t="str">
        <f t="shared" si="38"/>
        <v>70_10</v>
      </c>
      <c r="AH187" s="50" t="str">
        <f t="shared" si="39"/>
        <v>70_10</v>
      </c>
      <c r="AI187" s="50">
        <f t="shared" si="43"/>
        <v>6464</v>
      </c>
      <c r="AJ187" s="50">
        <f t="shared" si="44"/>
        <v>6606</v>
      </c>
      <c r="AK187" s="482">
        <f t="shared" si="45"/>
        <v>6558.6666666666661</v>
      </c>
      <c r="AL187" s="478">
        <f t="shared" si="40"/>
        <v>41.908413205537805</v>
      </c>
      <c r="AM187" s="5"/>
      <c r="AN187" s="5"/>
      <c r="AO187" s="5"/>
      <c r="AP187" s="5"/>
      <c r="AQ187" s="5"/>
      <c r="AR187" s="5"/>
      <c r="AS187" s="6"/>
    </row>
    <row r="188" spans="1:45">
      <c r="A188" s="55">
        <v>70</v>
      </c>
      <c r="B188" s="55">
        <v>11</v>
      </c>
      <c r="C188" s="55">
        <v>71</v>
      </c>
      <c r="D188" s="48">
        <f t="shared" si="41"/>
        <v>11</v>
      </c>
      <c r="E188" s="48" t="str">
        <f t="shared" si="42"/>
        <v>70_11</v>
      </c>
      <c r="F188" s="48">
        <v>6147</v>
      </c>
      <c r="G188" s="1"/>
      <c r="H188" s="55">
        <v>70</v>
      </c>
      <c r="I188" s="55">
        <v>11</v>
      </c>
      <c r="J188" s="55">
        <v>71</v>
      </c>
      <c r="K188" s="48">
        <f t="shared" si="33"/>
        <v>11</v>
      </c>
      <c r="L188" s="48" t="str">
        <f t="shared" si="34"/>
        <v>70_11</v>
      </c>
      <c r="M188" s="48">
        <v>6356</v>
      </c>
      <c r="N188" s="1"/>
      <c r="O188" s="55">
        <v>70</v>
      </c>
      <c r="P188" s="55">
        <v>11</v>
      </c>
      <c r="Q188" s="55">
        <v>71</v>
      </c>
      <c r="R188" s="48">
        <f t="shared" si="35"/>
        <v>11</v>
      </c>
      <c r="S188" s="48" t="str">
        <f t="shared" si="36"/>
        <v>70_11</v>
      </c>
      <c r="T188" s="48">
        <v>6556</v>
      </c>
      <c r="U188" s="1"/>
      <c r="V188" s="55">
        <v>70</v>
      </c>
      <c r="W188" s="55">
        <v>11</v>
      </c>
      <c r="X188" s="55">
        <v>71</v>
      </c>
      <c r="Y188" s="48">
        <f t="shared" si="31"/>
        <v>11</v>
      </c>
      <c r="Z188" s="48" t="str">
        <f t="shared" si="32"/>
        <v>70_11</v>
      </c>
      <c r="AA188" s="48">
        <v>6700</v>
      </c>
      <c r="AB188" s="494"/>
      <c r="AC188" s="55">
        <v>70</v>
      </c>
      <c r="AD188" s="55">
        <v>11</v>
      </c>
      <c r="AE188" s="55">
        <v>71</v>
      </c>
      <c r="AF188" s="48">
        <f t="shared" si="37"/>
        <v>11</v>
      </c>
      <c r="AG188" s="48" t="str">
        <f t="shared" si="38"/>
        <v>70_11</v>
      </c>
      <c r="AH188" s="50" t="str">
        <f t="shared" si="39"/>
        <v>70_11</v>
      </c>
      <c r="AI188" s="50">
        <f t="shared" si="43"/>
        <v>6556</v>
      </c>
      <c r="AJ188" s="50">
        <f t="shared" si="44"/>
        <v>6700</v>
      </c>
      <c r="AK188" s="482">
        <f t="shared" si="45"/>
        <v>6651.9999999999991</v>
      </c>
      <c r="AL188" s="478">
        <f t="shared" si="40"/>
        <v>42.504792332268366</v>
      </c>
      <c r="AM188" s="5"/>
      <c r="AN188" s="5"/>
      <c r="AO188" s="5"/>
      <c r="AP188" s="5"/>
      <c r="AQ188" s="5"/>
      <c r="AR188" s="5"/>
      <c r="AS188" s="6"/>
    </row>
    <row r="189" spans="1:45">
      <c r="A189" s="55">
        <v>70</v>
      </c>
      <c r="B189" s="55">
        <v>12</v>
      </c>
      <c r="C189" s="55">
        <v>72</v>
      </c>
      <c r="D189" s="48">
        <f t="shared" si="41"/>
        <v>12</v>
      </c>
      <c r="E189" s="48" t="str">
        <f t="shared" si="42"/>
        <v>70_12</v>
      </c>
      <c r="F189" s="48">
        <v>6229</v>
      </c>
      <c r="G189" s="1"/>
      <c r="H189" s="55">
        <v>70</v>
      </c>
      <c r="I189" s="55">
        <v>12</v>
      </c>
      <c r="J189" s="55">
        <v>72</v>
      </c>
      <c r="K189" s="48">
        <f t="shared" si="33"/>
        <v>12</v>
      </c>
      <c r="L189" s="48" t="str">
        <f t="shared" si="34"/>
        <v>70_12</v>
      </c>
      <c r="M189" s="48">
        <v>6441</v>
      </c>
      <c r="N189" s="1"/>
      <c r="O189" s="55">
        <v>70</v>
      </c>
      <c r="P189" s="55">
        <v>12</v>
      </c>
      <c r="Q189" s="55">
        <v>72</v>
      </c>
      <c r="R189" s="48">
        <f t="shared" si="35"/>
        <v>12</v>
      </c>
      <c r="S189" s="48" t="str">
        <f t="shared" si="36"/>
        <v>70_12</v>
      </c>
      <c r="T189" s="48">
        <v>6644</v>
      </c>
      <c r="U189" s="69"/>
      <c r="V189" s="55">
        <v>70</v>
      </c>
      <c r="W189" s="55">
        <v>12</v>
      </c>
      <c r="X189" s="55">
        <v>72</v>
      </c>
      <c r="Y189" s="48">
        <f t="shared" si="31"/>
        <v>12</v>
      </c>
      <c r="Z189" s="48" t="str">
        <f t="shared" si="32"/>
        <v>70_12</v>
      </c>
      <c r="AA189" s="48">
        <v>6790</v>
      </c>
      <c r="AB189" s="494"/>
      <c r="AC189" s="55">
        <v>70</v>
      </c>
      <c r="AD189" s="55">
        <v>12</v>
      </c>
      <c r="AE189" s="55">
        <v>72</v>
      </c>
      <c r="AF189" s="48">
        <f t="shared" si="37"/>
        <v>12</v>
      </c>
      <c r="AG189" s="48" t="str">
        <f t="shared" si="38"/>
        <v>70_12</v>
      </c>
      <c r="AH189" s="50" t="str">
        <f t="shared" si="39"/>
        <v>70_12</v>
      </c>
      <c r="AI189" s="50">
        <f t="shared" si="43"/>
        <v>6644</v>
      </c>
      <c r="AJ189" s="50">
        <f t="shared" si="44"/>
        <v>6790</v>
      </c>
      <c r="AK189" s="482">
        <f t="shared" si="45"/>
        <v>6741.3333333333321</v>
      </c>
      <c r="AL189" s="478">
        <f t="shared" si="40"/>
        <v>43.075612353567614</v>
      </c>
      <c r="AM189" s="5"/>
      <c r="AN189" s="5"/>
      <c r="AO189" s="5"/>
      <c r="AP189" s="5"/>
      <c r="AQ189" s="5"/>
      <c r="AR189" s="5"/>
      <c r="AS189" s="6"/>
    </row>
    <row r="190" spans="1:45">
      <c r="A190" s="55">
        <v>70</v>
      </c>
      <c r="B190" s="55">
        <v>13</v>
      </c>
      <c r="C190" s="55">
        <v>73</v>
      </c>
      <c r="D190" s="48">
        <f t="shared" si="41"/>
        <v>13</v>
      </c>
      <c r="E190" s="48" t="str">
        <f t="shared" si="42"/>
        <v>70_13</v>
      </c>
      <c r="F190" s="48">
        <v>6311</v>
      </c>
      <c r="G190" s="1"/>
      <c r="H190" s="55">
        <v>70</v>
      </c>
      <c r="I190" s="55">
        <v>13</v>
      </c>
      <c r="J190" s="55">
        <v>73</v>
      </c>
      <c r="K190" s="48">
        <f t="shared" si="33"/>
        <v>13</v>
      </c>
      <c r="L190" s="48" t="str">
        <f t="shared" si="34"/>
        <v>70_13</v>
      </c>
      <c r="M190" s="48">
        <v>6526</v>
      </c>
      <c r="N190" s="1"/>
      <c r="O190" s="55">
        <v>70</v>
      </c>
      <c r="P190" s="55">
        <v>13</v>
      </c>
      <c r="Q190" s="55">
        <v>73</v>
      </c>
      <c r="R190" s="48">
        <f t="shared" si="35"/>
        <v>13</v>
      </c>
      <c r="S190" s="48" t="str">
        <f t="shared" si="36"/>
        <v>70_13</v>
      </c>
      <c r="T190" s="48">
        <v>6732</v>
      </c>
      <c r="U190" s="69"/>
      <c r="V190" s="55">
        <v>70</v>
      </c>
      <c r="W190" s="55">
        <v>13</v>
      </c>
      <c r="X190" s="55">
        <v>73</v>
      </c>
      <c r="Y190" s="48">
        <f t="shared" si="31"/>
        <v>13</v>
      </c>
      <c r="Z190" s="48" t="str">
        <f t="shared" si="32"/>
        <v>70_13</v>
      </c>
      <c r="AA190" s="48">
        <v>6880</v>
      </c>
      <c r="AB190" s="494"/>
      <c r="AC190" s="55">
        <v>70</v>
      </c>
      <c r="AD190" s="55">
        <v>13</v>
      </c>
      <c r="AE190" s="55">
        <v>73</v>
      </c>
      <c r="AF190" s="48">
        <f t="shared" si="37"/>
        <v>13</v>
      </c>
      <c r="AG190" s="48" t="str">
        <f t="shared" si="38"/>
        <v>70_13</v>
      </c>
      <c r="AH190" s="50" t="str">
        <f t="shared" si="39"/>
        <v>70_13</v>
      </c>
      <c r="AI190" s="50">
        <f t="shared" si="43"/>
        <v>6732</v>
      </c>
      <c r="AJ190" s="50">
        <f t="shared" si="44"/>
        <v>6880</v>
      </c>
      <c r="AK190" s="482">
        <f t="shared" si="45"/>
        <v>6830.6666666666661</v>
      </c>
      <c r="AL190" s="478">
        <f t="shared" si="40"/>
        <v>43.646432374866883</v>
      </c>
      <c r="AM190" s="5"/>
      <c r="AN190" s="5"/>
      <c r="AO190" s="5"/>
      <c r="AP190" s="5"/>
      <c r="AQ190" s="5"/>
      <c r="AR190" s="5"/>
      <c r="AS190" s="6"/>
    </row>
    <row r="191" spans="1:45">
      <c r="A191" s="55">
        <v>70</v>
      </c>
      <c r="B191" s="55">
        <v>14</v>
      </c>
      <c r="C191" s="55">
        <v>74</v>
      </c>
      <c r="D191" s="48">
        <f t="shared" si="41"/>
        <v>14</v>
      </c>
      <c r="E191" s="48" t="str">
        <f t="shared" si="42"/>
        <v>70_14</v>
      </c>
      <c r="F191" s="48">
        <v>6396</v>
      </c>
      <c r="G191" s="1"/>
      <c r="H191" s="55">
        <v>70</v>
      </c>
      <c r="I191" s="55">
        <v>14</v>
      </c>
      <c r="J191" s="55">
        <v>74</v>
      </c>
      <c r="K191" s="48">
        <f t="shared" si="33"/>
        <v>14</v>
      </c>
      <c r="L191" s="48" t="str">
        <f t="shared" si="34"/>
        <v>70_14</v>
      </c>
      <c r="M191" s="48">
        <v>6613</v>
      </c>
      <c r="N191" s="1"/>
      <c r="O191" s="55">
        <v>70</v>
      </c>
      <c r="P191" s="55">
        <v>14</v>
      </c>
      <c r="Q191" s="55">
        <v>74</v>
      </c>
      <c r="R191" s="48">
        <f t="shared" si="35"/>
        <v>14</v>
      </c>
      <c r="S191" s="48" t="str">
        <f t="shared" si="36"/>
        <v>70_14</v>
      </c>
      <c r="T191" s="48">
        <v>6821</v>
      </c>
      <c r="U191" s="1"/>
      <c r="V191" s="55">
        <v>70</v>
      </c>
      <c r="W191" s="55">
        <v>14</v>
      </c>
      <c r="X191" s="55">
        <v>74</v>
      </c>
      <c r="Y191" s="48">
        <f t="shared" si="31"/>
        <v>14</v>
      </c>
      <c r="Z191" s="48" t="str">
        <f t="shared" si="32"/>
        <v>70_14</v>
      </c>
      <c r="AA191" s="48">
        <v>6971</v>
      </c>
      <c r="AB191" s="494"/>
      <c r="AC191" s="55">
        <v>70</v>
      </c>
      <c r="AD191" s="55">
        <v>14</v>
      </c>
      <c r="AE191" s="55">
        <v>74</v>
      </c>
      <c r="AF191" s="48">
        <f t="shared" si="37"/>
        <v>14</v>
      </c>
      <c r="AG191" s="48" t="str">
        <f t="shared" si="38"/>
        <v>70_14</v>
      </c>
      <c r="AH191" s="50" t="str">
        <f t="shared" si="39"/>
        <v>70_14</v>
      </c>
      <c r="AI191" s="50">
        <f t="shared" si="43"/>
        <v>6821</v>
      </c>
      <c r="AJ191" s="50">
        <f t="shared" si="44"/>
        <v>6971</v>
      </c>
      <c r="AK191" s="482">
        <f t="shared" si="45"/>
        <v>6921</v>
      </c>
      <c r="AL191" s="478">
        <f t="shared" si="40"/>
        <v>44.223642172523959</v>
      </c>
      <c r="AM191" s="5"/>
      <c r="AN191" s="5"/>
      <c r="AO191" s="5"/>
      <c r="AP191" s="5"/>
      <c r="AQ191" s="5"/>
      <c r="AR191" s="5"/>
      <c r="AS191" s="6"/>
    </row>
    <row r="192" spans="1:45">
      <c r="A192" s="55">
        <v>75</v>
      </c>
      <c r="B192" s="55">
        <v>0</v>
      </c>
      <c r="C192" s="55">
        <v>56</v>
      </c>
      <c r="D192" s="48">
        <f t="shared" si="41"/>
        <v>0</v>
      </c>
      <c r="E192" s="48" t="str">
        <f t="shared" si="42"/>
        <v>75_0</v>
      </c>
      <c r="F192" s="48">
        <v>5034</v>
      </c>
      <c r="G192" s="1"/>
      <c r="H192" s="55">
        <v>75</v>
      </c>
      <c r="I192" s="55">
        <v>0</v>
      </c>
      <c r="J192" s="55">
        <v>56</v>
      </c>
      <c r="K192" s="48">
        <f t="shared" si="33"/>
        <v>0</v>
      </c>
      <c r="L192" s="48" t="str">
        <f t="shared" si="34"/>
        <v>75_0</v>
      </c>
      <c r="M192" s="48">
        <v>5205</v>
      </c>
      <c r="N192" s="1"/>
      <c r="O192" s="55">
        <v>75</v>
      </c>
      <c r="P192" s="55">
        <v>0</v>
      </c>
      <c r="Q192" s="55">
        <v>56</v>
      </c>
      <c r="R192" s="48">
        <f t="shared" si="35"/>
        <v>0</v>
      </c>
      <c r="S192" s="48" t="str">
        <f t="shared" si="36"/>
        <v>75_0</v>
      </c>
      <c r="T192" s="48">
        <v>5369</v>
      </c>
      <c r="U192" s="69"/>
      <c r="V192" s="55">
        <v>75</v>
      </c>
      <c r="W192" s="55">
        <v>0</v>
      </c>
      <c r="X192" s="55">
        <v>56</v>
      </c>
      <c r="Y192" s="48">
        <f t="shared" si="31"/>
        <v>0</v>
      </c>
      <c r="Z192" s="48" t="str">
        <f t="shared" si="32"/>
        <v>75_0</v>
      </c>
      <c r="AA192" s="48">
        <v>5487</v>
      </c>
      <c r="AB192" s="494"/>
      <c r="AC192" s="55">
        <v>75</v>
      </c>
      <c r="AD192" s="55">
        <v>0</v>
      </c>
      <c r="AE192" s="55">
        <v>56</v>
      </c>
      <c r="AF192" s="48">
        <f t="shared" si="37"/>
        <v>0</v>
      </c>
      <c r="AG192" s="48" t="str">
        <f t="shared" si="38"/>
        <v>75_0</v>
      </c>
      <c r="AH192" s="50" t="str">
        <f t="shared" si="39"/>
        <v>75_0</v>
      </c>
      <c r="AI192" s="50">
        <f t="shared" si="43"/>
        <v>5369</v>
      </c>
      <c r="AJ192" s="50">
        <f t="shared" si="44"/>
        <v>5487</v>
      </c>
      <c r="AK192" s="482">
        <f t="shared" si="45"/>
        <v>5447.6666666666661</v>
      </c>
      <c r="AL192" s="478">
        <f t="shared" si="40"/>
        <v>34.809371671991478</v>
      </c>
      <c r="AM192" s="5"/>
      <c r="AN192" s="5"/>
      <c r="AO192" s="5"/>
      <c r="AP192" s="5"/>
      <c r="AQ192" s="5"/>
      <c r="AR192" s="5"/>
      <c r="AS192" s="6"/>
    </row>
    <row r="193" spans="1:45">
      <c r="A193" s="55">
        <v>75</v>
      </c>
      <c r="B193" s="55">
        <v>1</v>
      </c>
      <c r="C193" s="55">
        <v>59</v>
      </c>
      <c r="D193" s="48">
        <f t="shared" si="41"/>
        <v>1</v>
      </c>
      <c r="E193" s="48" t="str">
        <f t="shared" si="42"/>
        <v>75_1</v>
      </c>
      <c r="F193" s="48">
        <v>5231</v>
      </c>
      <c r="G193" s="1"/>
      <c r="H193" s="55">
        <v>75</v>
      </c>
      <c r="I193" s="55">
        <v>1</v>
      </c>
      <c r="J193" s="55">
        <v>59</v>
      </c>
      <c r="K193" s="48">
        <f t="shared" si="33"/>
        <v>1</v>
      </c>
      <c r="L193" s="48" t="str">
        <f t="shared" si="34"/>
        <v>75_1</v>
      </c>
      <c r="M193" s="48">
        <v>5409</v>
      </c>
      <c r="N193" s="1"/>
      <c r="O193" s="55">
        <v>75</v>
      </c>
      <c r="P193" s="55">
        <v>1</v>
      </c>
      <c r="Q193" s="55">
        <v>59</v>
      </c>
      <c r="R193" s="48">
        <f t="shared" si="35"/>
        <v>1</v>
      </c>
      <c r="S193" s="48" t="str">
        <f t="shared" si="36"/>
        <v>75_1</v>
      </c>
      <c r="T193" s="48">
        <v>5579</v>
      </c>
      <c r="U193" s="69"/>
      <c r="V193" s="55">
        <v>75</v>
      </c>
      <c r="W193" s="55">
        <v>1</v>
      </c>
      <c r="X193" s="55">
        <v>59</v>
      </c>
      <c r="Y193" s="48">
        <f t="shared" si="31"/>
        <v>1</v>
      </c>
      <c r="Z193" s="48" t="str">
        <f t="shared" si="32"/>
        <v>75_1</v>
      </c>
      <c r="AA193" s="48">
        <v>5702</v>
      </c>
      <c r="AB193" s="494"/>
      <c r="AC193" s="55">
        <v>75</v>
      </c>
      <c r="AD193" s="55">
        <v>1</v>
      </c>
      <c r="AE193" s="55">
        <v>59</v>
      </c>
      <c r="AF193" s="48">
        <f t="shared" si="37"/>
        <v>1</v>
      </c>
      <c r="AG193" s="48" t="str">
        <f t="shared" si="38"/>
        <v>75_1</v>
      </c>
      <c r="AH193" s="50" t="str">
        <f t="shared" si="39"/>
        <v>75_1</v>
      </c>
      <c r="AI193" s="50">
        <f t="shared" si="43"/>
        <v>5579</v>
      </c>
      <c r="AJ193" s="50">
        <f t="shared" si="44"/>
        <v>5702</v>
      </c>
      <c r="AK193" s="482">
        <f t="shared" si="45"/>
        <v>5661</v>
      </c>
      <c r="AL193" s="478">
        <f t="shared" si="40"/>
        <v>36.172523961661341</v>
      </c>
      <c r="AM193" s="5"/>
      <c r="AN193" s="5"/>
      <c r="AO193" s="5"/>
      <c r="AP193" s="5"/>
      <c r="AQ193" s="5"/>
      <c r="AR193" s="5"/>
      <c r="AS193" s="6"/>
    </row>
    <row r="194" spans="1:45">
      <c r="A194" s="55">
        <v>75</v>
      </c>
      <c r="B194" s="55">
        <v>2</v>
      </c>
      <c r="C194" s="55">
        <v>62</v>
      </c>
      <c r="D194" s="48">
        <f t="shared" si="41"/>
        <v>2</v>
      </c>
      <c r="E194" s="48" t="str">
        <f t="shared" si="42"/>
        <v>75_2</v>
      </c>
      <c r="F194" s="48">
        <v>5430</v>
      </c>
      <c r="G194" s="1"/>
      <c r="H194" s="55">
        <v>75</v>
      </c>
      <c r="I194" s="55">
        <v>2</v>
      </c>
      <c r="J194" s="55">
        <v>62</v>
      </c>
      <c r="K194" s="48">
        <f t="shared" si="33"/>
        <v>2</v>
      </c>
      <c r="L194" s="48" t="str">
        <f t="shared" si="34"/>
        <v>75_2</v>
      </c>
      <c r="M194" s="48">
        <v>5615</v>
      </c>
      <c r="N194" s="1"/>
      <c r="O194" s="55">
        <v>75</v>
      </c>
      <c r="P194" s="55">
        <v>2</v>
      </c>
      <c r="Q194" s="55">
        <v>62</v>
      </c>
      <c r="R194" s="48">
        <f t="shared" si="35"/>
        <v>2</v>
      </c>
      <c r="S194" s="48" t="str">
        <f t="shared" si="36"/>
        <v>75_2</v>
      </c>
      <c r="T194" s="48">
        <v>5792</v>
      </c>
      <c r="U194" s="1"/>
      <c r="V194" s="55">
        <v>75</v>
      </c>
      <c r="W194" s="55">
        <v>2</v>
      </c>
      <c r="X194" s="55">
        <v>62</v>
      </c>
      <c r="Y194" s="48">
        <f t="shared" si="31"/>
        <v>2</v>
      </c>
      <c r="Z194" s="48" t="str">
        <f t="shared" si="32"/>
        <v>75_2</v>
      </c>
      <c r="AA194" s="48">
        <v>5919</v>
      </c>
      <c r="AB194" s="494"/>
      <c r="AC194" s="55">
        <v>75</v>
      </c>
      <c r="AD194" s="55">
        <v>2</v>
      </c>
      <c r="AE194" s="55">
        <v>62</v>
      </c>
      <c r="AF194" s="48">
        <f t="shared" si="37"/>
        <v>2</v>
      </c>
      <c r="AG194" s="48" t="str">
        <f t="shared" si="38"/>
        <v>75_2</v>
      </c>
      <c r="AH194" s="50" t="str">
        <f t="shared" si="39"/>
        <v>75_2</v>
      </c>
      <c r="AI194" s="50">
        <f t="shared" si="43"/>
        <v>5792</v>
      </c>
      <c r="AJ194" s="50">
        <f t="shared" si="44"/>
        <v>5919</v>
      </c>
      <c r="AK194" s="482">
        <f t="shared" si="45"/>
        <v>5876.6666666666661</v>
      </c>
      <c r="AL194" s="478">
        <f t="shared" si="40"/>
        <v>37.550585729499467</v>
      </c>
      <c r="AM194" s="5"/>
      <c r="AN194" s="5"/>
      <c r="AO194" s="5"/>
      <c r="AP194" s="5"/>
      <c r="AQ194" s="5"/>
      <c r="AR194" s="5"/>
      <c r="AS194" s="6"/>
    </row>
    <row r="195" spans="1:45">
      <c r="A195" s="55">
        <v>75</v>
      </c>
      <c r="B195" s="55">
        <v>3</v>
      </c>
      <c r="C195" s="55">
        <v>65</v>
      </c>
      <c r="D195" s="48">
        <f t="shared" si="41"/>
        <v>3</v>
      </c>
      <c r="E195" s="48" t="str">
        <f t="shared" si="42"/>
        <v>75_3</v>
      </c>
      <c r="F195" s="48">
        <v>5647</v>
      </c>
      <c r="G195" s="1"/>
      <c r="H195" s="55">
        <v>75</v>
      </c>
      <c r="I195" s="55">
        <v>3</v>
      </c>
      <c r="J195" s="55">
        <v>65</v>
      </c>
      <c r="K195" s="48">
        <f t="shared" si="33"/>
        <v>3</v>
      </c>
      <c r="L195" s="48" t="str">
        <f t="shared" si="34"/>
        <v>75_3</v>
      </c>
      <c r="M195" s="48">
        <v>5839</v>
      </c>
      <c r="N195" s="1"/>
      <c r="O195" s="55">
        <v>75</v>
      </c>
      <c r="P195" s="55">
        <v>3</v>
      </c>
      <c r="Q195" s="55">
        <v>65</v>
      </c>
      <c r="R195" s="48">
        <f t="shared" si="35"/>
        <v>3</v>
      </c>
      <c r="S195" s="48" t="str">
        <f t="shared" si="36"/>
        <v>75_3</v>
      </c>
      <c r="T195" s="48">
        <v>6023</v>
      </c>
      <c r="U195" s="69"/>
      <c r="V195" s="55">
        <v>75</v>
      </c>
      <c r="W195" s="55">
        <v>3</v>
      </c>
      <c r="X195" s="55">
        <v>65</v>
      </c>
      <c r="Y195" s="48">
        <f t="shared" si="31"/>
        <v>3</v>
      </c>
      <c r="Z195" s="48" t="str">
        <f t="shared" si="32"/>
        <v>75_3</v>
      </c>
      <c r="AA195" s="48">
        <v>6156</v>
      </c>
      <c r="AB195" s="494"/>
      <c r="AC195" s="55">
        <v>75</v>
      </c>
      <c r="AD195" s="55">
        <v>3</v>
      </c>
      <c r="AE195" s="55">
        <v>65</v>
      </c>
      <c r="AF195" s="48">
        <f t="shared" si="37"/>
        <v>3</v>
      </c>
      <c r="AG195" s="48" t="str">
        <f t="shared" si="38"/>
        <v>75_3</v>
      </c>
      <c r="AH195" s="50" t="str">
        <f t="shared" si="39"/>
        <v>75_3</v>
      </c>
      <c r="AI195" s="50">
        <f t="shared" si="43"/>
        <v>6023</v>
      </c>
      <c r="AJ195" s="50">
        <f t="shared" si="44"/>
        <v>6156</v>
      </c>
      <c r="AK195" s="482">
        <f t="shared" si="45"/>
        <v>6111.6666666666661</v>
      </c>
      <c r="AL195" s="478">
        <f t="shared" si="40"/>
        <v>39.052183173588922</v>
      </c>
      <c r="AM195" s="5"/>
      <c r="AN195" s="5"/>
      <c r="AO195" s="5"/>
      <c r="AP195" s="5"/>
      <c r="AQ195" s="5"/>
      <c r="AR195" s="5"/>
      <c r="AS195" s="6"/>
    </row>
    <row r="196" spans="1:45">
      <c r="A196" s="55">
        <v>75</v>
      </c>
      <c r="B196" s="55">
        <v>4</v>
      </c>
      <c r="C196" s="55">
        <v>68</v>
      </c>
      <c r="D196" s="48">
        <f t="shared" si="41"/>
        <v>4</v>
      </c>
      <c r="E196" s="48" t="str">
        <f t="shared" si="42"/>
        <v>75_4</v>
      </c>
      <c r="F196" s="48">
        <v>5895</v>
      </c>
      <c r="G196" s="1"/>
      <c r="H196" s="55">
        <v>75</v>
      </c>
      <c r="I196" s="55">
        <v>4</v>
      </c>
      <c r="J196" s="55">
        <v>68</v>
      </c>
      <c r="K196" s="48">
        <f t="shared" si="33"/>
        <v>4</v>
      </c>
      <c r="L196" s="48" t="str">
        <f t="shared" si="34"/>
        <v>75_4</v>
      </c>
      <c r="M196" s="48">
        <v>6095</v>
      </c>
      <c r="N196" s="1"/>
      <c r="O196" s="55">
        <v>75</v>
      </c>
      <c r="P196" s="55">
        <v>4</v>
      </c>
      <c r="Q196" s="55">
        <v>68</v>
      </c>
      <c r="R196" s="48">
        <f t="shared" si="35"/>
        <v>4</v>
      </c>
      <c r="S196" s="48" t="str">
        <f t="shared" si="36"/>
        <v>75_4</v>
      </c>
      <c r="T196" s="48">
        <v>6287</v>
      </c>
      <c r="U196" s="69"/>
      <c r="V196" s="55">
        <v>75</v>
      </c>
      <c r="W196" s="55">
        <v>4</v>
      </c>
      <c r="X196" s="55">
        <v>68</v>
      </c>
      <c r="Y196" s="48">
        <f t="shared" si="31"/>
        <v>4</v>
      </c>
      <c r="Z196" s="48" t="str">
        <f t="shared" si="32"/>
        <v>75_4</v>
      </c>
      <c r="AA196" s="48">
        <v>6425</v>
      </c>
      <c r="AB196" s="494"/>
      <c r="AC196" s="55">
        <v>75</v>
      </c>
      <c r="AD196" s="55">
        <v>4</v>
      </c>
      <c r="AE196" s="55">
        <v>68</v>
      </c>
      <c r="AF196" s="48">
        <f t="shared" si="37"/>
        <v>4</v>
      </c>
      <c r="AG196" s="48" t="str">
        <f t="shared" si="38"/>
        <v>75_4</v>
      </c>
      <c r="AH196" s="50" t="str">
        <f t="shared" si="39"/>
        <v>75_4</v>
      </c>
      <c r="AI196" s="50">
        <f t="shared" si="43"/>
        <v>6287</v>
      </c>
      <c r="AJ196" s="50">
        <f t="shared" si="44"/>
        <v>6425</v>
      </c>
      <c r="AK196" s="482">
        <f t="shared" si="45"/>
        <v>6379</v>
      </c>
      <c r="AL196" s="478">
        <f t="shared" si="40"/>
        <v>40.760383386581466</v>
      </c>
      <c r="AM196" s="5"/>
      <c r="AN196" s="5"/>
      <c r="AO196" s="5"/>
      <c r="AP196" s="5"/>
      <c r="AQ196" s="5"/>
      <c r="AR196" s="5"/>
      <c r="AS196" s="6"/>
    </row>
    <row r="197" spans="1:45">
      <c r="A197" s="55">
        <v>75</v>
      </c>
      <c r="B197" s="55">
        <v>5</v>
      </c>
      <c r="C197" s="55">
        <v>71</v>
      </c>
      <c r="D197" s="48">
        <f t="shared" si="41"/>
        <v>5</v>
      </c>
      <c r="E197" s="48" t="str">
        <f t="shared" si="42"/>
        <v>75_5</v>
      </c>
      <c r="F197" s="48">
        <v>6147</v>
      </c>
      <c r="G197" s="1"/>
      <c r="H197" s="55">
        <v>75</v>
      </c>
      <c r="I197" s="55">
        <v>5</v>
      </c>
      <c r="J197" s="55">
        <v>71</v>
      </c>
      <c r="K197" s="48">
        <f t="shared" si="33"/>
        <v>5</v>
      </c>
      <c r="L197" s="48" t="str">
        <f t="shared" si="34"/>
        <v>75_5</v>
      </c>
      <c r="M197" s="48">
        <v>6356</v>
      </c>
      <c r="N197" s="1"/>
      <c r="O197" s="55">
        <v>75</v>
      </c>
      <c r="P197" s="55">
        <v>5</v>
      </c>
      <c r="Q197" s="55">
        <v>71</v>
      </c>
      <c r="R197" s="48">
        <f t="shared" si="35"/>
        <v>5</v>
      </c>
      <c r="S197" s="48" t="str">
        <f t="shared" si="36"/>
        <v>75_5</v>
      </c>
      <c r="T197" s="48">
        <v>6556</v>
      </c>
      <c r="U197" s="1"/>
      <c r="V197" s="55">
        <v>75</v>
      </c>
      <c r="W197" s="55">
        <v>5</v>
      </c>
      <c r="X197" s="55">
        <v>71</v>
      </c>
      <c r="Y197" s="48">
        <f t="shared" si="31"/>
        <v>5</v>
      </c>
      <c r="Z197" s="48" t="str">
        <f t="shared" si="32"/>
        <v>75_5</v>
      </c>
      <c r="AA197" s="48">
        <v>6700</v>
      </c>
      <c r="AB197" s="494"/>
      <c r="AC197" s="55">
        <v>75</v>
      </c>
      <c r="AD197" s="55">
        <v>5</v>
      </c>
      <c r="AE197" s="55">
        <v>71</v>
      </c>
      <c r="AF197" s="48">
        <f t="shared" si="37"/>
        <v>5</v>
      </c>
      <c r="AG197" s="48" t="str">
        <f t="shared" si="38"/>
        <v>75_5</v>
      </c>
      <c r="AH197" s="50" t="str">
        <f t="shared" si="39"/>
        <v>75_5</v>
      </c>
      <c r="AI197" s="50">
        <f t="shared" si="43"/>
        <v>6556</v>
      </c>
      <c r="AJ197" s="50">
        <f t="shared" si="44"/>
        <v>6700</v>
      </c>
      <c r="AK197" s="482">
        <f t="shared" si="45"/>
        <v>6651.9999999999991</v>
      </c>
      <c r="AL197" s="478">
        <f t="shared" si="40"/>
        <v>42.504792332268366</v>
      </c>
      <c r="AM197" s="5"/>
      <c r="AN197" s="5"/>
      <c r="AO197" s="5"/>
      <c r="AP197" s="5"/>
      <c r="AQ197" s="5"/>
      <c r="AR197" s="5"/>
      <c r="AS197" s="6"/>
    </row>
    <row r="198" spans="1:45">
      <c r="A198" s="55">
        <v>75</v>
      </c>
      <c r="B198" s="55">
        <v>6</v>
      </c>
      <c r="C198" s="55">
        <v>74</v>
      </c>
      <c r="D198" s="48">
        <f t="shared" si="41"/>
        <v>6</v>
      </c>
      <c r="E198" s="48" t="str">
        <f t="shared" si="42"/>
        <v>75_6</v>
      </c>
      <c r="F198" s="48">
        <v>6396</v>
      </c>
      <c r="G198" s="1"/>
      <c r="H198" s="55">
        <v>75</v>
      </c>
      <c r="I198" s="55">
        <v>6</v>
      </c>
      <c r="J198" s="55">
        <v>74</v>
      </c>
      <c r="K198" s="48">
        <f t="shared" si="33"/>
        <v>6</v>
      </c>
      <c r="L198" s="48" t="str">
        <f t="shared" si="34"/>
        <v>75_6</v>
      </c>
      <c r="M198" s="48">
        <v>6613</v>
      </c>
      <c r="N198" s="1"/>
      <c r="O198" s="55">
        <v>75</v>
      </c>
      <c r="P198" s="55">
        <v>6</v>
      </c>
      <c r="Q198" s="55">
        <v>74</v>
      </c>
      <c r="R198" s="48">
        <f t="shared" si="35"/>
        <v>6</v>
      </c>
      <c r="S198" s="48" t="str">
        <f t="shared" si="36"/>
        <v>75_6</v>
      </c>
      <c r="T198" s="48">
        <v>6821</v>
      </c>
      <c r="U198" s="69"/>
      <c r="V198" s="55">
        <v>75</v>
      </c>
      <c r="W198" s="55">
        <v>6</v>
      </c>
      <c r="X198" s="55">
        <v>74</v>
      </c>
      <c r="Y198" s="48">
        <f t="shared" si="31"/>
        <v>6</v>
      </c>
      <c r="Z198" s="48" t="str">
        <f t="shared" si="32"/>
        <v>75_6</v>
      </c>
      <c r="AA198" s="48">
        <v>6971</v>
      </c>
      <c r="AB198" s="494"/>
      <c r="AC198" s="55">
        <v>75</v>
      </c>
      <c r="AD198" s="55">
        <v>6</v>
      </c>
      <c r="AE198" s="55">
        <v>74</v>
      </c>
      <c r="AF198" s="48">
        <f t="shared" si="37"/>
        <v>6</v>
      </c>
      <c r="AG198" s="48" t="str">
        <f t="shared" si="38"/>
        <v>75_6</v>
      </c>
      <c r="AH198" s="50" t="str">
        <f t="shared" si="39"/>
        <v>75_6</v>
      </c>
      <c r="AI198" s="50">
        <f t="shared" si="43"/>
        <v>6821</v>
      </c>
      <c r="AJ198" s="50">
        <f t="shared" si="44"/>
        <v>6971</v>
      </c>
      <c r="AK198" s="482">
        <f t="shared" si="45"/>
        <v>6921</v>
      </c>
      <c r="AL198" s="478">
        <f t="shared" si="40"/>
        <v>44.223642172523959</v>
      </c>
      <c r="AM198" s="5"/>
      <c r="AN198" s="5"/>
      <c r="AO198" s="5"/>
      <c r="AP198" s="5"/>
      <c r="AQ198" s="5"/>
      <c r="AR198" s="5"/>
      <c r="AS198" s="6"/>
    </row>
    <row r="199" spans="1:45">
      <c r="A199" s="55">
        <v>75</v>
      </c>
      <c r="B199" s="55">
        <v>7</v>
      </c>
      <c r="C199" s="55">
        <v>76</v>
      </c>
      <c r="D199" s="48">
        <f t="shared" si="41"/>
        <v>7</v>
      </c>
      <c r="E199" s="48" t="str">
        <f t="shared" si="42"/>
        <v>75_7</v>
      </c>
      <c r="F199" s="48">
        <v>6560</v>
      </c>
      <c r="G199" s="1"/>
      <c r="H199" s="55">
        <v>75</v>
      </c>
      <c r="I199" s="55">
        <v>7</v>
      </c>
      <c r="J199" s="55">
        <v>76</v>
      </c>
      <c r="K199" s="48">
        <f t="shared" si="33"/>
        <v>7</v>
      </c>
      <c r="L199" s="48" t="str">
        <f t="shared" si="34"/>
        <v>75_7</v>
      </c>
      <c r="M199" s="48">
        <v>6783</v>
      </c>
      <c r="N199" s="1"/>
      <c r="O199" s="55">
        <v>75</v>
      </c>
      <c r="P199" s="55">
        <v>7</v>
      </c>
      <c r="Q199" s="55">
        <v>76</v>
      </c>
      <c r="R199" s="48">
        <f t="shared" si="35"/>
        <v>7</v>
      </c>
      <c r="S199" s="48" t="str">
        <f t="shared" si="36"/>
        <v>75_7</v>
      </c>
      <c r="T199" s="48">
        <v>6997</v>
      </c>
      <c r="U199" s="69"/>
      <c r="V199" s="55">
        <v>75</v>
      </c>
      <c r="W199" s="55">
        <v>7</v>
      </c>
      <c r="X199" s="55">
        <v>76</v>
      </c>
      <c r="Y199" s="48">
        <f t="shared" si="31"/>
        <v>7</v>
      </c>
      <c r="Z199" s="48" t="str">
        <f t="shared" si="32"/>
        <v>75_7</v>
      </c>
      <c r="AA199" s="48">
        <v>7151</v>
      </c>
      <c r="AB199" s="494"/>
      <c r="AC199" s="55">
        <v>75</v>
      </c>
      <c r="AD199" s="55">
        <v>7</v>
      </c>
      <c r="AE199" s="55">
        <v>76</v>
      </c>
      <c r="AF199" s="48">
        <f t="shared" si="37"/>
        <v>7</v>
      </c>
      <c r="AG199" s="48" t="str">
        <f t="shared" si="38"/>
        <v>75_7</v>
      </c>
      <c r="AH199" s="50" t="str">
        <f t="shared" si="39"/>
        <v>75_7</v>
      </c>
      <c r="AI199" s="50">
        <f t="shared" si="43"/>
        <v>6997</v>
      </c>
      <c r="AJ199" s="50">
        <f t="shared" si="44"/>
        <v>7151</v>
      </c>
      <c r="AK199" s="482">
        <f t="shared" si="45"/>
        <v>7099.6666666666661</v>
      </c>
      <c r="AL199" s="478">
        <f t="shared" si="40"/>
        <v>45.36528221512247</v>
      </c>
      <c r="AM199" s="5"/>
      <c r="AN199" s="5"/>
      <c r="AO199" s="5"/>
      <c r="AP199" s="5"/>
      <c r="AQ199" s="5"/>
      <c r="AR199" s="5"/>
      <c r="AS199" s="6"/>
    </row>
    <row r="200" spans="1:45">
      <c r="A200" s="55">
        <v>75</v>
      </c>
      <c r="B200" s="55">
        <v>8</v>
      </c>
      <c r="C200" s="55">
        <v>78</v>
      </c>
      <c r="D200" s="48">
        <f t="shared" si="41"/>
        <v>8</v>
      </c>
      <c r="E200" s="48" t="str">
        <f t="shared" si="42"/>
        <v>75_8</v>
      </c>
      <c r="F200" s="48">
        <v>6736</v>
      </c>
      <c r="G200" s="1"/>
      <c r="H200" s="55">
        <v>75</v>
      </c>
      <c r="I200" s="55">
        <v>8</v>
      </c>
      <c r="J200" s="55">
        <v>78</v>
      </c>
      <c r="K200" s="48">
        <f t="shared" si="33"/>
        <v>8</v>
      </c>
      <c r="L200" s="48" t="str">
        <f t="shared" si="34"/>
        <v>75_8</v>
      </c>
      <c r="M200" s="48">
        <v>6965</v>
      </c>
      <c r="N200" s="1"/>
      <c r="O200" s="55">
        <v>75</v>
      </c>
      <c r="P200" s="55">
        <v>8</v>
      </c>
      <c r="Q200" s="55">
        <v>78</v>
      </c>
      <c r="R200" s="48">
        <f t="shared" si="35"/>
        <v>8</v>
      </c>
      <c r="S200" s="48" t="str">
        <f t="shared" si="36"/>
        <v>75_8</v>
      </c>
      <c r="T200" s="48">
        <v>7184</v>
      </c>
      <c r="U200" s="1"/>
      <c r="V200" s="55">
        <v>75</v>
      </c>
      <c r="W200" s="55">
        <v>8</v>
      </c>
      <c r="X200" s="55">
        <v>78</v>
      </c>
      <c r="Y200" s="48">
        <f t="shared" si="31"/>
        <v>8</v>
      </c>
      <c r="Z200" s="48" t="str">
        <f t="shared" si="32"/>
        <v>75_8</v>
      </c>
      <c r="AA200" s="48">
        <v>7342</v>
      </c>
      <c r="AB200" s="494"/>
      <c r="AC200" s="55">
        <v>75</v>
      </c>
      <c r="AD200" s="55">
        <v>8</v>
      </c>
      <c r="AE200" s="55">
        <v>78</v>
      </c>
      <c r="AF200" s="48">
        <f t="shared" si="37"/>
        <v>8</v>
      </c>
      <c r="AG200" s="48" t="str">
        <f t="shared" si="38"/>
        <v>75_8</v>
      </c>
      <c r="AH200" s="50" t="str">
        <f t="shared" si="39"/>
        <v>75_8</v>
      </c>
      <c r="AI200" s="50">
        <f t="shared" si="43"/>
        <v>7184</v>
      </c>
      <c r="AJ200" s="50">
        <f t="shared" si="44"/>
        <v>7342</v>
      </c>
      <c r="AK200" s="482">
        <f t="shared" si="45"/>
        <v>7289.3333333333321</v>
      </c>
      <c r="AL200" s="478">
        <f t="shared" si="40"/>
        <v>46.577209797657076</v>
      </c>
      <c r="AM200" s="5"/>
      <c r="AN200" s="5"/>
      <c r="AO200" s="5"/>
      <c r="AP200" s="5"/>
      <c r="AQ200" s="5"/>
      <c r="AR200" s="5"/>
      <c r="AS200" s="6"/>
    </row>
    <row r="201" spans="1:45">
      <c r="A201" s="55">
        <v>75</v>
      </c>
      <c r="B201" s="55">
        <v>9</v>
      </c>
      <c r="C201" s="55">
        <v>80</v>
      </c>
      <c r="D201" s="48">
        <f t="shared" si="41"/>
        <v>9</v>
      </c>
      <c r="E201" s="48" t="str">
        <f t="shared" si="42"/>
        <v>75_9</v>
      </c>
      <c r="F201" s="48">
        <v>6921</v>
      </c>
      <c r="G201" s="1"/>
      <c r="H201" s="55">
        <v>75</v>
      </c>
      <c r="I201" s="55">
        <v>9</v>
      </c>
      <c r="J201" s="55">
        <v>80</v>
      </c>
      <c r="K201" s="48">
        <f t="shared" si="33"/>
        <v>9</v>
      </c>
      <c r="L201" s="48" t="str">
        <f t="shared" si="34"/>
        <v>75_9</v>
      </c>
      <c r="M201" s="48">
        <v>7156</v>
      </c>
      <c r="N201" s="1"/>
      <c r="O201" s="55">
        <v>75</v>
      </c>
      <c r="P201" s="55">
        <v>9</v>
      </c>
      <c r="Q201" s="55">
        <v>80</v>
      </c>
      <c r="R201" s="48">
        <f t="shared" si="35"/>
        <v>9</v>
      </c>
      <c r="S201" s="48" t="str">
        <f t="shared" si="36"/>
        <v>75_9</v>
      </c>
      <c r="T201" s="48">
        <v>7381</v>
      </c>
      <c r="U201" s="69"/>
      <c r="V201" s="55">
        <v>75</v>
      </c>
      <c r="W201" s="55">
        <v>9</v>
      </c>
      <c r="X201" s="55">
        <v>80</v>
      </c>
      <c r="Y201" s="48">
        <f t="shared" si="31"/>
        <v>9</v>
      </c>
      <c r="Z201" s="48" t="str">
        <f t="shared" si="32"/>
        <v>75_9</v>
      </c>
      <c r="AA201" s="48">
        <v>7543</v>
      </c>
      <c r="AB201" s="494"/>
      <c r="AC201" s="55">
        <v>75</v>
      </c>
      <c r="AD201" s="55">
        <v>9</v>
      </c>
      <c r="AE201" s="55">
        <v>80</v>
      </c>
      <c r="AF201" s="48">
        <f t="shared" si="37"/>
        <v>9</v>
      </c>
      <c r="AG201" s="48" t="str">
        <f t="shared" si="38"/>
        <v>75_9</v>
      </c>
      <c r="AH201" s="50" t="str">
        <f t="shared" si="39"/>
        <v>75_9</v>
      </c>
      <c r="AI201" s="50">
        <f t="shared" si="43"/>
        <v>7381</v>
      </c>
      <c r="AJ201" s="50">
        <f t="shared" si="44"/>
        <v>7543</v>
      </c>
      <c r="AK201" s="482">
        <f t="shared" si="45"/>
        <v>7488.9999999999991</v>
      </c>
      <c r="AL201" s="478">
        <f t="shared" si="40"/>
        <v>47.853035143769958</v>
      </c>
      <c r="AM201" s="5"/>
      <c r="AN201" s="5"/>
      <c r="AO201" s="5"/>
      <c r="AP201" s="5"/>
      <c r="AQ201" s="5"/>
      <c r="AR201" s="5"/>
      <c r="AS201" s="6"/>
    </row>
    <row r="202" spans="1:45">
      <c r="A202" s="55">
        <v>75</v>
      </c>
      <c r="B202" s="55">
        <v>10</v>
      </c>
      <c r="C202" s="55">
        <v>82</v>
      </c>
      <c r="D202" s="48">
        <f t="shared" si="41"/>
        <v>10</v>
      </c>
      <c r="E202" s="48" t="str">
        <f t="shared" si="42"/>
        <v>75_10</v>
      </c>
      <c r="F202" s="48">
        <v>7107</v>
      </c>
      <c r="G202" s="1"/>
      <c r="H202" s="55">
        <v>75</v>
      </c>
      <c r="I202" s="55">
        <v>10</v>
      </c>
      <c r="J202" s="55">
        <v>82</v>
      </c>
      <c r="K202" s="48">
        <f t="shared" si="33"/>
        <v>10</v>
      </c>
      <c r="L202" s="48" t="str">
        <f t="shared" si="34"/>
        <v>75_10</v>
      </c>
      <c r="M202" s="48">
        <v>7349</v>
      </c>
      <c r="N202" s="1"/>
      <c r="O202" s="55">
        <v>75</v>
      </c>
      <c r="P202" s="55">
        <v>10</v>
      </c>
      <c r="Q202" s="55">
        <v>82</v>
      </c>
      <c r="R202" s="48">
        <f t="shared" si="35"/>
        <v>10</v>
      </c>
      <c r="S202" s="48" t="str">
        <f t="shared" si="36"/>
        <v>75_10</v>
      </c>
      <c r="T202" s="48">
        <v>7580</v>
      </c>
      <c r="U202" s="69"/>
      <c r="V202" s="55">
        <v>75</v>
      </c>
      <c r="W202" s="55">
        <v>10</v>
      </c>
      <c r="X202" s="55">
        <v>82</v>
      </c>
      <c r="Y202" s="48">
        <f t="shared" si="31"/>
        <v>10</v>
      </c>
      <c r="Z202" s="48" t="str">
        <f t="shared" si="32"/>
        <v>75_10</v>
      </c>
      <c r="AA202" s="48">
        <v>7747</v>
      </c>
      <c r="AB202" s="494"/>
      <c r="AC202" s="55">
        <v>75</v>
      </c>
      <c r="AD202" s="55">
        <v>10</v>
      </c>
      <c r="AE202" s="55">
        <v>82</v>
      </c>
      <c r="AF202" s="48">
        <f t="shared" si="37"/>
        <v>10</v>
      </c>
      <c r="AG202" s="48" t="str">
        <f t="shared" si="38"/>
        <v>75_10</v>
      </c>
      <c r="AH202" s="50" t="str">
        <f t="shared" si="39"/>
        <v>75_10</v>
      </c>
      <c r="AI202" s="50">
        <f t="shared" si="43"/>
        <v>7580</v>
      </c>
      <c r="AJ202" s="50">
        <f t="shared" si="44"/>
        <v>7747</v>
      </c>
      <c r="AK202" s="482">
        <f t="shared" si="45"/>
        <v>7691.3333333333321</v>
      </c>
      <c r="AL202" s="478">
        <f t="shared" si="40"/>
        <v>49.145899893503717</v>
      </c>
      <c r="AM202" s="5"/>
      <c r="AN202" s="5"/>
      <c r="AO202" s="5"/>
      <c r="AP202" s="5"/>
      <c r="AQ202" s="5"/>
      <c r="AR202" s="5"/>
      <c r="AS202" s="6"/>
    </row>
    <row r="203" spans="1:45">
      <c r="A203" s="55">
        <v>75</v>
      </c>
      <c r="B203" s="55">
        <v>11</v>
      </c>
      <c r="C203" s="55">
        <v>83</v>
      </c>
      <c r="D203" s="48">
        <f t="shared" si="41"/>
        <v>11</v>
      </c>
      <c r="E203" s="48" t="str">
        <f t="shared" si="42"/>
        <v>75_11</v>
      </c>
      <c r="F203" s="48">
        <v>7200</v>
      </c>
      <c r="G203" s="1"/>
      <c r="H203" s="55">
        <v>75</v>
      </c>
      <c r="I203" s="55">
        <v>11</v>
      </c>
      <c r="J203" s="55">
        <v>83</v>
      </c>
      <c r="K203" s="48">
        <f t="shared" si="33"/>
        <v>11</v>
      </c>
      <c r="L203" s="48" t="str">
        <f t="shared" si="34"/>
        <v>75_11</v>
      </c>
      <c r="M203" s="48">
        <v>7445</v>
      </c>
      <c r="N203" s="1"/>
      <c r="O203" s="55">
        <v>75</v>
      </c>
      <c r="P203" s="55">
        <v>11</v>
      </c>
      <c r="Q203" s="55">
        <v>83</v>
      </c>
      <c r="R203" s="48">
        <f t="shared" si="35"/>
        <v>11</v>
      </c>
      <c r="S203" s="48" t="str">
        <f t="shared" si="36"/>
        <v>75_11</v>
      </c>
      <c r="T203" s="48">
        <v>7680</v>
      </c>
      <c r="U203" s="1"/>
      <c r="V203" s="55">
        <v>75</v>
      </c>
      <c r="W203" s="55">
        <v>11</v>
      </c>
      <c r="X203" s="55">
        <v>83</v>
      </c>
      <c r="Y203" s="48">
        <f t="shared" si="31"/>
        <v>11</v>
      </c>
      <c r="Z203" s="48" t="str">
        <f t="shared" si="32"/>
        <v>75_11</v>
      </c>
      <c r="AA203" s="48">
        <v>7849</v>
      </c>
      <c r="AB203" s="494"/>
      <c r="AC203" s="55">
        <v>75</v>
      </c>
      <c r="AD203" s="55">
        <v>11</v>
      </c>
      <c r="AE203" s="55">
        <v>83</v>
      </c>
      <c r="AF203" s="48">
        <f t="shared" si="37"/>
        <v>11</v>
      </c>
      <c r="AG203" s="48" t="str">
        <f t="shared" si="38"/>
        <v>75_11</v>
      </c>
      <c r="AH203" s="50" t="str">
        <f t="shared" si="39"/>
        <v>75_11</v>
      </c>
      <c r="AI203" s="50">
        <f t="shared" si="43"/>
        <v>7680</v>
      </c>
      <c r="AJ203" s="50">
        <f t="shared" si="44"/>
        <v>7849</v>
      </c>
      <c r="AK203" s="482">
        <f t="shared" si="45"/>
        <v>7792.6666666666661</v>
      </c>
      <c r="AL203" s="478">
        <f t="shared" si="40"/>
        <v>49.793397231096911</v>
      </c>
      <c r="AM203" s="5"/>
      <c r="AN203" s="5"/>
      <c r="AO203" s="5"/>
      <c r="AP203" s="5"/>
      <c r="AQ203" s="5"/>
      <c r="AR203" s="5"/>
      <c r="AS203" s="6"/>
    </row>
    <row r="204" spans="1:45">
      <c r="A204" s="55">
        <v>75</v>
      </c>
      <c r="B204" s="55">
        <v>12</v>
      </c>
      <c r="C204" s="55">
        <v>84</v>
      </c>
      <c r="D204" s="48">
        <f t="shared" si="41"/>
        <v>12</v>
      </c>
      <c r="E204" s="48" t="str">
        <f t="shared" si="42"/>
        <v>75_12</v>
      </c>
      <c r="F204" s="48">
        <v>7294</v>
      </c>
      <c r="G204" s="1"/>
      <c r="H204" s="55">
        <v>75</v>
      </c>
      <c r="I204" s="55">
        <v>12</v>
      </c>
      <c r="J204" s="55">
        <v>84</v>
      </c>
      <c r="K204" s="48">
        <f t="shared" si="33"/>
        <v>12</v>
      </c>
      <c r="L204" s="48" t="str">
        <f t="shared" si="34"/>
        <v>75_12</v>
      </c>
      <c r="M204" s="48">
        <v>7542</v>
      </c>
      <c r="N204" s="1"/>
      <c r="O204" s="55">
        <v>75</v>
      </c>
      <c r="P204" s="55">
        <v>12</v>
      </c>
      <c r="Q204" s="55">
        <v>84</v>
      </c>
      <c r="R204" s="48">
        <f t="shared" si="35"/>
        <v>12</v>
      </c>
      <c r="S204" s="48" t="str">
        <f t="shared" si="36"/>
        <v>75_12</v>
      </c>
      <c r="T204" s="48">
        <v>7780</v>
      </c>
      <c r="U204" s="69"/>
      <c r="V204" s="55">
        <v>75</v>
      </c>
      <c r="W204" s="55">
        <v>12</v>
      </c>
      <c r="X204" s="55">
        <v>84</v>
      </c>
      <c r="Y204" s="48">
        <f t="shared" si="31"/>
        <v>12</v>
      </c>
      <c r="Z204" s="48" t="str">
        <f t="shared" si="32"/>
        <v>75_12</v>
      </c>
      <c r="AA204" s="48">
        <v>7951</v>
      </c>
      <c r="AB204" s="494"/>
      <c r="AC204" s="55">
        <v>75</v>
      </c>
      <c r="AD204" s="55">
        <v>12</v>
      </c>
      <c r="AE204" s="55">
        <v>84</v>
      </c>
      <c r="AF204" s="48">
        <f t="shared" si="37"/>
        <v>12</v>
      </c>
      <c r="AG204" s="48" t="str">
        <f t="shared" si="38"/>
        <v>75_12</v>
      </c>
      <c r="AH204" s="50" t="str">
        <f t="shared" si="39"/>
        <v>75_12</v>
      </c>
      <c r="AI204" s="50">
        <f t="shared" si="43"/>
        <v>7780</v>
      </c>
      <c r="AJ204" s="50">
        <f t="shared" si="44"/>
        <v>7951</v>
      </c>
      <c r="AK204" s="482">
        <f t="shared" si="45"/>
        <v>7893.9999999999991</v>
      </c>
      <c r="AL204" s="478">
        <f t="shared" si="40"/>
        <v>50.440894568690091</v>
      </c>
      <c r="AM204" s="5"/>
      <c r="AN204" s="5"/>
      <c r="AO204" s="5"/>
      <c r="AP204" s="5"/>
      <c r="AQ204" s="5"/>
      <c r="AR204" s="5"/>
      <c r="AS204" s="6"/>
    </row>
    <row r="205" spans="1:45">
      <c r="A205" s="55">
        <v>75</v>
      </c>
      <c r="B205" s="55">
        <v>13</v>
      </c>
      <c r="C205" s="55">
        <v>85</v>
      </c>
      <c r="D205" s="48">
        <f t="shared" si="41"/>
        <v>13</v>
      </c>
      <c r="E205" s="48" t="str">
        <f t="shared" si="42"/>
        <v>75_13</v>
      </c>
      <c r="F205" s="48">
        <v>7402</v>
      </c>
      <c r="G205" s="1"/>
      <c r="H205" s="55">
        <v>75</v>
      </c>
      <c r="I205" s="55">
        <v>13</v>
      </c>
      <c r="J205" s="55">
        <v>85</v>
      </c>
      <c r="K205" s="48">
        <f t="shared" si="33"/>
        <v>13</v>
      </c>
      <c r="L205" s="48" t="str">
        <f t="shared" si="34"/>
        <v>75_13</v>
      </c>
      <c r="M205" s="48">
        <v>7654</v>
      </c>
      <c r="N205" s="1"/>
      <c r="O205" s="55">
        <v>75</v>
      </c>
      <c r="P205" s="55">
        <v>13</v>
      </c>
      <c r="Q205" s="55">
        <v>85</v>
      </c>
      <c r="R205" s="48">
        <f t="shared" si="35"/>
        <v>13</v>
      </c>
      <c r="S205" s="48" t="str">
        <f t="shared" si="36"/>
        <v>75_13</v>
      </c>
      <c r="T205" s="48">
        <v>7895</v>
      </c>
      <c r="U205" s="69"/>
      <c r="V205" s="55">
        <v>75</v>
      </c>
      <c r="W205" s="55">
        <v>13</v>
      </c>
      <c r="X205" s="55">
        <v>85</v>
      </c>
      <c r="Y205" s="48">
        <f t="shared" si="31"/>
        <v>13</v>
      </c>
      <c r="Z205" s="48" t="str">
        <f t="shared" si="32"/>
        <v>75_13</v>
      </c>
      <c r="AA205" s="48">
        <v>8069</v>
      </c>
      <c r="AB205" s="494"/>
      <c r="AC205" s="55">
        <v>75</v>
      </c>
      <c r="AD205" s="55">
        <v>13</v>
      </c>
      <c r="AE205" s="55">
        <v>85</v>
      </c>
      <c r="AF205" s="48">
        <f t="shared" si="37"/>
        <v>13</v>
      </c>
      <c r="AG205" s="48" t="str">
        <f t="shared" si="38"/>
        <v>75_13</v>
      </c>
      <c r="AH205" s="50" t="str">
        <f t="shared" si="39"/>
        <v>75_13</v>
      </c>
      <c r="AI205" s="50">
        <f t="shared" si="43"/>
        <v>7895</v>
      </c>
      <c r="AJ205" s="50">
        <f t="shared" si="44"/>
        <v>8069</v>
      </c>
      <c r="AK205" s="482">
        <f t="shared" si="45"/>
        <v>8011</v>
      </c>
      <c r="AL205" s="478">
        <f t="shared" si="40"/>
        <v>51.188498402555908</v>
      </c>
      <c r="AM205" s="5"/>
      <c r="AN205" s="5"/>
      <c r="AO205" s="5"/>
      <c r="AP205" s="5"/>
      <c r="AQ205" s="5"/>
      <c r="AR205" s="5"/>
      <c r="AS205" s="6"/>
    </row>
    <row r="206" spans="1:45">
      <c r="A206" s="55">
        <v>75</v>
      </c>
      <c r="B206" s="55">
        <v>14</v>
      </c>
      <c r="C206" s="55">
        <v>86</v>
      </c>
      <c r="D206" s="48">
        <f t="shared" si="41"/>
        <v>14</v>
      </c>
      <c r="E206" s="48" t="str">
        <f t="shared" si="42"/>
        <v>75_14</v>
      </c>
      <c r="F206" s="48">
        <v>7511</v>
      </c>
      <c r="G206" s="1"/>
      <c r="H206" s="55">
        <v>75</v>
      </c>
      <c r="I206" s="55">
        <v>14</v>
      </c>
      <c r="J206" s="55">
        <v>86</v>
      </c>
      <c r="K206" s="48">
        <f t="shared" si="33"/>
        <v>14</v>
      </c>
      <c r="L206" s="48" t="str">
        <f t="shared" si="34"/>
        <v>75_14</v>
      </c>
      <c r="M206" s="48">
        <v>7766</v>
      </c>
      <c r="N206" s="1"/>
      <c r="O206" s="55">
        <v>75</v>
      </c>
      <c r="P206" s="55">
        <v>14</v>
      </c>
      <c r="Q206" s="55">
        <v>86</v>
      </c>
      <c r="R206" s="48">
        <f t="shared" si="35"/>
        <v>14</v>
      </c>
      <c r="S206" s="48" t="str">
        <f t="shared" si="36"/>
        <v>75_14</v>
      </c>
      <c r="T206" s="48">
        <v>8011</v>
      </c>
      <c r="U206" s="1"/>
      <c r="V206" s="55">
        <v>75</v>
      </c>
      <c r="W206" s="55">
        <v>14</v>
      </c>
      <c r="X206" s="55">
        <v>86</v>
      </c>
      <c r="Y206" s="48">
        <f t="shared" si="31"/>
        <v>14</v>
      </c>
      <c r="Z206" s="48" t="str">
        <f t="shared" si="32"/>
        <v>75_14</v>
      </c>
      <c r="AA206" s="48">
        <v>8187</v>
      </c>
      <c r="AB206" s="494"/>
      <c r="AC206" s="55">
        <v>75</v>
      </c>
      <c r="AD206" s="55">
        <v>14</v>
      </c>
      <c r="AE206" s="55">
        <v>86</v>
      </c>
      <c r="AF206" s="48">
        <f t="shared" si="37"/>
        <v>14</v>
      </c>
      <c r="AG206" s="48" t="str">
        <f t="shared" si="38"/>
        <v>75_14</v>
      </c>
      <c r="AH206" s="50" t="str">
        <f t="shared" si="39"/>
        <v>75_14</v>
      </c>
      <c r="AI206" s="50">
        <f t="shared" si="43"/>
        <v>8011</v>
      </c>
      <c r="AJ206" s="50">
        <f t="shared" si="44"/>
        <v>8187</v>
      </c>
      <c r="AK206" s="482">
        <f t="shared" si="45"/>
        <v>8128.333333333333</v>
      </c>
      <c r="AL206" s="478">
        <f t="shared" si="40"/>
        <v>51.938232161874332</v>
      </c>
      <c r="AM206" s="5"/>
      <c r="AN206" s="5"/>
      <c r="AO206" s="5"/>
      <c r="AP206" s="5"/>
      <c r="AQ206" s="5"/>
      <c r="AR206" s="5"/>
      <c r="AS206" s="6"/>
    </row>
    <row r="207" spans="1:45">
      <c r="A207" s="55">
        <v>75</v>
      </c>
      <c r="B207" s="55">
        <v>15</v>
      </c>
      <c r="C207" s="55">
        <v>87</v>
      </c>
      <c r="D207" s="48">
        <f t="shared" si="41"/>
        <v>15</v>
      </c>
      <c r="E207" s="48" t="str">
        <f t="shared" si="42"/>
        <v>75_15</v>
      </c>
      <c r="F207" s="48">
        <v>7619</v>
      </c>
      <c r="G207" s="1"/>
      <c r="H207" s="55">
        <v>75</v>
      </c>
      <c r="I207" s="55">
        <v>15</v>
      </c>
      <c r="J207" s="55">
        <v>87</v>
      </c>
      <c r="K207" s="48">
        <f t="shared" si="33"/>
        <v>15</v>
      </c>
      <c r="L207" s="48" t="str">
        <f t="shared" si="34"/>
        <v>75_15</v>
      </c>
      <c r="M207" s="48">
        <v>7878</v>
      </c>
      <c r="N207" s="1"/>
      <c r="O207" s="55">
        <v>75</v>
      </c>
      <c r="P207" s="55">
        <v>15</v>
      </c>
      <c r="Q207" s="55">
        <v>87</v>
      </c>
      <c r="R207" s="48">
        <f t="shared" si="35"/>
        <v>15</v>
      </c>
      <c r="S207" s="48" t="str">
        <f t="shared" si="36"/>
        <v>75_15</v>
      </c>
      <c r="T207" s="48">
        <v>8126</v>
      </c>
      <c r="U207" s="69"/>
      <c r="V207" s="55">
        <v>75</v>
      </c>
      <c r="W207" s="55">
        <v>15</v>
      </c>
      <c r="X207" s="55">
        <v>87</v>
      </c>
      <c r="Y207" s="48">
        <f t="shared" si="31"/>
        <v>15</v>
      </c>
      <c r="Z207" s="48" t="str">
        <f t="shared" si="32"/>
        <v>75_15</v>
      </c>
      <c r="AA207" s="48">
        <v>8305</v>
      </c>
      <c r="AB207" s="494"/>
      <c r="AC207" s="55">
        <v>75</v>
      </c>
      <c r="AD207" s="55">
        <v>15</v>
      </c>
      <c r="AE207" s="55">
        <v>87</v>
      </c>
      <c r="AF207" s="48">
        <f t="shared" si="37"/>
        <v>15</v>
      </c>
      <c r="AG207" s="48" t="str">
        <f t="shared" si="38"/>
        <v>75_15</v>
      </c>
      <c r="AH207" s="50" t="str">
        <f t="shared" si="39"/>
        <v>75_15</v>
      </c>
      <c r="AI207" s="50">
        <f t="shared" si="43"/>
        <v>8126</v>
      </c>
      <c r="AJ207" s="50">
        <f t="shared" si="44"/>
        <v>8305</v>
      </c>
      <c r="AK207" s="482">
        <f t="shared" si="45"/>
        <v>8245.3333333333321</v>
      </c>
      <c r="AL207" s="478">
        <f t="shared" si="40"/>
        <v>52.685835995740142</v>
      </c>
      <c r="AM207" s="5"/>
      <c r="AN207" s="5"/>
      <c r="AO207" s="5"/>
      <c r="AP207" s="5"/>
      <c r="AQ207" s="5"/>
      <c r="AR207" s="5"/>
      <c r="AS207" s="6"/>
    </row>
    <row r="208" spans="1:45">
      <c r="A208" s="55">
        <v>75</v>
      </c>
      <c r="B208" s="55">
        <v>16</v>
      </c>
      <c r="C208" s="55">
        <v>88</v>
      </c>
      <c r="D208" s="48">
        <f t="shared" si="41"/>
        <v>16</v>
      </c>
      <c r="E208" s="48" t="str">
        <f t="shared" si="42"/>
        <v>75_16</v>
      </c>
      <c r="F208" s="48">
        <v>7741</v>
      </c>
      <c r="G208" s="1"/>
      <c r="H208" s="55">
        <v>75</v>
      </c>
      <c r="I208" s="55">
        <v>16</v>
      </c>
      <c r="J208" s="55">
        <v>88</v>
      </c>
      <c r="K208" s="48">
        <f t="shared" si="33"/>
        <v>16</v>
      </c>
      <c r="L208" s="48" t="str">
        <f t="shared" si="34"/>
        <v>75_16</v>
      </c>
      <c r="M208" s="48">
        <v>8004</v>
      </c>
      <c r="N208" s="1"/>
      <c r="O208" s="55">
        <v>75</v>
      </c>
      <c r="P208" s="55">
        <v>16</v>
      </c>
      <c r="Q208" s="55">
        <v>88</v>
      </c>
      <c r="R208" s="48">
        <f t="shared" si="35"/>
        <v>16</v>
      </c>
      <c r="S208" s="48" t="str">
        <f t="shared" si="36"/>
        <v>75_16</v>
      </c>
      <c r="T208" s="48">
        <v>8256</v>
      </c>
      <c r="U208" s="69"/>
      <c r="V208" s="55">
        <v>75</v>
      </c>
      <c r="W208" s="55">
        <v>16</v>
      </c>
      <c r="X208" s="55">
        <v>88</v>
      </c>
      <c r="Y208" s="48">
        <f t="shared" ref="Y208:Y225" si="46">W208</f>
        <v>16</v>
      </c>
      <c r="Z208" s="48" t="str">
        <f t="shared" ref="Z208:Z225" si="47">V208&amp;"_"&amp;Y208</f>
        <v>75_16</v>
      </c>
      <c r="AA208" s="48">
        <v>8438</v>
      </c>
      <c r="AB208" s="494"/>
      <c r="AC208" s="55">
        <v>75</v>
      </c>
      <c r="AD208" s="55">
        <v>16</v>
      </c>
      <c r="AE208" s="55">
        <v>88</v>
      </c>
      <c r="AF208" s="48">
        <f t="shared" si="37"/>
        <v>16</v>
      </c>
      <c r="AG208" s="48" t="str">
        <f t="shared" si="38"/>
        <v>75_16</v>
      </c>
      <c r="AH208" s="50" t="str">
        <f t="shared" si="39"/>
        <v>75_16</v>
      </c>
      <c r="AI208" s="50">
        <f t="shared" si="43"/>
        <v>8256</v>
      </c>
      <c r="AJ208" s="50">
        <f t="shared" si="44"/>
        <v>8438</v>
      </c>
      <c r="AK208" s="482">
        <f t="shared" si="45"/>
        <v>8377.3333333333321</v>
      </c>
      <c r="AL208" s="478">
        <f t="shared" si="40"/>
        <v>53.529286474973368</v>
      </c>
      <c r="AM208" s="5"/>
      <c r="AN208" s="5"/>
      <c r="AO208" s="5"/>
      <c r="AP208" s="5"/>
      <c r="AQ208" s="5"/>
      <c r="AR208" s="5"/>
      <c r="AS208" s="6"/>
    </row>
    <row r="209" spans="1:45">
      <c r="A209" s="55">
        <v>80</v>
      </c>
      <c r="B209" s="55">
        <v>0</v>
      </c>
      <c r="C209" s="55">
        <v>68</v>
      </c>
      <c r="D209" s="48">
        <f t="shared" si="41"/>
        <v>0</v>
      </c>
      <c r="E209" s="48" t="str">
        <f t="shared" si="42"/>
        <v>80_0</v>
      </c>
      <c r="F209" s="48">
        <v>5895</v>
      </c>
      <c r="G209" s="1"/>
      <c r="H209" s="55">
        <v>80</v>
      </c>
      <c r="I209" s="55">
        <v>0</v>
      </c>
      <c r="J209" s="55">
        <v>68</v>
      </c>
      <c r="K209" s="48">
        <f t="shared" ref="K209:K225" si="48">I209</f>
        <v>0</v>
      </c>
      <c r="L209" s="48" t="str">
        <f t="shared" ref="L209:L225" si="49">H209&amp;"_"&amp;K209</f>
        <v>80_0</v>
      </c>
      <c r="M209" s="48">
        <v>6095</v>
      </c>
      <c r="N209" s="1"/>
      <c r="O209" s="55">
        <v>80</v>
      </c>
      <c r="P209" s="55">
        <v>0</v>
      </c>
      <c r="Q209" s="55">
        <v>68</v>
      </c>
      <c r="R209" s="48">
        <f t="shared" ref="R209:R225" si="50">P209</f>
        <v>0</v>
      </c>
      <c r="S209" s="48" t="str">
        <f t="shared" ref="S209:S225" si="51">O209&amp;"_"&amp;R209</f>
        <v>80_0</v>
      </c>
      <c r="T209" s="48">
        <v>6287</v>
      </c>
      <c r="U209" s="1"/>
      <c r="V209" s="55">
        <v>80</v>
      </c>
      <c r="W209" s="55">
        <v>0</v>
      </c>
      <c r="X209" s="55">
        <v>68</v>
      </c>
      <c r="Y209" s="48">
        <f t="shared" si="46"/>
        <v>0</v>
      </c>
      <c r="Z209" s="48" t="str">
        <f t="shared" si="47"/>
        <v>80_0</v>
      </c>
      <c r="AA209" s="48">
        <v>6425</v>
      </c>
      <c r="AB209" s="494"/>
      <c r="AC209" s="55">
        <v>80</v>
      </c>
      <c r="AD209" s="55">
        <v>0</v>
      </c>
      <c r="AE209" s="55">
        <v>68</v>
      </c>
      <c r="AF209" s="48">
        <f t="shared" ref="AF209:AF225" si="52">AD209</f>
        <v>0</v>
      </c>
      <c r="AG209" s="48" t="str">
        <f t="shared" ref="AG209:AG225" si="53">AC209&amp;"_"&amp;AF209</f>
        <v>80_0</v>
      </c>
      <c r="AH209" s="50" t="str">
        <f t="shared" ref="AH209:AH225" si="54">AC209&amp;"_"&amp;AF209</f>
        <v>80_0</v>
      </c>
      <c r="AI209" s="50">
        <f t="shared" si="43"/>
        <v>6287</v>
      </c>
      <c r="AJ209" s="50">
        <f t="shared" si="44"/>
        <v>6425</v>
      </c>
      <c r="AK209" s="482">
        <f t="shared" si="45"/>
        <v>6379</v>
      </c>
      <c r="AL209" s="478">
        <f t="shared" ref="AL209:AL225" si="55">IFERROR(AK209*$D$10/$D$9,"vervalt")</f>
        <v>40.760383386581466</v>
      </c>
      <c r="AM209" s="5"/>
      <c r="AN209" s="5"/>
      <c r="AO209" s="5"/>
      <c r="AP209" s="5"/>
      <c r="AQ209" s="5"/>
      <c r="AR209" s="5"/>
      <c r="AS209" s="6"/>
    </row>
    <row r="210" spans="1:45">
      <c r="A210" s="55">
        <v>80</v>
      </c>
      <c r="B210" s="55">
        <v>1</v>
      </c>
      <c r="C210" s="55">
        <v>71</v>
      </c>
      <c r="D210" s="48">
        <f t="shared" ref="D210:D225" si="56">B210</f>
        <v>1</v>
      </c>
      <c r="E210" s="48" t="str">
        <f t="shared" ref="E210:E225" si="57">A210&amp;"_"&amp;D210</f>
        <v>80_1</v>
      </c>
      <c r="F210" s="48">
        <v>6147</v>
      </c>
      <c r="G210" s="1"/>
      <c r="H210" s="55">
        <v>80</v>
      </c>
      <c r="I210" s="55">
        <v>1</v>
      </c>
      <c r="J210" s="55">
        <v>71</v>
      </c>
      <c r="K210" s="48">
        <f t="shared" si="48"/>
        <v>1</v>
      </c>
      <c r="L210" s="48" t="str">
        <f t="shared" si="49"/>
        <v>80_1</v>
      </c>
      <c r="M210" s="48">
        <v>6356</v>
      </c>
      <c r="N210" s="1"/>
      <c r="O210" s="55">
        <v>80</v>
      </c>
      <c r="P210" s="55">
        <v>1</v>
      </c>
      <c r="Q210" s="55">
        <v>71</v>
      </c>
      <c r="R210" s="48">
        <f t="shared" si="50"/>
        <v>1</v>
      </c>
      <c r="S210" s="48" t="str">
        <f t="shared" si="51"/>
        <v>80_1</v>
      </c>
      <c r="T210" s="48">
        <v>6556</v>
      </c>
      <c r="U210" s="69"/>
      <c r="V210" s="55">
        <v>80</v>
      </c>
      <c r="W210" s="55">
        <v>1</v>
      </c>
      <c r="X210" s="55">
        <v>71</v>
      </c>
      <c r="Y210" s="48">
        <f t="shared" si="46"/>
        <v>1</v>
      </c>
      <c r="Z210" s="48" t="str">
        <f t="shared" si="47"/>
        <v>80_1</v>
      </c>
      <c r="AA210" s="48">
        <v>6700</v>
      </c>
      <c r="AB210" s="494"/>
      <c r="AC210" s="55">
        <v>80</v>
      </c>
      <c r="AD210" s="55">
        <v>1</v>
      </c>
      <c r="AE210" s="55">
        <v>71</v>
      </c>
      <c r="AF210" s="48">
        <f t="shared" si="52"/>
        <v>1</v>
      </c>
      <c r="AG210" s="48" t="str">
        <f t="shared" si="53"/>
        <v>80_1</v>
      </c>
      <c r="AH210" s="50" t="str">
        <f t="shared" si="54"/>
        <v>80_1</v>
      </c>
      <c r="AI210" s="50">
        <f t="shared" ref="AI210:AI225" si="58">INDEX($T$16:$T$225,MATCH(AH210,$S$16:$S$225,0))</f>
        <v>6556</v>
      </c>
      <c r="AJ210" s="50">
        <f t="shared" ref="AJ210:AJ225" si="59">INDEX($AA$16:$AA$225,MATCH(AH210,$Z$16:$Z$225,0))</f>
        <v>6700</v>
      </c>
      <c r="AK210" s="482">
        <f t="shared" ref="AK210:AK225" si="60">IFERROR($D$6*AI210+$D$7*AJ210,"vervalt")</f>
        <v>6651.9999999999991</v>
      </c>
      <c r="AL210" s="478">
        <f t="shared" si="55"/>
        <v>42.504792332268366</v>
      </c>
      <c r="AM210" s="5"/>
      <c r="AN210" s="5"/>
      <c r="AO210" s="5"/>
      <c r="AP210" s="5"/>
      <c r="AQ210" s="5"/>
      <c r="AR210" s="5"/>
      <c r="AS210" s="6"/>
    </row>
    <row r="211" spans="1:45">
      <c r="A211" s="55">
        <v>80</v>
      </c>
      <c r="B211" s="55">
        <v>2</v>
      </c>
      <c r="C211" s="55">
        <v>74</v>
      </c>
      <c r="D211" s="48">
        <f t="shared" si="56"/>
        <v>2</v>
      </c>
      <c r="E211" s="48" t="str">
        <f t="shared" si="57"/>
        <v>80_2</v>
      </c>
      <c r="F211" s="48">
        <v>6396</v>
      </c>
      <c r="G211" s="1"/>
      <c r="H211" s="55">
        <v>80</v>
      </c>
      <c r="I211" s="55">
        <v>2</v>
      </c>
      <c r="J211" s="55">
        <v>74</v>
      </c>
      <c r="K211" s="48">
        <f t="shared" si="48"/>
        <v>2</v>
      </c>
      <c r="L211" s="48" t="str">
        <f t="shared" si="49"/>
        <v>80_2</v>
      </c>
      <c r="M211" s="48">
        <v>6613</v>
      </c>
      <c r="N211" s="1"/>
      <c r="O211" s="55">
        <v>80</v>
      </c>
      <c r="P211" s="55">
        <v>2</v>
      </c>
      <c r="Q211" s="55">
        <v>74</v>
      </c>
      <c r="R211" s="48">
        <f t="shared" si="50"/>
        <v>2</v>
      </c>
      <c r="S211" s="48" t="str">
        <f t="shared" si="51"/>
        <v>80_2</v>
      </c>
      <c r="T211" s="48">
        <v>6821</v>
      </c>
      <c r="U211" s="69"/>
      <c r="V211" s="55">
        <v>80</v>
      </c>
      <c r="W211" s="55">
        <v>2</v>
      </c>
      <c r="X211" s="55">
        <v>74</v>
      </c>
      <c r="Y211" s="48">
        <f t="shared" si="46"/>
        <v>2</v>
      </c>
      <c r="Z211" s="48" t="str">
        <f t="shared" si="47"/>
        <v>80_2</v>
      </c>
      <c r="AA211" s="48">
        <v>6971</v>
      </c>
      <c r="AB211" s="494"/>
      <c r="AC211" s="55">
        <v>80</v>
      </c>
      <c r="AD211" s="55">
        <v>2</v>
      </c>
      <c r="AE211" s="55">
        <v>74</v>
      </c>
      <c r="AF211" s="48">
        <f t="shared" si="52"/>
        <v>2</v>
      </c>
      <c r="AG211" s="48" t="str">
        <f t="shared" si="53"/>
        <v>80_2</v>
      </c>
      <c r="AH211" s="50" t="str">
        <f t="shared" si="54"/>
        <v>80_2</v>
      </c>
      <c r="AI211" s="50">
        <f t="shared" si="58"/>
        <v>6821</v>
      </c>
      <c r="AJ211" s="50">
        <f t="shared" si="59"/>
        <v>6971</v>
      </c>
      <c r="AK211" s="482">
        <f t="shared" si="60"/>
        <v>6921</v>
      </c>
      <c r="AL211" s="478">
        <f t="shared" si="55"/>
        <v>44.223642172523959</v>
      </c>
      <c r="AM211" s="5"/>
      <c r="AN211" s="5"/>
      <c r="AO211" s="5"/>
      <c r="AP211" s="5"/>
      <c r="AQ211" s="5"/>
      <c r="AR211" s="5"/>
      <c r="AS211" s="6"/>
    </row>
    <row r="212" spans="1:45">
      <c r="A212" s="55">
        <v>80</v>
      </c>
      <c r="B212" s="55">
        <v>3</v>
      </c>
      <c r="C212" s="55">
        <v>77</v>
      </c>
      <c r="D212" s="48">
        <f t="shared" si="56"/>
        <v>3</v>
      </c>
      <c r="E212" s="48" t="str">
        <f t="shared" si="57"/>
        <v>80_3</v>
      </c>
      <c r="F212" s="48">
        <v>6641</v>
      </c>
      <c r="G212" s="1"/>
      <c r="H212" s="55">
        <v>80</v>
      </c>
      <c r="I212" s="55">
        <v>3</v>
      </c>
      <c r="J212" s="55">
        <v>77</v>
      </c>
      <c r="K212" s="48">
        <f t="shared" si="48"/>
        <v>3</v>
      </c>
      <c r="L212" s="48" t="str">
        <f t="shared" si="49"/>
        <v>80_3</v>
      </c>
      <c r="M212" s="48">
        <v>6867</v>
      </c>
      <c r="N212" s="1"/>
      <c r="O212" s="55">
        <v>80</v>
      </c>
      <c r="P212" s="55">
        <v>3</v>
      </c>
      <c r="Q212" s="55">
        <v>77</v>
      </c>
      <c r="R212" s="48">
        <f t="shared" si="50"/>
        <v>3</v>
      </c>
      <c r="S212" s="48" t="str">
        <f t="shared" si="51"/>
        <v>80_3</v>
      </c>
      <c r="T212" s="48">
        <v>7083</v>
      </c>
      <c r="U212" s="1"/>
      <c r="V212" s="55">
        <v>80</v>
      </c>
      <c r="W212" s="55">
        <v>3</v>
      </c>
      <c r="X212" s="55">
        <v>77</v>
      </c>
      <c r="Y212" s="48">
        <f t="shared" si="46"/>
        <v>3</v>
      </c>
      <c r="Z212" s="48" t="str">
        <f t="shared" si="47"/>
        <v>80_3</v>
      </c>
      <c r="AA212" s="48">
        <v>7239</v>
      </c>
      <c r="AB212" s="494"/>
      <c r="AC212" s="55">
        <v>80</v>
      </c>
      <c r="AD212" s="55">
        <v>3</v>
      </c>
      <c r="AE212" s="55">
        <v>77</v>
      </c>
      <c r="AF212" s="48">
        <f t="shared" si="52"/>
        <v>3</v>
      </c>
      <c r="AG212" s="48" t="str">
        <f t="shared" si="53"/>
        <v>80_3</v>
      </c>
      <c r="AH212" s="50" t="str">
        <f t="shared" si="54"/>
        <v>80_3</v>
      </c>
      <c r="AI212" s="50">
        <f t="shared" si="58"/>
        <v>7083</v>
      </c>
      <c r="AJ212" s="50">
        <f t="shared" si="59"/>
        <v>7239</v>
      </c>
      <c r="AK212" s="482">
        <f t="shared" si="60"/>
        <v>7187</v>
      </c>
      <c r="AL212" s="478">
        <f t="shared" si="55"/>
        <v>45.923322683706068</v>
      </c>
      <c r="AM212" s="5"/>
      <c r="AN212" s="5"/>
      <c r="AO212" s="5"/>
      <c r="AP212" s="5"/>
      <c r="AQ212" s="5"/>
      <c r="AR212" s="5"/>
      <c r="AS212" s="6"/>
    </row>
    <row r="213" spans="1:45">
      <c r="A213" s="55">
        <v>80</v>
      </c>
      <c r="B213" s="55">
        <v>4</v>
      </c>
      <c r="C213" s="55">
        <v>80</v>
      </c>
      <c r="D213" s="48">
        <f t="shared" si="56"/>
        <v>4</v>
      </c>
      <c r="E213" s="48" t="str">
        <f t="shared" si="57"/>
        <v>80_4</v>
      </c>
      <c r="F213" s="48">
        <v>6921</v>
      </c>
      <c r="G213" s="1"/>
      <c r="H213" s="55">
        <v>80</v>
      </c>
      <c r="I213" s="55">
        <v>4</v>
      </c>
      <c r="J213" s="55">
        <v>80</v>
      </c>
      <c r="K213" s="48">
        <f t="shared" si="48"/>
        <v>4</v>
      </c>
      <c r="L213" s="48" t="str">
        <f t="shared" si="49"/>
        <v>80_4</v>
      </c>
      <c r="M213" s="48">
        <v>7156</v>
      </c>
      <c r="N213" s="1"/>
      <c r="O213" s="55">
        <v>80</v>
      </c>
      <c r="P213" s="55">
        <v>4</v>
      </c>
      <c r="Q213" s="55">
        <v>80</v>
      </c>
      <c r="R213" s="48">
        <f t="shared" si="50"/>
        <v>4</v>
      </c>
      <c r="S213" s="48" t="str">
        <f t="shared" si="51"/>
        <v>80_4</v>
      </c>
      <c r="T213" s="48">
        <v>7381</v>
      </c>
      <c r="U213" s="69"/>
      <c r="V213" s="55">
        <v>80</v>
      </c>
      <c r="W213" s="55">
        <v>4</v>
      </c>
      <c r="X213" s="55">
        <v>80</v>
      </c>
      <c r="Y213" s="48">
        <f t="shared" si="46"/>
        <v>4</v>
      </c>
      <c r="Z213" s="48" t="str">
        <f t="shared" si="47"/>
        <v>80_4</v>
      </c>
      <c r="AA213" s="48">
        <v>7543</v>
      </c>
      <c r="AB213" s="494"/>
      <c r="AC213" s="55">
        <v>80</v>
      </c>
      <c r="AD213" s="55">
        <v>4</v>
      </c>
      <c r="AE213" s="55">
        <v>80</v>
      </c>
      <c r="AF213" s="48">
        <f t="shared" si="52"/>
        <v>4</v>
      </c>
      <c r="AG213" s="48" t="str">
        <f t="shared" si="53"/>
        <v>80_4</v>
      </c>
      <c r="AH213" s="50" t="str">
        <f t="shared" si="54"/>
        <v>80_4</v>
      </c>
      <c r="AI213" s="50">
        <f t="shared" si="58"/>
        <v>7381</v>
      </c>
      <c r="AJ213" s="50">
        <f t="shared" si="59"/>
        <v>7543</v>
      </c>
      <c r="AK213" s="482">
        <f t="shared" si="60"/>
        <v>7488.9999999999991</v>
      </c>
      <c r="AL213" s="478">
        <f t="shared" si="55"/>
        <v>47.853035143769958</v>
      </c>
      <c r="AM213" s="5"/>
      <c r="AN213" s="5"/>
      <c r="AO213" s="5"/>
      <c r="AP213" s="5"/>
      <c r="AQ213" s="5"/>
      <c r="AR213" s="5"/>
      <c r="AS213" s="6"/>
    </row>
    <row r="214" spans="1:45">
      <c r="A214" s="55">
        <v>80</v>
      </c>
      <c r="B214" s="55">
        <v>5</v>
      </c>
      <c r="C214" s="55">
        <v>83</v>
      </c>
      <c r="D214" s="48">
        <f t="shared" si="56"/>
        <v>5</v>
      </c>
      <c r="E214" s="48" t="str">
        <f t="shared" si="57"/>
        <v>80_5</v>
      </c>
      <c r="F214" s="48">
        <v>7200</v>
      </c>
      <c r="G214" s="1"/>
      <c r="H214" s="55">
        <v>80</v>
      </c>
      <c r="I214" s="55">
        <v>5</v>
      </c>
      <c r="J214" s="55">
        <v>83</v>
      </c>
      <c r="K214" s="48">
        <f t="shared" si="48"/>
        <v>5</v>
      </c>
      <c r="L214" s="48" t="str">
        <f t="shared" si="49"/>
        <v>80_5</v>
      </c>
      <c r="M214" s="48">
        <v>7445</v>
      </c>
      <c r="N214" s="1"/>
      <c r="O214" s="55">
        <v>80</v>
      </c>
      <c r="P214" s="55">
        <v>5</v>
      </c>
      <c r="Q214" s="55">
        <v>83</v>
      </c>
      <c r="R214" s="48">
        <f t="shared" si="50"/>
        <v>5</v>
      </c>
      <c r="S214" s="48" t="str">
        <f t="shared" si="51"/>
        <v>80_5</v>
      </c>
      <c r="T214" s="48">
        <v>7680</v>
      </c>
      <c r="U214" s="69"/>
      <c r="V214" s="55">
        <v>80</v>
      </c>
      <c r="W214" s="55">
        <v>5</v>
      </c>
      <c r="X214" s="55">
        <v>83</v>
      </c>
      <c r="Y214" s="48">
        <f t="shared" si="46"/>
        <v>5</v>
      </c>
      <c r="Z214" s="48" t="str">
        <f t="shared" si="47"/>
        <v>80_5</v>
      </c>
      <c r="AA214" s="48">
        <v>7849</v>
      </c>
      <c r="AB214" s="494"/>
      <c r="AC214" s="55">
        <v>80</v>
      </c>
      <c r="AD214" s="55">
        <v>5</v>
      </c>
      <c r="AE214" s="55">
        <v>83</v>
      </c>
      <c r="AF214" s="48">
        <f t="shared" si="52"/>
        <v>5</v>
      </c>
      <c r="AG214" s="48" t="str">
        <f t="shared" si="53"/>
        <v>80_5</v>
      </c>
      <c r="AH214" s="50" t="str">
        <f t="shared" si="54"/>
        <v>80_5</v>
      </c>
      <c r="AI214" s="50">
        <f t="shared" si="58"/>
        <v>7680</v>
      </c>
      <c r="AJ214" s="50">
        <f t="shared" si="59"/>
        <v>7849</v>
      </c>
      <c r="AK214" s="482">
        <f t="shared" si="60"/>
        <v>7792.6666666666661</v>
      </c>
      <c r="AL214" s="478">
        <f t="shared" si="55"/>
        <v>49.793397231096911</v>
      </c>
      <c r="AM214" s="5"/>
      <c r="AN214" s="5"/>
      <c r="AO214" s="5"/>
      <c r="AP214" s="5"/>
      <c r="AQ214" s="5"/>
      <c r="AR214" s="5"/>
      <c r="AS214" s="6"/>
    </row>
    <row r="215" spans="1:45">
      <c r="A215" s="55">
        <v>80</v>
      </c>
      <c r="B215" s="55">
        <v>6</v>
      </c>
      <c r="C215" s="55">
        <v>86</v>
      </c>
      <c r="D215" s="48">
        <f t="shared" si="56"/>
        <v>6</v>
      </c>
      <c r="E215" s="48" t="str">
        <f t="shared" si="57"/>
        <v>80_6</v>
      </c>
      <c r="F215" s="48">
        <v>7511</v>
      </c>
      <c r="G215" s="1"/>
      <c r="H215" s="55">
        <v>80</v>
      </c>
      <c r="I215" s="55">
        <v>6</v>
      </c>
      <c r="J215" s="55">
        <v>86</v>
      </c>
      <c r="K215" s="48">
        <f t="shared" si="48"/>
        <v>6</v>
      </c>
      <c r="L215" s="48" t="str">
        <f t="shared" si="49"/>
        <v>80_6</v>
      </c>
      <c r="M215" s="48">
        <v>7766</v>
      </c>
      <c r="N215" s="1"/>
      <c r="O215" s="55">
        <v>80</v>
      </c>
      <c r="P215" s="55">
        <v>6</v>
      </c>
      <c r="Q215" s="55">
        <v>86</v>
      </c>
      <c r="R215" s="48">
        <f t="shared" si="50"/>
        <v>6</v>
      </c>
      <c r="S215" s="48" t="str">
        <f t="shared" si="51"/>
        <v>80_6</v>
      </c>
      <c r="T215" s="48">
        <v>8011</v>
      </c>
      <c r="U215" s="1"/>
      <c r="V215" s="55">
        <v>80</v>
      </c>
      <c r="W215" s="55">
        <v>6</v>
      </c>
      <c r="X215" s="55">
        <v>86</v>
      </c>
      <c r="Y215" s="48">
        <f t="shared" si="46"/>
        <v>6</v>
      </c>
      <c r="Z215" s="48" t="str">
        <f t="shared" si="47"/>
        <v>80_6</v>
      </c>
      <c r="AA215" s="48">
        <v>8187</v>
      </c>
      <c r="AB215" s="494"/>
      <c r="AC215" s="55">
        <v>80</v>
      </c>
      <c r="AD215" s="55">
        <v>6</v>
      </c>
      <c r="AE215" s="55">
        <v>86</v>
      </c>
      <c r="AF215" s="48">
        <f t="shared" si="52"/>
        <v>6</v>
      </c>
      <c r="AG215" s="48" t="str">
        <f t="shared" si="53"/>
        <v>80_6</v>
      </c>
      <c r="AH215" s="50" t="str">
        <f t="shared" si="54"/>
        <v>80_6</v>
      </c>
      <c r="AI215" s="50">
        <f t="shared" si="58"/>
        <v>8011</v>
      </c>
      <c r="AJ215" s="50">
        <f t="shared" si="59"/>
        <v>8187</v>
      </c>
      <c r="AK215" s="482">
        <f t="shared" si="60"/>
        <v>8128.333333333333</v>
      </c>
      <c r="AL215" s="478">
        <f t="shared" si="55"/>
        <v>51.938232161874332</v>
      </c>
      <c r="AM215" s="5"/>
      <c r="AN215" s="5"/>
      <c r="AO215" s="5"/>
      <c r="AP215" s="5"/>
      <c r="AQ215" s="5"/>
      <c r="AR215" s="5"/>
      <c r="AS215" s="6"/>
    </row>
    <row r="216" spans="1:45">
      <c r="A216" s="55">
        <v>80</v>
      </c>
      <c r="B216" s="55">
        <v>7</v>
      </c>
      <c r="C216" s="55">
        <v>88</v>
      </c>
      <c r="D216" s="48">
        <f t="shared" si="56"/>
        <v>7</v>
      </c>
      <c r="E216" s="48" t="str">
        <f t="shared" si="57"/>
        <v>80_7</v>
      </c>
      <c r="F216" s="48">
        <v>7741</v>
      </c>
      <c r="G216" s="1"/>
      <c r="H216" s="55">
        <v>80</v>
      </c>
      <c r="I216" s="55">
        <v>7</v>
      </c>
      <c r="J216" s="55">
        <v>88</v>
      </c>
      <c r="K216" s="48">
        <f t="shared" si="48"/>
        <v>7</v>
      </c>
      <c r="L216" s="48" t="str">
        <f t="shared" si="49"/>
        <v>80_7</v>
      </c>
      <c r="M216" s="48">
        <v>8004</v>
      </c>
      <c r="N216" s="1"/>
      <c r="O216" s="55">
        <v>80</v>
      </c>
      <c r="P216" s="55">
        <v>7</v>
      </c>
      <c r="Q216" s="55">
        <v>88</v>
      </c>
      <c r="R216" s="48">
        <f t="shared" si="50"/>
        <v>7</v>
      </c>
      <c r="S216" s="48" t="str">
        <f t="shared" si="51"/>
        <v>80_7</v>
      </c>
      <c r="T216" s="48">
        <v>8256</v>
      </c>
      <c r="U216" s="69"/>
      <c r="V216" s="55">
        <v>80</v>
      </c>
      <c r="W216" s="55">
        <v>7</v>
      </c>
      <c r="X216" s="55">
        <v>88</v>
      </c>
      <c r="Y216" s="48">
        <f t="shared" si="46"/>
        <v>7</v>
      </c>
      <c r="Z216" s="48" t="str">
        <f t="shared" si="47"/>
        <v>80_7</v>
      </c>
      <c r="AA216" s="48">
        <v>8438</v>
      </c>
      <c r="AB216" s="494"/>
      <c r="AC216" s="55">
        <v>80</v>
      </c>
      <c r="AD216" s="55">
        <v>7</v>
      </c>
      <c r="AE216" s="55">
        <v>88</v>
      </c>
      <c r="AF216" s="48">
        <f t="shared" si="52"/>
        <v>7</v>
      </c>
      <c r="AG216" s="48" t="str">
        <f t="shared" si="53"/>
        <v>80_7</v>
      </c>
      <c r="AH216" s="50" t="str">
        <f t="shared" si="54"/>
        <v>80_7</v>
      </c>
      <c r="AI216" s="50">
        <f t="shared" si="58"/>
        <v>8256</v>
      </c>
      <c r="AJ216" s="50">
        <f t="shared" si="59"/>
        <v>8438</v>
      </c>
      <c r="AK216" s="482">
        <f t="shared" si="60"/>
        <v>8377.3333333333321</v>
      </c>
      <c r="AL216" s="478">
        <f t="shared" si="55"/>
        <v>53.529286474973368</v>
      </c>
      <c r="AM216" s="5"/>
      <c r="AN216" s="5"/>
      <c r="AO216" s="5"/>
      <c r="AP216" s="5"/>
      <c r="AQ216" s="5"/>
      <c r="AR216" s="5"/>
      <c r="AS216" s="6"/>
    </row>
    <row r="217" spans="1:45">
      <c r="A217" s="55">
        <v>80</v>
      </c>
      <c r="B217" s="55">
        <v>8</v>
      </c>
      <c r="C217" s="55">
        <v>90</v>
      </c>
      <c r="D217" s="48">
        <f t="shared" si="56"/>
        <v>8</v>
      </c>
      <c r="E217" s="48" t="str">
        <f t="shared" si="57"/>
        <v>80_8</v>
      </c>
      <c r="F217" s="48">
        <v>7981</v>
      </c>
      <c r="G217" s="1"/>
      <c r="H217" s="55">
        <v>80</v>
      </c>
      <c r="I217" s="55">
        <v>8</v>
      </c>
      <c r="J217" s="55">
        <v>90</v>
      </c>
      <c r="K217" s="48">
        <f t="shared" si="48"/>
        <v>8</v>
      </c>
      <c r="L217" s="48" t="str">
        <f t="shared" si="49"/>
        <v>80_8</v>
      </c>
      <c r="M217" s="48">
        <v>8252</v>
      </c>
      <c r="N217" s="1"/>
      <c r="O217" s="55">
        <v>80</v>
      </c>
      <c r="P217" s="55">
        <v>8</v>
      </c>
      <c r="Q217" s="55">
        <v>90</v>
      </c>
      <c r="R217" s="48">
        <f t="shared" si="50"/>
        <v>8</v>
      </c>
      <c r="S217" s="48" t="str">
        <f t="shared" si="51"/>
        <v>80_8</v>
      </c>
      <c r="T217" s="48">
        <v>8512</v>
      </c>
      <c r="U217" s="69"/>
      <c r="V217" s="55">
        <v>80</v>
      </c>
      <c r="W217" s="55">
        <v>8</v>
      </c>
      <c r="X217" s="55">
        <v>90</v>
      </c>
      <c r="Y217" s="48">
        <f t="shared" si="46"/>
        <v>8</v>
      </c>
      <c r="Z217" s="48" t="str">
        <f t="shared" si="47"/>
        <v>80_8</v>
      </c>
      <c r="AA217" s="48">
        <v>8699</v>
      </c>
      <c r="AB217" s="494"/>
      <c r="AC217" s="55">
        <v>80</v>
      </c>
      <c r="AD217" s="55">
        <v>8</v>
      </c>
      <c r="AE217" s="55">
        <v>90</v>
      </c>
      <c r="AF217" s="48">
        <f t="shared" si="52"/>
        <v>8</v>
      </c>
      <c r="AG217" s="48" t="str">
        <f t="shared" si="53"/>
        <v>80_8</v>
      </c>
      <c r="AH217" s="50" t="str">
        <f t="shared" si="54"/>
        <v>80_8</v>
      </c>
      <c r="AI217" s="50">
        <f t="shared" si="58"/>
        <v>8512</v>
      </c>
      <c r="AJ217" s="50">
        <f t="shared" si="59"/>
        <v>8699</v>
      </c>
      <c r="AK217" s="482">
        <f t="shared" si="60"/>
        <v>8636.6666666666661</v>
      </c>
      <c r="AL217" s="478">
        <f t="shared" si="55"/>
        <v>55.186368477103301</v>
      </c>
      <c r="AM217" s="5"/>
      <c r="AN217" s="5"/>
      <c r="AO217" s="5"/>
      <c r="AP217" s="5"/>
      <c r="AQ217" s="5"/>
      <c r="AR217" s="5"/>
      <c r="AS217" s="6"/>
    </row>
    <row r="218" spans="1:45">
      <c r="A218" s="55">
        <v>80</v>
      </c>
      <c r="B218" s="55">
        <v>9</v>
      </c>
      <c r="C218" s="55">
        <v>92</v>
      </c>
      <c r="D218" s="48">
        <f t="shared" si="56"/>
        <v>9</v>
      </c>
      <c r="E218" s="48" t="str">
        <f t="shared" si="57"/>
        <v>80_9</v>
      </c>
      <c r="F218" s="48">
        <v>8223</v>
      </c>
      <c r="G218" s="1"/>
      <c r="H218" s="55">
        <v>80</v>
      </c>
      <c r="I218" s="55">
        <v>9</v>
      </c>
      <c r="J218" s="55">
        <v>92</v>
      </c>
      <c r="K218" s="48">
        <f t="shared" si="48"/>
        <v>9</v>
      </c>
      <c r="L218" s="48" t="str">
        <f t="shared" si="49"/>
        <v>80_9</v>
      </c>
      <c r="M218" s="48">
        <v>8503</v>
      </c>
      <c r="N218" s="1"/>
      <c r="O218" s="55">
        <v>80</v>
      </c>
      <c r="P218" s="55">
        <v>9</v>
      </c>
      <c r="Q218" s="55">
        <v>92</v>
      </c>
      <c r="R218" s="48">
        <f t="shared" si="50"/>
        <v>9</v>
      </c>
      <c r="S218" s="48" t="str">
        <f t="shared" si="51"/>
        <v>80_9</v>
      </c>
      <c r="T218" s="48">
        <v>8771</v>
      </c>
      <c r="U218" s="1"/>
      <c r="V218" s="55">
        <v>80</v>
      </c>
      <c r="W218" s="55">
        <v>9</v>
      </c>
      <c r="X218" s="55">
        <v>92</v>
      </c>
      <c r="Y218" s="48">
        <f t="shared" si="46"/>
        <v>9</v>
      </c>
      <c r="Z218" s="48" t="str">
        <f t="shared" si="47"/>
        <v>80_9</v>
      </c>
      <c r="AA218" s="48">
        <v>8964</v>
      </c>
      <c r="AB218" s="494"/>
      <c r="AC218" s="55">
        <v>80</v>
      </c>
      <c r="AD218" s="55">
        <v>9</v>
      </c>
      <c r="AE218" s="55">
        <v>92</v>
      </c>
      <c r="AF218" s="48">
        <f t="shared" si="52"/>
        <v>9</v>
      </c>
      <c r="AG218" s="48" t="str">
        <f t="shared" si="53"/>
        <v>80_9</v>
      </c>
      <c r="AH218" s="50" t="str">
        <f t="shared" si="54"/>
        <v>80_9</v>
      </c>
      <c r="AI218" s="50">
        <f t="shared" si="58"/>
        <v>8771</v>
      </c>
      <c r="AJ218" s="50">
        <f t="shared" si="59"/>
        <v>8964</v>
      </c>
      <c r="AK218" s="482">
        <f t="shared" si="60"/>
        <v>8899.6666666666661</v>
      </c>
      <c r="AL218" s="478">
        <f t="shared" si="55"/>
        <v>56.866879659211925</v>
      </c>
      <c r="AM218" s="5"/>
      <c r="AN218" s="5"/>
      <c r="AO218" s="5"/>
      <c r="AP218" s="5"/>
      <c r="AQ218" s="5"/>
      <c r="AR218" s="5"/>
      <c r="AS218" s="6"/>
    </row>
    <row r="219" spans="1:45">
      <c r="A219" s="55">
        <v>80</v>
      </c>
      <c r="B219" s="55">
        <v>10</v>
      </c>
      <c r="C219" s="55">
        <v>94</v>
      </c>
      <c r="D219" s="48">
        <f t="shared" si="56"/>
        <v>10</v>
      </c>
      <c r="E219" s="48" t="str">
        <f t="shared" si="57"/>
        <v>80_10</v>
      </c>
      <c r="F219" s="48">
        <v>8468</v>
      </c>
      <c r="G219" s="1"/>
      <c r="H219" s="55">
        <v>80</v>
      </c>
      <c r="I219" s="55">
        <v>10</v>
      </c>
      <c r="J219" s="55">
        <v>94</v>
      </c>
      <c r="K219" s="48">
        <f t="shared" si="48"/>
        <v>10</v>
      </c>
      <c r="L219" s="48" t="str">
        <f t="shared" si="49"/>
        <v>80_10</v>
      </c>
      <c r="M219" s="48">
        <v>8756</v>
      </c>
      <c r="N219" s="1"/>
      <c r="O219" s="55">
        <v>80</v>
      </c>
      <c r="P219" s="55">
        <v>10</v>
      </c>
      <c r="Q219" s="55">
        <v>94</v>
      </c>
      <c r="R219" s="48">
        <f t="shared" si="50"/>
        <v>10</v>
      </c>
      <c r="S219" s="48" t="str">
        <f t="shared" si="51"/>
        <v>80_10</v>
      </c>
      <c r="T219" s="48">
        <v>9032</v>
      </c>
      <c r="U219" s="69"/>
      <c r="V219" s="55">
        <v>80</v>
      </c>
      <c r="W219" s="55">
        <v>10</v>
      </c>
      <c r="X219" s="55">
        <v>94</v>
      </c>
      <c r="Y219" s="48">
        <f t="shared" si="46"/>
        <v>10</v>
      </c>
      <c r="Z219" s="48" t="str">
        <f t="shared" si="47"/>
        <v>80_10</v>
      </c>
      <c r="AA219" s="48">
        <v>9231</v>
      </c>
      <c r="AB219" s="494"/>
      <c r="AC219" s="55">
        <v>80</v>
      </c>
      <c r="AD219" s="55">
        <v>10</v>
      </c>
      <c r="AE219" s="55">
        <v>94</v>
      </c>
      <c r="AF219" s="48">
        <f t="shared" si="52"/>
        <v>10</v>
      </c>
      <c r="AG219" s="48" t="str">
        <f t="shared" si="53"/>
        <v>80_10</v>
      </c>
      <c r="AH219" s="50" t="str">
        <f t="shared" si="54"/>
        <v>80_10</v>
      </c>
      <c r="AI219" s="50">
        <f t="shared" si="58"/>
        <v>9032</v>
      </c>
      <c r="AJ219" s="50">
        <f t="shared" si="59"/>
        <v>9231</v>
      </c>
      <c r="AK219" s="482">
        <f t="shared" si="60"/>
        <v>9164.6666666666661</v>
      </c>
      <c r="AL219" s="478">
        <f t="shared" si="55"/>
        <v>58.560170394036206</v>
      </c>
      <c r="AM219" s="5"/>
      <c r="AN219" s="5"/>
      <c r="AO219" s="5"/>
      <c r="AP219" s="5"/>
      <c r="AQ219" s="5"/>
      <c r="AR219" s="5"/>
      <c r="AS219" s="6"/>
    </row>
    <row r="220" spans="1:45">
      <c r="A220" s="55">
        <v>80</v>
      </c>
      <c r="B220" s="55">
        <v>11</v>
      </c>
      <c r="C220" s="55">
        <v>95</v>
      </c>
      <c r="D220" s="48">
        <f t="shared" si="56"/>
        <v>11</v>
      </c>
      <c r="E220" s="48" t="str">
        <f t="shared" si="57"/>
        <v>80_11</v>
      </c>
      <c r="F220" s="48">
        <v>8590</v>
      </c>
      <c r="G220" s="1"/>
      <c r="H220" s="55">
        <v>80</v>
      </c>
      <c r="I220" s="55">
        <v>11</v>
      </c>
      <c r="J220" s="55">
        <v>95</v>
      </c>
      <c r="K220" s="48">
        <f t="shared" si="48"/>
        <v>11</v>
      </c>
      <c r="L220" s="48" t="str">
        <f t="shared" si="49"/>
        <v>80_11</v>
      </c>
      <c r="M220" s="48">
        <v>8882</v>
      </c>
      <c r="N220" s="1"/>
      <c r="O220" s="55">
        <v>80</v>
      </c>
      <c r="P220" s="55">
        <v>11</v>
      </c>
      <c r="Q220" s="55">
        <v>95</v>
      </c>
      <c r="R220" s="48">
        <f t="shared" si="50"/>
        <v>11</v>
      </c>
      <c r="S220" s="48" t="str">
        <f t="shared" si="51"/>
        <v>80_11</v>
      </c>
      <c r="T220" s="48">
        <v>9162</v>
      </c>
      <c r="U220" s="69"/>
      <c r="V220" s="55">
        <v>80</v>
      </c>
      <c r="W220" s="55">
        <v>11</v>
      </c>
      <c r="X220" s="55">
        <v>95</v>
      </c>
      <c r="Y220" s="48">
        <f t="shared" si="46"/>
        <v>11</v>
      </c>
      <c r="Z220" s="48" t="str">
        <f t="shared" si="47"/>
        <v>80_11</v>
      </c>
      <c r="AA220" s="48">
        <v>9364</v>
      </c>
      <c r="AB220" s="494"/>
      <c r="AC220" s="55">
        <v>80</v>
      </c>
      <c r="AD220" s="55">
        <v>11</v>
      </c>
      <c r="AE220" s="55">
        <v>95</v>
      </c>
      <c r="AF220" s="48">
        <f t="shared" si="52"/>
        <v>11</v>
      </c>
      <c r="AG220" s="48" t="str">
        <f t="shared" si="53"/>
        <v>80_11</v>
      </c>
      <c r="AH220" s="50" t="str">
        <f t="shared" si="54"/>
        <v>80_11</v>
      </c>
      <c r="AI220" s="50">
        <f t="shared" si="58"/>
        <v>9162</v>
      </c>
      <c r="AJ220" s="50">
        <f t="shared" si="59"/>
        <v>9364</v>
      </c>
      <c r="AK220" s="482">
        <f t="shared" si="60"/>
        <v>9296.6666666666661</v>
      </c>
      <c r="AL220" s="478">
        <f t="shared" si="55"/>
        <v>59.403620873269439</v>
      </c>
      <c r="AM220" s="5"/>
      <c r="AN220" s="5"/>
      <c r="AO220" s="5"/>
      <c r="AP220" s="5"/>
      <c r="AQ220" s="5"/>
      <c r="AR220" s="5"/>
      <c r="AS220" s="6"/>
    </row>
    <row r="221" spans="1:45">
      <c r="A221" s="55">
        <v>80</v>
      </c>
      <c r="B221" s="55">
        <v>12</v>
      </c>
      <c r="C221" s="55">
        <v>96</v>
      </c>
      <c r="D221" s="48">
        <f t="shared" si="56"/>
        <v>12</v>
      </c>
      <c r="E221" s="48" t="str">
        <f t="shared" si="57"/>
        <v>80_12</v>
      </c>
      <c r="F221" s="48">
        <v>8713</v>
      </c>
      <c r="G221" s="1"/>
      <c r="H221" s="55">
        <v>80</v>
      </c>
      <c r="I221" s="55">
        <v>12</v>
      </c>
      <c r="J221" s="55">
        <v>96</v>
      </c>
      <c r="K221" s="48">
        <f t="shared" si="48"/>
        <v>12</v>
      </c>
      <c r="L221" s="48" t="str">
        <f t="shared" si="49"/>
        <v>80_12</v>
      </c>
      <c r="M221" s="48">
        <v>9009</v>
      </c>
      <c r="N221" s="1"/>
      <c r="O221" s="55">
        <v>80</v>
      </c>
      <c r="P221" s="55">
        <v>12</v>
      </c>
      <c r="Q221" s="55">
        <v>96</v>
      </c>
      <c r="R221" s="48">
        <f t="shared" si="50"/>
        <v>12</v>
      </c>
      <c r="S221" s="48" t="str">
        <f t="shared" si="51"/>
        <v>80_12</v>
      </c>
      <c r="T221" s="48">
        <v>9293</v>
      </c>
      <c r="U221" s="1"/>
      <c r="V221" s="55">
        <v>80</v>
      </c>
      <c r="W221" s="55">
        <v>12</v>
      </c>
      <c r="X221" s="55">
        <v>96</v>
      </c>
      <c r="Y221" s="48">
        <f t="shared" si="46"/>
        <v>12</v>
      </c>
      <c r="Z221" s="48" t="str">
        <f t="shared" si="47"/>
        <v>80_12</v>
      </c>
      <c r="AA221" s="48">
        <v>9497</v>
      </c>
      <c r="AB221" s="494"/>
      <c r="AC221" s="55">
        <v>80</v>
      </c>
      <c r="AD221" s="55">
        <v>12</v>
      </c>
      <c r="AE221" s="55">
        <v>96</v>
      </c>
      <c r="AF221" s="48">
        <f t="shared" si="52"/>
        <v>12</v>
      </c>
      <c r="AG221" s="48" t="str">
        <f t="shared" si="53"/>
        <v>80_12</v>
      </c>
      <c r="AH221" s="50" t="str">
        <f t="shared" si="54"/>
        <v>80_12</v>
      </c>
      <c r="AI221" s="50">
        <f t="shared" si="58"/>
        <v>9293</v>
      </c>
      <c r="AJ221" s="50">
        <f t="shared" si="59"/>
        <v>9497</v>
      </c>
      <c r="AK221" s="482">
        <f t="shared" si="60"/>
        <v>9429</v>
      </c>
      <c r="AL221" s="478">
        <f t="shared" si="55"/>
        <v>60.249201277955272</v>
      </c>
      <c r="AM221" s="5"/>
      <c r="AN221" s="5"/>
      <c r="AO221" s="5"/>
      <c r="AP221" s="5"/>
      <c r="AQ221" s="5"/>
      <c r="AR221" s="5"/>
      <c r="AS221" s="6"/>
    </row>
    <row r="222" spans="1:45">
      <c r="A222" s="55">
        <v>80</v>
      </c>
      <c r="B222" s="55">
        <v>13</v>
      </c>
      <c r="C222" s="55">
        <v>97</v>
      </c>
      <c r="D222" s="48">
        <f t="shared" si="56"/>
        <v>13</v>
      </c>
      <c r="E222" s="48" t="str">
        <f t="shared" si="57"/>
        <v>80_13</v>
      </c>
      <c r="F222" s="48">
        <v>8836</v>
      </c>
      <c r="G222" s="1"/>
      <c r="H222" s="55">
        <v>80</v>
      </c>
      <c r="I222" s="55">
        <v>13</v>
      </c>
      <c r="J222" s="55">
        <v>97</v>
      </c>
      <c r="K222" s="48">
        <f t="shared" si="48"/>
        <v>13</v>
      </c>
      <c r="L222" s="48" t="str">
        <f t="shared" si="49"/>
        <v>80_13</v>
      </c>
      <c r="M222" s="48">
        <v>9136</v>
      </c>
      <c r="N222" s="1"/>
      <c r="O222" s="55">
        <v>80</v>
      </c>
      <c r="P222" s="55">
        <v>13</v>
      </c>
      <c r="Q222" s="55">
        <v>97</v>
      </c>
      <c r="R222" s="48">
        <f t="shared" si="50"/>
        <v>13</v>
      </c>
      <c r="S222" s="48" t="str">
        <f t="shared" si="51"/>
        <v>80_13</v>
      </c>
      <c r="T222" s="48">
        <v>9424</v>
      </c>
      <c r="U222" s="69"/>
      <c r="V222" s="55">
        <v>80</v>
      </c>
      <c r="W222" s="55">
        <v>13</v>
      </c>
      <c r="X222" s="55">
        <v>97</v>
      </c>
      <c r="Y222" s="48">
        <f t="shared" si="46"/>
        <v>13</v>
      </c>
      <c r="Z222" s="48" t="str">
        <f t="shared" si="47"/>
        <v>80_13</v>
      </c>
      <c r="AA222" s="48">
        <v>9631</v>
      </c>
      <c r="AB222" s="494"/>
      <c r="AC222" s="55">
        <v>80</v>
      </c>
      <c r="AD222" s="55">
        <v>13</v>
      </c>
      <c r="AE222" s="55">
        <v>97</v>
      </c>
      <c r="AF222" s="48">
        <f t="shared" si="52"/>
        <v>13</v>
      </c>
      <c r="AG222" s="48" t="str">
        <f t="shared" si="53"/>
        <v>80_13</v>
      </c>
      <c r="AH222" s="50" t="str">
        <f t="shared" si="54"/>
        <v>80_13</v>
      </c>
      <c r="AI222" s="50">
        <f t="shared" si="58"/>
        <v>9424</v>
      </c>
      <c r="AJ222" s="50">
        <f t="shared" si="59"/>
        <v>9631</v>
      </c>
      <c r="AK222" s="482">
        <f t="shared" si="60"/>
        <v>9562</v>
      </c>
      <c r="AL222" s="478">
        <f t="shared" si="55"/>
        <v>61.099041533546327</v>
      </c>
      <c r="AM222" s="5"/>
      <c r="AN222" s="5"/>
      <c r="AO222" s="5"/>
      <c r="AP222" s="5"/>
      <c r="AQ222" s="5"/>
      <c r="AR222" s="5"/>
      <c r="AS222" s="6"/>
    </row>
    <row r="223" spans="1:45">
      <c r="A223" s="55">
        <v>80</v>
      </c>
      <c r="B223" s="55">
        <v>14</v>
      </c>
      <c r="C223" s="55">
        <v>98</v>
      </c>
      <c r="D223" s="48">
        <f t="shared" si="56"/>
        <v>14</v>
      </c>
      <c r="E223" s="48" t="str">
        <f t="shared" si="57"/>
        <v>80_14</v>
      </c>
      <c r="F223" s="48">
        <v>8957</v>
      </c>
      <c r="G223" s="1"/>
      <c r="H223" s="55">
        <v>80</v>
      </c>
      <c r="I223" s="55">
        <v>14</v>
      </c>
      <c r="J223" s="55">
        <v>98</v>
      </c>
      <c r="K223" s="48">
        <f t="shared" si="48"/>
        <v>14</v>
      </c>
      <c r="L223" s="48" t="str">
        <f t="shared" si="49"/>
        <v>80_14</v>
      </c>
      <c r="M223" s="48">
        <v>9262</v>
      </c>
      <c r="N223" s="1"/>
      <c r="O223" s="55">
        <v>80</v>
      </c>
      <c r="P223" s="55">
        <v>14</v>
      </c>
      <c r="Q223" s="55">
        <v>98</v>
      </c>
      <c r="R223" s="48">
        <f t="shared" si="50"/>
        <v>14</v>
      </c>
      <c r="S223" s="48" t="str">
        <f t="shared" si="51"/>
        <v>80_14</v>
      </c>
      <c r="T223" s="48">
        <v>9554</v>
      </c>
      <c r="U223" s="69"/>
      <c r="V223" s="55">
        <v>80</v>
      </c>
      <c r="W223" s="55">
        <v>14</v>
      </c>
      <c r="X223" s="55">
        <v>98</v>
      </c>
      <c r="Y223" s="48">
        <f t="shared" si="46"/>
        <v>14</v>
      </c>
      <c r="Z223" s="48" t="str">
        <f t="shared" si="47"/>
        <v>80_14</v>
      </c>
      <c r="AA223" s="48">
        <v>9764</v>
      </c>
      <c r="AB223" s="494"/>
      <c r="AC223" s="55">
        <v>80</v>
      </c>
      <c r="AD223" s="55">
        <v>14</v>
      </c>
      <c r="AE223" s="55">
        <v>98</v>
      </c>
      <c r="AF223" s="48">
        <f t="shared" si="52"/>
        <v>14</v>
      </c>
      <c r="AG223" s="48" t="str">
        <f t="shared" si="53"/>
        <v>80_14</v>
      </c>
      <c r="AH223" s="50" t="str">
        <f t="shared" si="54"/>
        <v>80_14</v>
      </c>
      <c r="AI223" s="50">
        <f t="shared" si="58"/>
        <v>9554</v>
      </c>
      <c r="AJ223" s="50">
        <f t="shared" si="59"/>
        <v>9764</v>
      </c>
      <c r="AK223" s="482">
        <f t="shared" si="60"/>
        <v>9694</v>
      </c>
      <c r="AL223" s="478">
        <f t="shared" si="55"/>
        <v>61.942492012779553</v>
      </c>
      <c r="AM223" s="5"/>
      <c r="AN223" s="5"/>
      <c r="AO223" s="5"/>
      <c r="AP223" s="5"/>
      <c r="AQ223" s="5"/>
      <c r="AR223" s="5"/>
      <c r="AS223" s="6"/>
    </row>
    <row r="224" spans="1:45">
      <c r="A224" s="55">
        <v>80</v>
      </c>
      <c r="B224" s="55">
        <v>15</v>
      </c>
      <c r="C224" s="55">
        <v>99</v>
      </c>
      <c r="D224" s="48">
        <f t="shared" si="56"/>
        <v>15</v>
      </c>
      <c r="E224" s="48" t="str">
        <f t="shared" si="57"/>
        <v>80_15</v>
      </c>
      <c r="F224" s="48">
        <v>9081</v>
      </c>
      <c r="G224" s="1"/>
      <c r="H224" s="55">
        <v>80</v>
      </c>
      <c r="I224" s="55">
        <v>15</v>
      </c>
      <c r="J224" s="55">
        <v>99</v>
      </c>
      <c r="K224" s="48">
        <f t="shared" si="48"/>
        <v>15</v>
      </c>
      <c r="L224" s="48" t="str">
        <f t="shared" si="49"/>
        <v>80_15</v>
      </c>
      <c r="M224" s="48">
        <v>9390</v>
      </c>
      <c r="N224" s="1"/>
      <c r="O224" s="55">
        <v>80</v>
      </c>
      <c r="P224" s="55">
        <v>15</v>
      </c>
      <c r="Q224" s="55">
        <v>99</v>
      </c>
      <c r="R224" s="48">
        <f t="shared" si="50"/>
        <v>15</v>
      </c>
      <c r="S224" s="48" t="str">
        <f t="shared" si="51"/>
        <v>80_15</v>
      </c>
      <c r="T224" s="48">
        <v>9686</v>
      </c>
      <c r="U224" s="1"/>
      <c r="V224" s="55">
        <v>80</v>
      </c>
      <c r="W224" s="55">
        <v>15</v>
      </c>
      <c r="X224" s="55">
        <v>99</v>
      </c>
      <c r="Y224" s="48">
        <f t="shared" si="46"/>
        <v>15</v>
      </c>
      <c r="Z224" s="48" t="str">
        <f t="shared" si="47"/>
        <v>80_15</v>
      </c>
      <c r="AA224" s="48">
        <v>9899</v>
      </c>
      <c r="AB224" s="494"/>
      <c r="AC224" s="55">
        <v>80</v>
      </c>
      <c r="AD224" s="55">
        <v>15</v>
      </c>
      <c r="AE224" s="55">
        <v>99</v>
      </c>
      <c r="AF224" s="48">
        <f t="shared" si="52"/>
        <v>15</v>
      </c>
      <c r="AG224" s="48" t="str">
        <f t="shared" si="53"/>
        <v>80_15</v>
      </c>
      <c r="AH224" s="50" t="str">
        <f t="shared" si="54"/>
        <v>80_15</v>
      </c>
      <c r="AI224" s="50">
        <f t="shared" si="58"/>
        <v>9686</v>
      </c>
      <c r="AJ224" s="50">
        <f t="shared" si="59"/>
        <v>9899</v>
      </c>
      <c r="AK224" s="482">
        <f t="shared" si="60"/>
        <v>9828</v>
      </c>
      <c r="AL224" s="478">
        <f t="shared" si="55"/>
        <v>62.798722044728436</v>
      </c>
      <c r="AM224" s="5"/>
      <c r="AN224" s="5"/>
      <c r="AO224" s="5"/>
      <c r="AP224" s="5"/>
      <c r="AQ224" s="5"/>
      <c r="AR224" s="5"/>
      <c r="AS224" s="6"/>
    </row>
    <row r="225" spans="1:45" ht="11.25" thickBot="1">
      <c r="A225" s="58">
        <v>80</v>
      </c>
      <c r="B225" s="58">
        <v>16</v>
      </c>
      <c r="C225" s="58">
        <v>100</v>
      </c>
      <c r="D225" s="57">
        <f t="shared" si="56"/>
        <v>16</v>
      </c>
      <c r="E225" s="57" t="str">
        <f t="shared" si="57"/>
        <v>80_16</v>
      </c>
      <c r="F225" s="57">
        <v>9202</v>
      </c>
      <c r="G225" s="1"/>
      <c r="H225" s="58">
        <v>80</v>
      </c>
      <c r="I225" s="58">
        <v>16</v>
      </c>
      <c r="J225" s="58">
        <v>100</v>
      </c>
      <c r="K225" s="57">
        <f t="shared" si="48"/>
        <v>16</v>
      </c>
      <c r="L225" s="57" t="str">
        <f t="shared" si="49"/>
        <v>80_16</v>
      </c>
      <c r="M225" s="57">
        <v>9515</v>
      </c>
      <c r="N225" s="1"/>
      <c r="O225" s="58">
        <v>80</v>
      </c>
      <c r="P225" s="58">
        <v>16</v>
      </c>
      <c r="Q225" s="58">
        <v>100</v>
      </c>
      <c r="R225" s="57">
        <f t="shared" si="50"/>
        <v>16</v>
      </c>
      <c r="S225" s="57" t="str">
        <f t="shared" si="51"/>
        <v>80_16</v>
      </c>
      <c r="T225" s="57">
        <v>9815</v>
      </c>
      <c r="U225" s="69"/>
      <c r="V225" s="58">
        <v>80</v>
      </c>
      <c r="W225" s="58">
        <v>16</v>
      </c>
      <c r="X225" s="58">
        <v>100</v>
      </c>
      <c r="Y225" s="57">
        <f t="shared" si="46"/>
        <v>16</v>
      </c>
      <c r="Z225" s="57" t="str">
        <f t="shared" si="47"/>
        <v>80_16</v>
      </c>
      <c r="AA225" s="57">
        <v>10031</v>
      </c>
      <c r="AB225" s="494"/>
      <c r="AC225" s="58">
        <v>80</v>
      </c>
      <c r="AD225" s="58">
        <v>16</v>
      </c>
      <c r="AE225" s="58">
        <v>100</v>
      </c>
      <c r="AF225" s="57">
        <f t="shared" si="52"/>
        <v>16</v>
      </c>
      <c r="AG225" s="57" t="str">
        <f t="shared" si="53"/>
        <v>80_16</v>
      </c>
      <c r="AH225" s="140" t="str">
        <f t="shared" si="54"/>
        <v>80_16</v>
      </c>
      <c r="AI225" s="57">
        <f t="shared" si="58"/>
        <v>9815</v>
      </c>
      <c r="AJ225" s="57">
        <f t="shared" si="59"/>
        <v>10031</v>
      </c>
      <c r="AK225" s="57">
        <f t="shared" si="60"/>
        <v>9959</v>
      </c>
      <c r="AL225" s="499">
        <f t="shared" si="55"/>
        <v>63.635782747603834</v>
      </c>
      <c r="AM225" s="5"/>
      <c r="AN225" s="5"/>
      <c r="AO225" s="5"/>
      <c r="AP225" s="5"/>
      <c r="AQ225" s="5"/>
      <c r="AR225" s="5"/>
      <c r="AS225" s="6"/>
    </row>
    <row r="226" spans="1:45" ht="11.25" thickTop="1">
      <c r="A226" s="69"/>
      <c r="B226" s="69"/>
      <c r="C226" s="69"/>
      <c r="D226" s="69"/>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5"/>
      <c r="AI226" s="480"/>
      <c r="AJ226" s="480"/>
      <c r="AK226" s="480"/>
      <c r="AL226" s="480"/>
      <c r="AM226" s="5"/>
      <c r="AN226" s="5"/>
      <c r="AO226" s="5"/>
      <c r="AP226" s="5"/>
      <c r="AQ226" s="5"/>
      <c r="AR226" s="5"/>
      <c r="AS226" s="6"/>
    </row>
    <row r="227" spans="1:45">
      <c r="A227" s="69"/>
      <c r="B227" s="69"/>
      <c r="C227" s="69"/>
      <c r="D227" s="69"/>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5"/>
      <c r="AI227" s="480"/>
      <c r="AJ227" s="480"/>
      <c r="AK227" s="480"/>
      <c r="AL227" s="480"/>
      <c r="AM227" s="5"/>
      <c r="AN227" s="5"/>
      <c r="AO227" s="5"/>
      <c r="AP227" s="5"/>
      <c r="AQ227" s="5"/>
      <c r="AR227" s="5"/>
      <c r="AS227" s="6"/>
    </row>
    <row r="228" spans="1:45">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1"/>
      <c r="AH228" s="8"/>
      <c r="AI228" s="483"/>
      <c r="AJ228" s="483"/>
      <c r="AK228" s="483"/>
      <c r="AL228" s="483"/>
      <c r="AM228" s="8"/>
      <c r="AN228" s="8"/>
      <c r="AO228" s="8"/>
      <c r="AP228" s="8"/>
      <c r="AQ228" s="8"/>
      <c r="AR228" s="8"/>
      <c r="AS228" s="9"/>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83FC-03F9-4CE2-9E57-E0917F142B3B}">
  <sheetPr codeName="Blad10">
    <tabColor theme="7" tint="0.79998168889431442"/>
  </sheetPr>
  <dimension ref="A1:AX371"/>
  <sheetViews>
    <sheetView showGridLines="0" zoomScaleNormal="100" workbookViewId="0">
      <selection activeCell="D6" sqref="D6"/>
    </sheetView>
  </sheetViews>
  <sheetFormatPr defaultColWidth="0" defaultRowHeight="10.5" zeroHeight="1"/>
  <cols>
    <col min="1" max="21" width="9" style="28" customWidth="1"/>
    <col min="22" max="35" width="8.875" style="28" customWidth="1"/>
    <col min="36" max="40" width="9" style="28" customWidth="1"/>
    <col min="41" max="42" width="14.5" style="28" bestFit="1" customWidth="1"/>
    <col min="43" max="43" width="11.75" style="28" bestFit="1" customWidth="1"/>
    <col min="44" max="44" width="9.625" style="28" bestFit="1" customWidth="1"/>
    <col min="45" max="50" width="9" style="28" customWidth="1"/>
    <col min="51" max="16384" width="9" style="28" hidden="1"/>
  </cols>
  <sheetData>
    <row r="1" spans="1:50">
      <c r="A1" s="39" t="s">
        <v>633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133"/>
    </row>
    <row r="2" spans="1:50">
      <c r="A2" s="2" t="s">
        <v>634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6"/>
    </row>
    <row r="3" spans="1:50">
      <c r="A3" s="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6"/>
    </row>
    <row r="4" spans="1:50">
      <c r="A4" s="41" t="s">
        <v>365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134"/>
    </row>
    <row r="5" spans="1:50">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row>
    <row r="6" spans="1:50">
      <c r="A6" s="62" t="s">
        <v>366</v>
      </c>
      <c r="B6" s="108"/>
      <c r="C6" s="108"/>
      <c r="D6" s="117">
        <v>0.5</v>
      </c>
      <c r="E6" s="5"/>
      <c r="F6" s="14" t="s">
        <v>635</v>
      </c>
      <c r="G6" s="15"/>
      <c r="H6" s="15"/>
      <c r="I6" s="15"/>
      <c r="J6" s="15"/>
      <c r="K6" s="15"/>
      <c r="L6" s="15"/>
      <c r="M6" s="15"/>
      <c r="N6" s="16"/>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6"/>
    </row>
    <row r="7" spans="1:50">
      <c r="A7" s="62" t="s">
        <v>368</v>
      </c>
      <c r="B7" s="108"/>
      <c r="C7" s="108"/>
      <c r="D7" s="117">
        <v>0.5</v>
      </c>
      <c r="E7" s="5"/>
      <c r="F7" s="14" t="s">
        <v>636</v>
      </c>
      <c r="G7" s="15"/>
      <c r="H7" s="15"/>
      <c r="I7" s="15"/>
      <c r="J7" s="15"/>
      <c r="K7" s="15"/>
      <c r="L7" s="15"/>
      <c r="M7" s="15"/>
      <c r="N7" s="16"/>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6"/>
    </row>
    <row r="8" spans="1:50">
      <c r="A8" s="62" t="s">
        <v>122</v>
      </c>
      <c r="B8" s="108"/>
      <c r="C8" s="63"/>
      <c r="D8" s="109">
        <f>SUM(D6:D7)</f>
        <v>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6"/>
    </row>
    <row r="9" spans="1:50">
      <c r="A9" s="62" t="s">
        <v>370</v>
      </c>
      <c r="B9" s="108"/>
      <c r="C9" s="63"/>
      <c r="D9" s="118">
        <v>1878</v>
      </c>
      <c r="E9" s="5"/>
      <c r="F9" s="14" t="s">
        <v>637</v>
      </c>
      <c r="G9" s="15"/>
      <c r="H9" s="15"/>
      <c r="I9" s="15"/>
      <c r="J9" s="15"/>
      <c r="K9" s="15"/>
      <c r="L9" s="15"/>
      <c r="M9" s="15"/>
      <c r="N9" s="16"/>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6"/>
    </row>
    <row r="10" spans="1:50">
      <c r="A10" s="62" t="s">
        <v>638</v>
      </c>
      <c r="B10" s="108"/>
      <c r="C10" s="63"/>
      <c r="D10" s="118">
        <v>156</v>
      </c>
      <c r="E10" s="5"/>
      <c r="F10" s="14" t="s">
        <v>639</v>
      </c>
      <c r="G10" s="15"/>
      <c r="H10" s="15"/>
      <c r="I10" s="15"/>
      <c r="J10" s="15"/>
      <c r="K10" s="15"/>
      <c r="L10" s="15"/>
      <c r="M10" s="15"/>
      <c r="N10" s="16"/>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6"/>
    </row>
    <row r="11" spans="1:50">
      <c r="A11" s="43"/>
      <c r="B11" s="43"/>
      <c r="C11" s="43"/>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6"/>
    </row>
    <row r="12" spans="1:50">
      <c r="A12" s="41" t="s">
        <v>372</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134"/>
    </row>
    <row r="13" spans="1:50">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5"/>
      <c r="AP13" s="5"/>
      <c r="AQ13" s="5"/>
      <c r="AR13" s="5"/>
      <c r="AS13" s="5"/>
      <c r="AT13" s="5"/>
      <c r="AU13" s="5"/>
      <c r="AV13" s="5"/>
      <c r="AW13" s="5"/>
      <c r="AX13" s="6"/>
    </row>
    <row r="14" spans="1:50">
      <c r="A14" s="75" t="s">
        <v>640</v>
      </c>
      <c r="B14" s="48"/>
      <c r="C14" s="48"/>
      <c r="D14" s="48"/>
      <c r="E14" s="48"/>
      <c r="F14" s="48"/>
      <c r="G14" s="1"/>
      <c r="H14" s="75" t="s">
        <v>641</v>
      </c>
      <c r="I14" s="48"/>
      <c r="J14" s="48"/>
      <c r="K14" s="48"/>
      <c r="L14" s="48"/>
      <c r="M14" s="48"/>
      <c r="N14" s="5"/>
      <c r="O14" s="75" t="s">
        <v>642</v>
      </c>
      <c r="P14" s="48"/>
      <c r="Q14" s="48"/>
      <c r="R14" s="48"/>
      <c r="S14" s="48"/>
      <c r="T14" s="48"/>
      <c r="U14" s="5"/>
      <c r="V14" s="75" t="s">
        <v>643</v>
      </c>
      <c r="W14" s="48"/>
      <c r="X14" s="48"/>
      <c r="Y14" s="48"/>
      <c r="Z14" s="48"/>
      <c r="AA14" s="48"/>
      <c r="AB14" s="5"/>
      <c r="AC14" s="75" t="s">
        <v>644</v>
      </c>
      <c r="AD14" s="48"/>
      <c r="AE14" s="48"/>
      <c r="AF14" s="48"/>
      <c r="AG14" s="48"/>
      <c r="AH14" s="48"/>
      <c r="AI14" s="5"/>
      <c r="AJ14" s="2" t="s">
        <v>377</v>
      </c>
      <c r="AK14" s="5"/>
      <c r="AL14" s="5"/>
      <c r="AM14" s="5"/>
      <c r="AN14" s="5"/>
      <c r="AO14" s="5"/>
      <c r="AP14" s="5"/>
      <c r="AQ14" s="5"/>
      <c r="AR14" s="5"/>
      <c r="AS14" s="5"/>
      <c r="AT14" s="5"/>
      <c r="AU14" s="5"/>
      <c r="AV14" s="5"/>
      <c r="AW14" s="5"/>
      <c r="AX14" s="6"/>
    </row>
    <row r="15" spans="1:50" ht="32.25" thickBot="1">
      <c r="A15" s="51" t="s">
        <v>121</v>
      </c>
      <c r="B15" s="51" t="s">
        <v>627</v>
      </c>
      <c r="C15" s="51" t="s">
        <v>628</v>
      </c>
      <c r="D15" s="51" t="s">
        <v>123</v>
      </c>
      <c r="E15" s="51" t="s">
        <v>379</v>
      </c>
      <c r="F15" s="76" t="s">
        <v>629</v>
      </c>
      <c r="G15" s="1"/>
      <c r="H15" s="51" t="s">
        <v>121</v>
      </c>
      <c r="I15" s="51" t="s">
        <v>627</v>
      </c>
      <c r="J15" s="51" t="s">
        <v>628</v>
      </c>
      <c r="K15" s="51" t="s">
        <v>123</v>
      </c>
      <c r="L15" s="51" t="s">
        <v>379</v>
      </c>
      <c r="M15" s="76" t="s">
        <v>629</v>
      </c>
      <c r="N15" s="5"/>
      <c r="O15" s="51" t="s">
        <v>121</v>
      </c>
      <c r="P15" s="51" t="s">
        <v>627</v>
      </c>
      <c r="Q15" s="51" t="s">
        <v>628</v>
      </c>
      <c r="R15" s="51" t="s">
        <v>123</v>
      </c>
      <c r="S15" s="51" t="s">
        <v>379</v>
      </c>
      <c r="T15" s="76" t="s">
        <v>629</v>
      </c>
      <c r="U15" s="5"/>
      <c r="V15" s="51" t="s">
        <v>121</v>
      </c>
      <c r="W15" s="51" t="s">
        <v>627</v>
      </c>
      <c r="X15" s="51" t="s">
        <v>628</v>
      </c>
      <c r="Y15" s="51" t="s">
        <v>123</v>
      </c>
      <c r="Z15" s="51" t="s">
        <v>379</v>
      </c>
      <c r="AA15" s="76" t="s">
        <v>629</v>
      </c>
      <c r="AB15" s="5"/>
      <c r="AC15" s="51" t="s">
        <v>121</v>
      </c>
      <c r="AD15" s="51" t="s">
        <v>627</v>
      </c>
      <c r="AE15" s="51" t="s">
        <v>628</v>
      </c>
      <c r="AF15" s="51" t="s">
        <v>123</v>
      </c>
      <c r="AG15" s="51" t="s">
        <v>379</v>
      </c>
      <c r="AH15" s="76" t="s">
        <v>629</v>
      </c>
      <c r="AI15" s="5"/>
      <c r="AJ15" s="51" t="s">
        <v>121</v>
      </c>
      <c r="AK15" s="51" t="s">
        <v>627</v>
      </c>
      <c r="AL15" s="51" t="s">
        <v>628</v>
      </c>
      <c r="AM15" s="51" t="s">
        <v>123</v>
      </c>
      <c r="AN15" s="51" t="s">
        <v>379</v>
      </c>
      <c r="AO15" s="485" t="s">
        <v>645</v>
      </c>
      <c r="AP15" s="485" t="s">
        <v>646</v>
      </c>
      <c r="AQ15" s="127" t="s">
        <v>632</v>
      </c>
      <c r="AR15" s="127" t="s">
        <v>384</v>
      </c>
      <c r="AS15" s="5"/>
      <c r="AT15" s="5"/>
      <c r="AU15" s="5"/>
      <c r="AV15" s="5"/>
      <c r="AW15" s="5"/>
      <c r="AX15" s="6"/>
    </row>
    <row r="16" spans="1:50">
      <c r="A16" s="48">
        <v>9</v>
      </c>
      <c r="B16" s="48">
        <v>0</v>
      </c>
      <c r="C16" s="48" t="s">
        <v>647</v>
      </c>
      <c r="D16" s="48">
        <f>B16</f>
        <v>0</v>
      </c>
      <c r="E16" s="48" t="str">
        <f>A16&amp;"_"&amp;D16</f>
        <v>9_0</v>
      </c>
      <c r="F16" s="55">
        <v>1492</v>
      </c>
      <c r="G16" s="1"/>
      <c r="H16" s="48">
        <v>9</v>
      </c>
      <c r="I16" s="48">
        <v>0</v>
      </c>
      <c r="J16" s="48" t="s">
        <v>647</v>
      </c>
      <c r="K16" s="48">
        <f t="shared" ref="K16:K79" si="0">I16</f>
        <v>0</v>
      </c>
      <c r="L16" s="48" t="str">
        <f t="shared" ref="L16:L79" si="1">H16&amp;"_"&amp;K16</f>
        <v>9_0</v>
      </c>
      <c r="M16" s="55">
        <v>1537</v>
      </c>
      <c r="N16" s="5"/>
      <c r="O16" s="48">
        <v>9</v>
      </c>
      <c r="P16" s="48">
        <v>0</v>
      </c>
      <c r="Q16" s="48" t="s">
        <v>647</v>
      </c>
      <c r="R16" s="48">
        <f t="shared" ref="R16:R79" si="2">P16</f>
        <v>0</v>
      </c>
      <c r="S16" s="48" t="str">
        <f t="shared" ref="S16:S79" si="3">O16&amp;"_"&amp;R16</f>
        <v>9_0</v>
      </c>
      <c r="T16" s="55">
        <v>1569</v>
      </c>
      <c r="U16" s="5"/>
      <c r="V16" s="48">
        <v>9</v>
      </c>
      <c r="W16" s="48">
        <v>0</v>
      </c>
      <c r="X16" s="48" t="s">
        <v>647</v>
      </c>
      <c r="Y16" s="48">
        <f t="shared" ref="Y16:Y79" si="4">W16</f>
        <v>0</v>
      </c>
      <c r="Z16" s="48" t="str">
        <f t="shared" ref="Z16:Z79" si="5">V16&amp;"_"&amp;Y16</f>
        <v>9_0</v>
      </c>
      <c r="AA16" s="55">
        <v>1569</v>
      </c>
      <c r="AB16" s="5"/>
      <c r="AC16" s="48">
        <v>9</v>
      </c>
      <c r="AD16" s="48">
        <v>0</v>
      </c>
      <c r="AE16" s="48" t="s">
        <v>647</v>
      </c>
      <c r="AF16" s="48">
        <f t="shared" ref="AF16:AF79" si="6">AD16</f>
        <v>0</v>
      </c>
      <c r="AG16" s="48" t="str">
        <f t="shared" ref="AG16:AG79" si="7">AC16&amp;"_"&amp;AF16</f>
        <v>9_0</v>
      </c>
      <c r="AH16" s="55">
        <v>1629</v>
      </c>
      <c r="AI16" s="5"/>
      <c r="AJ16" s="48">
        <v>9</v>
      </c>
      <c r="AK16" s="48">
        <v>0</v>
      </c>
      <c r="AL16" s="48" t="s">
        <v>647</v>
      </c>
      <c r="AM16" s="48">
        <f t="shared" ref="AM16:AM79" si="8">AK16</f>
        <v>0</v>
      </c>
      <c r="AN16" s="48" t="str">
        <f t="shared" ref="AN16:AN79" si="9">AJ16&amp;"_"&amp;AM16</f>
        <v>9_0</v>
      </c>
      <c r="AO16" s="4">
        <f>INDEX($AA$16:$AA$243,MATCH($AN16,$Z$16:$Z$243,0))</f>
        <v>1569</v>
      </c>
      <c r="AP16" s="143">
        <f>INDEX($AH$16:$AH$243,MATCH($AN16,$AG$16:$AG$243,0))</f>
        <v>1629</v>
      </c>
      <c r="AQ16" s="144">
        <f>$D$6*AO16+$D$7*AP16</f>
        <v>1599</v>
      </c>
      <c r="AR16" s="43">
        <f>AQ16/$D$10</f>
        <v>10.25</v>
      </c>
      <c r="AS16" s="5"/>
      <c r="AT16" s="5"/>
      <c r="AU16" s="5"/>
      <c r="AV16" s="5"/>
      <c r="AW16" s="5"/>
      <c r="AX16" s="6"/>
    </row>
    <row r="17" spans="1:50" ht="11.25">
      <c r="A17" s="48">
        <v>9</v>
      </c>
      <c r="B17" s="48">
        <v>1</v>
      </c>
      <c r="C17" s="48">
        <v>3</v>
      </c>
      <c r="D17" s="48">
        <f t="shared" ref="D17:D80" si="10">B17</f>
        <v>1</v>
      </c>
      <c r="E17" s="48" t="str">
        <f t="shared" ref="E17:E80" si="11">A17&amp;"_"&amp;D17</f>
        <v>9_1</v>
      </c>
      <c r="F17" s="55">
        <v>1557</v>
      </c>
      <c r="G17" s="1"/>
      <c r="H17" s="48">
        <v>9</v>
      </c>
      <c r="I17" s="48">
        <v>1</v>
      </c>
      <c r="J17" s="48">
        <v>3</v>
      </c>
      <c r="K17" s="48">
        <f t="shared" si="0"/>
        <v>1</v>
      </c>
      <c r="L17" s="48" t="str">
        <f t="shared" si="1"/>
        <v>9_1</v>
      </c>
      <c r="M17" s="55">
        <v>1604</v>
      </c>
      <c r="N17" s="77"/>
      <c r="O17" s="48">
        <v>9</v>
      </c>
      <c r="P17" s="48">
        <v>1</v>
      </c>
      <c r="Q17" s="48">
        <v>3</v>
      </c>
      <c r="R17" s="48">
        <f t="shared" si="2"/>
        <v>1</v>
      </c>
      <c r="S17" s="48" t="str">
        <f t="shared" si="3"/>
        <v>9_1</v>
      </c>
      <c r="T17" s="55">
        <v>1638</v>
      </c>
      <c r="U17" s="5"/>
      <c r="V17" s="48">
        <v>9</v>
      </c>
      <c r="W17" s="48">
        <v>1</v>
      </c>
      <c r="X17" s="48">
        <v>3</v>
      </c>
      <c r="Y17" s="48">
        <f t="shared" si="4"/>
        <v>1</v>
      </c>
      <c r="Z17" s="48" t="str">
        <f t="shared" si="5"/>
        <v>9_1</v>
      </c>
      <c r="AA17" s="55">
        <v>1638</v>
      </c>
      <c r="AB17" s="5"/>
      <c r="AC17" s="48">
        <v>9</v>
      </c>
      <c r="AD17" s="48">
        <v>1</v>
      </c>
      <c r="AE17" s="48">
        <v>3</v>
      </c>
      <c r="AF17" s="48">
        <f t="shared" si="6"/>
        <v>1</v>
      </c>
      <c r="AG17" s="48" t="str">
        <f t="shared" si="7"/>
        <v>9_1</v>
      </c>
      <c r="AH17" s="55">
        <v>1698</v>
      </c>
      <c r="AI17" s="77"/>
      <c r="AJ17" s="48">
        <v>9</v>
      </c>
      <c r="AK17" s="48">
        <v>1</v>
      </c>
      <c r="AL17" s="48">
        <v>3</v>
      </c>
      <c r="AM17" s="48">
        <f t="shared" si="8"/>
        <v>1</v>
      </c>
      <c r="AN17" s="48" t="str">
        <f t="shared" si="9"/>
        <v>9_1</v>
      </c>
      <c r="AO17" s="4">
        <f t="shared" ref="AO17:AO80" si="12">INDEX($AA$16:$AA$243,MATCH($AN17,$Z$16:$Z$243,0))</f>
        <v>1638</v>
      </c>
      <c r="AP17" s="4">
        <f t="shared" ref="AP17:AP80" si="13">INDEX($AH$16:$AH$243,MATCH($AN17,$AG$16:$AG$243,0))</f>
        <v>1698</v>
      </c>
      <c r="AQ17" s="142">
        <f>$D$6*AO17+$D$7*AP17</f>
        <v>1668</v>
      </c>
      <c r="AR17" s="43">
        <f>AQ17/$D$10</f>
        <v>10.692307692307692</v>
      </c>
      <c r="AS17" s="5"/>
      <c r="AT17" s="5"/>
      <c r="AU17" s="5"/>
      <c r="AV17" s="5"/>
      <c r="AW17" s="5"/>
      <c r="AX17" s="6"/>
    </row>
    <row r="18" spans="1:50">
      <c r="A18" s="48">
        <v>10</v>
      </c>
      <c r="B18" s="48">
        <v>0</v>
      </c>
      <c r="C18" s="48">
        <f>C17+1</f>
        <v>4</v>
      </c>
      <c r="D18" s="48">
        <f t="shared" si="10"/>
        <v>0</v>
      </c>
      <c r="E18" s="48" t="str">
        <f t="shared" si="11"/>
        <v>10_0</v>
      </c>
      <c r="F18" s="55">
        <v>1618</v>
      </c>
      <c r="G18" s="1"/>
      <c r="H18" s="48">
        <v>10</v>
      </c>
      <c r="I18" s="48">
        <v>0</v>
      </c>
      <c r="J18" s="48">
        <f>J17+1</f>
        <v>4</v>
      </c>
      <c r="K18" s="48">
        <f t="shared" si="0"/>
        <v>0</v>
      </c>
      <c r="L18" s="48" t="str">
        <f t="shared" si="1"/>
        <v>10_0</v>
      </c>
      <c r="M18" s="55">
        <v>1667</v>
      </c>
      <c r="N18" s="78"/>
      <c r="O18" s="48">
        <v>10</v>
      </c>
      <c r="P18" s="48">
        <v>0</v>
      </c>
      <c r="Q18" s="48">
        <f>Q17+1</f>
        <v>4</v>
      </c>
      <c r="R18" s="48">
        <f t="shared" si="2"/>
        <v>0</v>
      </c>
      <c r="S18" s="48" t="str">
        <f t="shared" si="3"/>
        <v>10_0</v>
      </c>
      <c r="T18" s="55">
        <v>1702</v>
      </c>
      <c r="U18" s="5"/>
      <c r="V18" s="48">
        <v>10</v>
      </c>
      <c r="W18" s="48">
        <v>0</v>
      </c>
      <c r="X18" s="48">
        <f t="shared" ref="X18:X26" si="14">X17+1</f>
        <v>4</v>
      </c>
      <c r="Y18" s="48">
        <f t="shared" si="4"/>
        <v>0</v>
      </c>
      <c r="Z18" s="48" t="str">
        <f t="shared" si="5"/>
        <v>10_0</v>
      </c>
      <c r="AA18" s="55">
        <v>1702</v>
      </c>
      <c r="AB18" s="5"/>
      <c r="AC18" s="48">
        <v>10</v>
      </c>
      <c r="AD18" s="48">
        <v>0</v>
      </c>
      <c r="AE18" s="48">
        <f t="shared" ref="AE18:AE26" si="15">AE17+1</f>
        <v>4</v>
      </c>
      <c r="AF18" s="48">
        <f t="shared" si="6"/>
        <v>0</v>
      </c>
      <c r="AG18" s="48" t="str">
        <f t="shared" si="7"/>
        <v>10_0</v>
      </c>
      <c r="AH18" s="55">
        <v>1762</v>
      </c>
      <c r="AI18" s="78"/>
      <c r="AJ18" s="48">
        <v>10</v>
      </c>
      <c r="AK18" s="48">
        <v>0</v>
      </c>
      <c r="AL18" s="48">
        <f t="shared" ref="AL18:AL26" si="16">AL17+1</f>
        <v>4</v>
      </c>
      <c r="AM18" s="48">
        <f t="shared" si="8"/>
        <v>0</v>
      </c>
      <c r="AN18" s="48" t="str">
        <f t="shared" si="9"/>
        <v>10_0</v>
      </c>
      <c r="AO18" s="4">
        <f t="shared" si="12"/>
        <v>1702</v>
      </c>
      <c r="AP18" s="4">
        <f t="shared" si="13"/>
        <v>1762</v>
      </c>
      <c r="AQ18" s="142">
        <f>$D$6*AO18+$D$7*AP18</f>
        <v>1732</v>
      </c>
      <c r="AR18" s="43">
        <f t="shared" ref="AR18:AR80" si="17">AQ18/$D$10</f>
        <v>11.102564102564102</v>
      </c>
      <c r="AS18" s="5"/>
      <c r="AT18" s="5"/>
      <c r="AU18" s="5"/>
      <c r="AV18" s="5"/>
      <c r="AW18" s="5"/>
      <c r="AX18" s="6"/>
    </row>
    <row r="19" spans="1:50">
      <c r="A19" s="48">
        <v>10</v>
      </c>
      <c r="B19" s="48">
        <v>1</v>
      </c>
      <c r="C19" s="48">
        <f t="shared" ref="C19:C26" si="18">C18+1</f>
        <v>5</v>
      </c>
      <c r="D19" s="48">
        <f t="shared" si="10"/>
        <v>1</v>
      </c>
      <c r="E19" s="48" t="str">
        <f t="shared" si="11"/>
        <v>10_1</v>
      </c>
      <c r="F19" s="55">
        <v>1677</v>
      </c>
      <c r="G19" s="1"/>
      <c r="H19" s="48">
        <v>10</v>
      </c>
      <c r="I19" s="48">
        <v>1</v>
      </c>
      <c r="J19" s="48">
        <f t="shared" ref="J19:J26" si="19">J18+1</f>
        <v>5</v>
      </c>
      <c r="K19" s="48">
        <f t="shared" si="0"/>
        <v>1</v>
      </c>
      <c r="L19" s="48" t="str">
        <f t="shared" si="1"/>
        <v>10_1</v>
      </c>
      <c r="M19" s="55">
        <v>1728</v>
      </c>
      <c r="N19" s="78"/>
      <c r="O19" s="48">
        <v>10</v>
      </c>
      <c r="P19" s="48">
        <v>1</v>
      </c>
      <c r="Q19" s="48">
        <f t="shared" ref="Q19:Q26" si="20">Q18+1</f>
        <v>5</v>
      </c>
      <c r="R19" s="48">
        <f t="shared" si="2"/>
        <v>1</v>
      </c>
      <c r="S19" s="48" t="str">
        <f t="shared" si="3"/>
        <v>10_1</v>
      </c>
      <c r="T19" s="55">
        <v>1764</v>
      </c>
      <c r="U19" s="5"/>
      <c r="V19" s="48">
        <v>10</v>
      </c>
      <c r="W19" s="48">
        <v>1</v>
      </c>
      <c r="X19" s="48">
        <f t="shared" si="14"/>
        <v>5</v>
      </c>
      <c r="Y19" s="48">
        <f t="shared" si="4"/>
        <v>1</v>
      </c>
      <c r="Z19" s="48" t="str">
        <f t="shared" si="5"/>
        <v>10_1</v>
      </c>
      <c r="AA19" s="55">
        <v>1764</v>
      </c>
      <c r="AB19" s="5"/>
      <c r="AC19" s="48">
        <v>10</v>
      </c>
      <c r="AD19" s="48">
        <v>1</v>
      </c>
      <c r="AE19" s="48">
        <f t="shared" si="15"/>
        <v>5</v>
      </c>
      <c r="AF19" s="48">
        <f t="shared" si="6"/>
        <v>1</v>
      </c>
      <c r="AG19" s="48" t="str">
        <f t="shared" si="7"/>
        <v>10_1</v>
      </c>
      <c r="AH19" s="55">
        <v>1824</v>
      </c>
      <c r="AI19" s="78"/>
      <c r="AJ19" s="48">
        <v>10</v>
      </c>
      <c r="AK19" s="48">
        <v>1</v>
      </c>
      <c r="AL19" s="48">
        <f t="shared" si="16"/>
        <v>5</v>
      </c>
      <c r="AM19" s="48">
        <f t="shared" si="8"/>
        <v>1</v>
      </c>
      <c r="AN19" s="48" t="str">
        <f t="shared" si="9"/>
        <v>10_1</v>
      </c>
      <c r="AO19" s="4">
        <f t="shared" si="12"/>
        <v>1764</v>
      </c>
      <c r="AP19" s="4">
        <f t="shared" si="13"/>
        <v>1824</v>
      </c>
      <c r="AQ19" s="142">
        <f>$D$6*AO19+$D$7*AP19</f>
        <v>1794</v>
      </c>
      <c r="AR19" s="43">
        <f t="shared" si="17"/>
        <v>11.5</v>
      </c>
      <c r="AS19" s="5"/>
      <c r="AT19" s="5"/>
      <c r="AU19" s="5"/>
      <c r="AV19" s="5"/>
      <c r="AW19" s="5"/>
      <c r="AX19" s="6"/>
    </row>
    <row r="20" spans="1:50">
      <c r="A20" s="48">
        <v>10</v>
      </c>
      <c r="B20" s="48">
        <v>2</v>
      </c>
      <c r="C20" s="48">
        <f t="shared" si="18"/>
        <v>6</v>
      </c>
      <c r="D20" s="48">
        <f t="shared" si="10"/>
        <v>2</v>
      </c>
      <c r="E20" s="48" t="str">
        <f t="shared" si="11"/>
        <v>10_2</v>
      </c>
      <c r="F20" s="55">
        <v>1710</v>
      </c>
      <c r="G20" s="1"/>
      <c r="H20" s="48">
        <v>10</v>
      </c>
      <c r="I20" s="48">
        <v>2</v>
      </c>
      <c r="J20" s="48">
        <f t="shared" si="19"/>
        <v>6</v>
      </c>
      <c r="K20" s="48">
        <f t="shared" si="0"/>
        <v>2</v>
      </c>
      <c r="L20" s="48" t="str">
        <f t="shared" si="1"/>
        <v>10_2</v>
      </c>
      <c r="M20" s="55">
        <v>1761</v>
      </c>
      <c r="N20" s="78"/>
      <c r="O20" s="48">
        <v>10</v>
      </c>
      <c r="P20" s="48">
        <v>2</v>
      </c>
      <c r="Q20" s="48">
        <f t="shared" si="20"/>
        <v>6</v>
      </c>
      <c r="R20" s="48">
        <f t="shared" si="2"/>
        <v>2</v>
      </c>
      <c r="S20" s="48" t="str">
        <f t="shared" si="3"/>
        <v>10_2</v>
      </c>
      <c r="T20" s="55">
        <v>1798</v>
      </c>
      <c r="U20" s="5"/>
      <c r="V20" s="48">
        <v>10</v>
      </c>
      <c r="W20" s="48">
        <v>2</v>
      </c>
      <c r="X20" s="48">
        <f t="shared" si="14"/>
        <v>6</v>
      </c>
      <c r="Y20" s="48">
        <f t="shared" si="4"/>
        <v>2</v>
      </c>
      <c r="Z20" s="48" t="str">
        <f t="shared" si="5"/>
        <v>10_2</v>
      </c>
      <c r="AA20" s="55">
        <v>1798</v>
      </c>
      <c r="AB20" s="5"/>
      <c r="AC20" s="48">
        <v>10</v>
      </c>
      <c r="AD20" s="48">
        <v>2</v>
      </c>
      <c r="AE20" s="48">
        <f t="shared" si="15"/>
        <v>6</v>
      </c>
      <c r="AF20" s="48">
        <f t="shared" si="6"/>
        <v>2</v>
      </c>
      <c r="AG20" s="48" t="str">
        <f t="shared" si="7"/>
        <v>10_2</v>
      </c>
      <c r="AH20" s="55">
        <v>1858</v>
      </c>
      <c r="AI20" s="78"/>
      <c r="AJ20" s="48">
        <v>10</v>
      </c>
      <c r="AK20" s="48">
        <v>2</v>
      </c>
      <c r="AL20" s="48">
        <f t="shared" si="16"/>
        <v>6</v>
      </c>
      <c r="AM20" s="48">
        <f t="shared" si="8"/>
        <v>2</v>
      </c>
      <c r="AN20" s="48" t="str">
        <f t="shared" si="9"/>
        <v>10_2</v>
      </c>
      <c r="AO20" s="4">
        <f t="shared" si="12"/>
        <v>1798</v>
      </c>
      <c r="AP20" s="4">
        <f t="shared" si="13"/>
        <v>1858</v>
      </c>
      <c r="AQ20" s="142">
        <f>$D$6*AO20+$D$7*AP20</f>
        <v>1828</v>
      </c>
      <c r="AR20" s="43">
        <f t="shared" si="17"/>
        <v>11.717948717948717</v>
      </c>
      <c r="AS20" s="5"/>
      <c r="AT20" s="5"/>
      <c r="AU20" s="5"/>
      <c r="AV20" s="5"/>
      <c r="AW20" s="5"/>
      <c r="AX20" s="6"/>
    </row>
    <row r="21" spans="1:50">
      <c r="A21" s="48">
        <v>10</v>
      </c>
      <c r="B21" s="48">
        <v>3</v>
      </c>
      <c r="C21" s="48">
        <f t="shared" si="18"/>
        <v>7</v>
      </c>
      <c r="D21" s="48">
        <f t="shared" si="10"/>
        <v>3</v>
      </c>
      <c r="E21" s="48" t="str">
        <f t="shared" si="11"/>
        <v>10_3</v>
      </c>
      <c r="F21" s="55">
        <v>1755</v>
      </c>
      <c r="G21" s="1"/>
      <c r="H21" s="48">
        <v>10</v>
      </c>
      <c r="I21" s="48">
        <v>3</v>
      </c>
      <c r="J21" s="48">
        <f t="shared" si="19"/>
        <v>7</v>
      </c>
      <c r="K21" s="48">
        <f t="shared" si="0"/>
        <v>3</v>
      </c>
      <c r="L21" s="48" t="str">
        <f t="shared" si="1"/>
        <v>10_3</v>
      </c>
      <c r="M21" s="55">
        <v>1808</v>
      </c>
      <c r="N21" s="78"/>
      <c r="O21" s="48">
        <v>10</v>
      </c>
      <c r="P21" s="48">
        <v>3</v>
      </c>
      <c r="Q21" s="48">
        <f t="shared" si="20"/>
        <v>7</v>
      </c>
      <c r="R21" s="48">
        <f t="shared" si="2"/>
        <v>3</v>
      </c>
      <c r="S21" s="48" t="str">
        <f t="shared" si="3"/>
        <v>10_3</v>
      </c>
      <c r="T21" s="55">
        <v>1846</v>
      </c>
      <c r="U21" s="5"/>
      <c r="V21" s="48">
        <v>10</v>
      </c>
      <c r="W21" s="48">
        <v>3</v>
      </c>
      <c r="X21" s="48">
        <f t="shared" si="14"/>
        <v>7</v>
      </c>
      <c r="Y21" s="48">
        <f t="shared" si="4"/>
        <v>3</v>
      </c>
      <c r="Z21" s="48" t="str">
        <f t="shared" si="5"/>
        <v>10_3</v>
      </c>
      <c r="AA21" s="55">
        <v>1846</v>
      </c>
      <c r="AB21" s="5"/>
      <c r="AC21" s="48">
        <v>10</v>
      </c>
      <c r="AD21" s="48">
        <v>3</v>
      </c>
      <c r="AE21" s="48">
        <f t="shared" si="15"/>
        <v>7</v>
      </c>
      <c r="AF21" s="48">
        <f t="shared" si="6"/>
        <v>3</v>
      </c>
      <c r="AG21" s="48" t="str">
        <f t="shared" si="7"/>
        <v>10_3</v>
      </c>
      <c r="AH21" s="55">
        <v>1906</v>
      </c>
      <c r="AI21" s="78"/>
      <c r="AJ21" s="48">
        <v>10</v>
      </c>
      <c r="AK21" s="48">
        <v>3</v>
      </c>
      <c r="AL21" s="48">
        <f t="shared" si="16"/>
        <v>7</v>
      </c>
      <c r="AM21" s="48">
        <f t="shared" si="8"/>
        <v>3</v>
      </c>
      <c r="AN21" s="48" t="str">
        <f t="shared" si="9"/>
        <v>10_3</v>
      </c>
      <c r="AO21" s="4">
        <f t="shared" si="12"/>
        <v>1846</v>
      </c>
      <c r="AP21" s="4">
        <f t="shared" si="13"/>
        <v>1906</v>
      </c>
      <c r="AQ21" s="142">
        <f t="shared" ref="AQ21:AQ79" si="21">$D$6*AO21+$D$7*AP21</f>
        <v>1876</v>
      </c>
      <c r="AR21" s="43">
        <f t="shared" si="17"/>
        <v>12.025641025641026</v>
      </c>
      <c r="AS21" s="5"/>
      <c r="AT21" s="5"/>
      <c r="AU21" s="5"/>
      <c r="AV21" s="5"/>
      <c r="AW21" s="5"/>
      <c r="AX21" s="6"/>
    </row>
    <row r="22" spans="1:50">
      <c r="A22" s="48">
        <v>10</v>
      </c>
      <c r="B22" s="48">
        <v>4</v>
      </c>
      <c r="C22" s="48">
        <f t="shared" si="18"/>
        <v>8</v>
      </c>
      <c r="D22" s="48">
        <f t="shared" si="10"/>
        <v>4</v>
      </c>
      <c r="E22" s="48" t="str">
        <f t="shared" si="11"/>
        <v>10_4</v>
      </c>
      <c r="F22" s="55">
        <v>1800</v>
      </c>
      <c r="G22" s="1"/>
      <c r="H22" s="48">
        <v>10</v>
      </c>
      <c r="I22" s="48">
        <v>4</v>
      </c>
      <c r="J22" s="48">
        <f t="shared" si="19"/>
        <v>8</v>
      </c>
      <c r="K22" s="48">
        <f t="shared" si="0"/>
        <v>4</v>
      </c>
      <c r="L22" s="48" t="str">
        <f t="shared" si="1"/>
        <v>10_4</v>
      </c>
      <c r="M22" s="55">
        <v>1854</v>
      </c>
      <c r="N22" s="78"/>
      <c r="O22" s="48">
        <v>10</v>
      </c>
      <c r="P22" s="48">
        <v>4</v>
      </c>
      <c r="Q22" s="48">
        <f t="shared" si="20"/>
        <v>8</v>
      </c>
      <c r="R22" s="48">
        <f t="shared" si="2"/>
        <v>4</v>
      </c>
      <c r="S22" s="48" t="str">
        <f t="shared" si="3"/>
        <v>10_4</v>
      </c>
      <c r="T22" s="55">
        <v>1893</v>
      </c>
      <c r="U22" s="5"/>
      <c r="V22" s="48">
        <v>10</v>
      </c>
      <c r="W22" s="48">
        <v>4</v>
      </c>
      <c r="X22" s="48">
        <f t="shared" si="14"/>
        <v>8</v>
      </c>
      <c r="Y22" s="48">
        <f t="shared" si="4"/>
        <v>4</v>
      </c>
      <c r="Z22" s="48" t="str">
        <f t="shared" si="5"/>
        <v>10_4</v>
      </c>
      <c r="AA22" s="55">
        <v>1893</v>
      </c>
      <c r="AB22" s="5"/>
      <c r="AC22" s="48">
        <v>10</v>
      </c>
      <c r="AD22" s="48">
        <v>4</v>
      </c>
      <c r="AE22" s="48">
        <f t="shared" si="15"/>
        <v>8</v>
      </c>
      <c r="AF22" s="48">
        <f t="shared" si="6"/>
        <v>4</v>
      </c>
      <c r="AG22" s="48" t="str">
        <f t="shared" si="7"/>
        <v>10_4</v>
      </c>
      <c r="AH22" s="55">
        <v>1953</v>
      </c>
      <c r="AI22" s="78"/>
      <c r="AJ22" s="48">
        <v>10</v>
      </c>
      <c r="AK22" s="48">
        <v>4</v>
      </c>
      <c r="AL22" s="48">
        <f t="shared" si="16"/>
        <v>8</v>
      </c>
      <c r="AM22" s="48">
        <f t="shared" si="8"/>
        <v>4</v>
      </c>
      <c r="AN22" s="48" t="str">
        <f t="shared" si="9"/>
        <v>10_4</v>
      </c>
      <c r="AO22" s="4">
        <f t="shared" si="12"/>
        <v>1893</v>
      </c>
      <c r="AP22" s="4">
        <f t="shared" si="13"/>
        <v>1953</v>
      </c>
      <c r="AQ22" s="142">
        <f t="shared" si="21"/>
        <v>1923</v>
      </c>
      <c r="AR22" s="43">
        <f t="shared" si="17"/>
        <v>12.326923076923077</v>
      </c>
      <c r="AS22" s="5"/>
      <c r="AT22" s="5"/>
      <c r="AU22" s="5"/>
      <c r="AV22" s="5"/>
      <c r="AW22" s="5"/>
      <c r="AX22" s="6"/>
    </row>
    <row r="23" spans="1:50" ht="11.25">
      <c r="A23" s="48">
        <v>10</v>
      </c>
      <c r="B23" s="48">
        <v>5</v>
      </c>
      <c r="C23" s="48">
        <f t="shared" si="18"/>
        <v>9</v>
      </c>
      <c r="D23" s="48">
        <f t="shared" si="10"/>
        <v>5</v>
      </c>
      <c r="E23" s="48" t="str">
        <f t="shared" si="11"/>
        <v>10_5</v>
      </c>
      <c r="F23" s="55">
        <v>1847</v>
      </c>
      <c r="G23" s="1"/>
      <c r="H23" s="48">
        <v>10</v>
      </c>
      <c r="I23" s="48">
        <v>5</v>
      </c>
      <c r="J23" s="48">
        <f t="shared" si="19"/>
        <v>9</v>
      </c>
      <c r="K23" s="48">
        <f t="shared" si="0"/>
        <v>5</v>
      </c>
      <c r="L23" s="48" t="str">
        <f t="shared" si="1"/>
        <v>10_5</v>
      </c>
      <c r="M23" s="55">
        <v>1902</v>
      </c>
      <c r="N23" s="77"/>
      <c r="O23" s="48">
        <v>10</v>
      </c>
      <c r="P23" s="48">
        <v>5</v>
      </c>
      <c r="Q23" s="48">
        <f t="shared" si="20"/>
        <v>9</v>
      </c>
      <c r="R23" s="48">
        <f t="shared" si="2"/>
        <v>5</v>
      </c>
      <c r="S23" s="48" t="str">
        <f t="shared" si="3"/>
        <v>10_5</v>
      </c>
      <c r="T23" s="55">
        <v>1942</v>
      </c>
      <c r="U23" s="5"/>
      <c r="V23" s="48">
        <v>10</v>
      </c>
      <c r="W23" s="48">
        <v>5</v>
      </c>
      <c r="X23" s="48">
        <f t="shared" si="14"/>
        <v>9</v>
      </c>
      <c r="Y23" s="48">
        <f t="shared" si="4"/>
        <v>5</v>
      </c>
      <c r="Z23" s="48" t="str">
        <f t="shared" si="5"/>
        <v>10_5</v>
      </c>
      <c r="AA23" s="55">
        <v>1942</v>
      </c>
      <c r="AB23" s="5"/>
      <c r="AC23" s="48">
        <v>10</v>
      </c>
      <c r="AD23" s="48">
        <v>5</v>
      </c>
      <c r="AE23" s="48">
        <f t="shared" si="15"/>
        <v>9</v>
      </c>
      <c r="AF23" s="48">
        <f t="shared" si="6"/>
        <v>5</v>
      </c>
      <c r="AG23" s="48" t="str">
        <f t="shared" si="7"/>
        <v>10_5</v>
      </c>
      <c r="AH23" s="55">
        <v>2002</v>
      </c>
      <c r="AI23" s="77"/>
      <c r="AJ23" s="48">
        <v>10</v>
      </c>
      <c r="AK23" s="48">
        <v>5</v>
      </c>
      <c r="AL23" s="48">
        <f t="shared" si="16"/>
        <v>9</v>
      </c>
      <c r="AM23" s="48">
        <f t="shared" si="8"/>
        <v>5</v>
      </c>
      <c r="AN23" s="48" t="str">
        <f t="shared" si="9"/>
        <v>10_5</v>
      </c>
      <c r="AO23" s="4">
        <f t="shared" si="12"/>
        <v>1942</v>
      </c>
      <c r="AP23" s="4">
        <f t="shared" si="13"/>
        <v>2002</v>
      </c>
      <c r="AQ23" s="142">
        <f t="shared" si="21"/>
        <v>1972</v>
      </c>
      <c r="AR23" s="43">
        <f t="shared" si="17"/>
        <v>12.641025641025641</v>
      </c>
      <c r="AS23" s="5"/>
      <c r="AT23" s="5"/>
      <c r="AU23" s="5"/>
      <c r="AV23" s="5"/>
      <c r="AW23" s="5"/>
      <c r="AX23" s="6"/>
    </row>
    <row r="24" spans="1:50" ht="11.25">
      <c r="A24" s="48">
        <v>10</v>
      </c>
      <c r="B24" s="48">
        <v>6</v>
      </c>
      <c r="C24" s="48">
        <f t="shared" si="18"/>
        <v>10</v>
      </c>
      <c r="D24" s="48">
        <f t="shared" si="10"/>
        <v>6</v>
      </c>
      <c r="E24" s="48" t="str">
        <f t="shared" si="11"/>
        <v>10_6</v>
      </c>
      <c r="F24" s="55">
        <v>1898</v>
      </c>
      <c r="G24" s="1"/>
      <c r="H24" s="48">
        <v>10</v>
      </c>
      <c r="I24" s="48">
        <v>6</v>
      </c>
      <c r="J24" s="48">
        <f t="shared" si="19"/>
        <v>10</v>
      </c>
      <c r="K24" s="48">
        <f t="shared" si="0"/>
        <v>6</v>
      </c>
      <c r="L24" s="48" t="str">
        <f t="shared" si="1"/>
        <v>10_6</v>
      </c>
      <c r="M24" s="55">
        <v>1955</v>
      </c>
      <c r="N24" s="77"/>
      <c r="O24" s="48">
        <v>10</v>
      </c>
      <c r="P24" s="48">
        <v>6</v>
      </c>
      <c r="Q24" s="48">
        <f t="shared" si="20"/>
        <v>10</v>
      </c>
      <c r="R24" s="48">
        <f t="shared" si="2"/>
        <v>6</v>
      </c>
      <c r="S24" s="48" t="str">
        <f t="shared" si="3"/>
        <v>10_6</v>
      </c>
      <c r="T24" s="55">
        <v>1996</v>
      </c>
      <c r="U24" s="5"/>
      <c r="V24" s="48">
        <v>10</v>
      </c>
      <c r="W24" s="48">
        <v>6</v>
      </c>
      <c r="X24" s="48">
        <f t="shared" si="14"/>
        <v>10</v>
      </c>
      <c r="Y24" s="48">
        <f t="shared" si="4"/>
        <v>6</v>
      </c>
      <c r="Z24" s="48" t="str">
        <f t="shared" si="5"/>
        <v>10_6</v>
      </c>
      <c r="AA24" s="55">
        <v>1996</v>
      </c>
      <c r="AB24" s="5"/>
      <c r="AC24" s="48">
        <v>10</v>
      </c>
      <c r="AD24" s="48">
        <v>6</v>
      </c>
      <c r="AE24" s="48">
        <f t="shared" si="15"/>
        <v>10</v>
      </c>
      <c r="AF24" s="48">
        <f t="shared" si="6"/>
        <v>6</v>
      </c>
      <c r="AG24" s="48" t="str">
        <f t="shared" si="7"/>
        <v>10_6</v>
      </c>
      <c r="AH24" s="55">
        <v>2056</v>
      </c>
      <c r="AI24" s="77"/>
      <c r="AJ24" s="48">
        <v>10</v>
      </c>
      <c r="AK24" s="48">
        <v>6</v>
      </c>
      <c r="AL24" s="48">
        <f t="shared" si="16"/>
        <v>10</v>
      </c>
      <c r="AM24" s="48">
        <f t="shared" si="8"/>
        <v>6</v>
      </c>
      <c r="AN24" s="48" t="str">
        <f t="shared" si="9"/>
        <v>10_6</v>
      </c>
      <c r="AO24" s="4">
        <f t="shared" si="12"/>
        <v>1996</v>
      </c>
      <c r="AP24" s="4">
        <f t="shared" si="13"/>
        <v>2056</v>
      </c>
      <c r="AQ24" s="142">
        <f t="shared" si="21"/>
        <v>2026</v>
      </c>
      <c r="AR24" s="43">
        <f t="shared" si="17"/>
        <v>12.987179487179487</v>
      </c>
      <c r="AS24" s="5"/>
      <c r="AT24" s="5"/>
      <c r="AU24" s="5"/>
      <c r="AV24" s="5"/>
      <c r="AW24" s="5"/>
      <c r="AX24" s="6"/>
    </row>
    <row r="25" spans="1:50" ht="11.25">
      <c r="A25" s="48">
        <v>10</v>
      </c>
      <c r="B25" s="48">
        <v>7</v>
      </c>
      <c r="C25" s="48">
        <f t="shared" si="18"/>
        <v>11</v>
      </c>
      <c r="D25" s="48">
        <f t="shared" si="10"/>
        <v>7</v>
      </c>
      <c r="E25" s="48" t="str">
        <f t="shared" si="11"/>
        <v>10_7</v>
      </c>
      <c r="F25" s="55">
        <v>1956</v>
      </c>
      <c r="G25" s="1"/>
      <c r="H25" s="48">
        <v>10</v>
      </c>
      <c r="I25" s="48">
        <v>7</v>
      </c>
      <c r="J25" s="48">
        <f t="shared" si="19"/>
        <v>11</v>
      </c>
      <c r="K25" s="48">
        <f t="shared" si="0"/>
        <v>7</v>
      </c>
      <c r="L25" s="48" t="str">
        <f t="shared" si="1"/>
        <v>10_7</v>
      </c>
      <c r="M25" s="55">
        <v>2015</v>
      </c>
      <c r="N25" s="77"/>
      <c r="O25" s="48">
        <v>10</v>
      </c>
      <c r="P25" s="48">
        <v>7</v>
      </c>
      <c r="Q25" s="48">
        <f t="shared" si="20"/>
        <v>11</v>
      </c>
      <c r="R25" s="48">
        <f t="shared" si="2"/>
        <v>7</v>
      </c>
      <c r="S25" s="48" t="str">
        <f t="shared" si="3"/>
        <v>10_7</v>
      </c>
      <c r="T25" s="55">
        <v>2057</v>
      </c>
      <c r="U25" s="5"/>
      <c r="V25" s="48">
        <v>10</v>
      </c>
      <c r="W25" s="48">
        <v>7</v>
      </c>
      <c r="X25" s="48">
        <f t="shared" si="14"/>
        <v>11</v>
      </c>
      <c r="Y25" s="48">
        <f t="shared" si="4"/>
        <v>7</v>
      </c>
      <c r="Z25" s="48" t="str">
        <f t="shared" si="5"/>
        <v>10_7</v>
      </c>
      <c r="AA25" s="55">
        <v>2057</v>
      </c>
      <c r="AB25" s="5"/>
      <c r="AC25" s="48">
        <v>10</v>
      </c>
      <c r="AD25" s="48">
        <v>7</v>
      </c>
      <c r="AE25" s="48">
        <f t="shared" si="15"/>
        <v>11</v>
      </c>
      <c r="AF25" s="48">
        <f t="shared" si="6"/>
        <v>7</v>
      </c>
      <c r="AG25" s="48" t="str">
        <f t="shared" si="7"/>
        <v>10_7</v>
      </c>
      <c r="AH25" s="55">
        <v>2117</v>
      </c>
      <c r="AI25" s="77"/>
      <c r="AJ25" s="48">
        <v>10</v>
      </c>
      <c r="AK25" s="48">
        <v>7</v>
      </c>
      <c r="AL25" s="48">
        <f t="shared" si="16"/>
        <v>11</v>
      </c>
      <c r="AM25" s="48">
        <f t="shared" si="8"/>
        <v>7</v>
      </c>
      <c r="AN25" s="48" t="str">
        <f t="shared" si="9"/>
        <v>10_7</v>
      </c>
      <c r="AO25" s="4">
        <f t="shared" si="12"/>
        <v>2057</v>
      </c>
      <c r="AP25" s="4">
        <f t="shared" si="13"/>
        <v>2117</v>
      </c>
      <c r="AQ25" s="142">
        <f t="shared" si="21"/>
        <v>2087</v>
      </c>
      <c r="AR25" s="43">
        <f t="shared" si="17"/>
        <v>13.378205128205128</v>
      </c>
      <c r="AS25" s="5"/>
      <c r="AT25" s="5"/>
      <c r="AU25" s="5"/>
      <c r="AV25" s="5"/>
      <c r="AW25" s="5"/>
      <c r="AX25" s="6"/>
    </row>
    <row r="26" spans="1:50">
      <c r="A26" s="48">
        <v>10</v>
      </c>
      <c r="B26" s="48">
        <v>8</v>
      </c>
      <c r="C26" s="48">
        <f t="shared" si="18"/>
        <v>12</v>
      </c>
      <c r="D26" s="48">
        <f t="shared" si="10"/>
        <v>8</v>
      </c>
      <c r="E26" s="48" t="str">
        <f t="shared" si="11"/>
        <v>10_8</v>
      </c>
      <c r="F26" s="55">
        <v>2017</v>
      </c>
      <c r="G26" s="1"/>
      <c r="H26" s="48">
        <v>10</v>
      </c>
      <c r="I26" s="48">
        <v>8</v>
      </c>
      <c r="J26" s="48">
        <f t="shared" si="19"/>
        <v>12</v>
      </c>
      <c r="K26" s="48">
        <f t="shared" si="0"/>
        <v>8</v>
      </c>
      <c r="L26" s="48" t="str">
        <f t="shared" si="1"/>
        <v>10_8</v>
      </c>
      <c r="M26" s="55">
        <v>2077</v>
      </c>
      <c r="N26" s="78"/>
      <c r="O26" s="48">
        <v>10</v>
      </c>
      <c r="P26" s="48">
        <v>8</v>
      </c>
      <c r="Q26" s="48">
        <f t="shared" si="20"/>
        <v>12</v>
      </c>
      <c r="R26" s="48">
        <f t="shared" si="2"/>
        <v>8</v>
      </c>
      <c r="S26" s="48" t="str">
        <f t="shared" si="3"/>
        <v>10_8</v>
      </c>
      <c r="T26" s="55">
        <v>2121</v>
      </c>
      <c r="U26" s="5"/>
      <c r="V26" s="48">
        <v>10</v>
      </c>
      <c r="W26" s="48">
        <v>8</v>
      </c>
      <c r="X26" s="48">
        <f t="shared" si="14"/>
        <v>12</v>
      </c>
      <c r="Y26" s="48">
        <f t="shared" si="4"/>
        <v>8</v>
      </c>
      <c r="Z26" s="48" t="str">
        <f t="shared" si="5"/>
        <v>10_8</v>
      </c>
      <c r="AA26" s="55">
        <v>2121</v>
      </c>
      <c r="AB26" s="5"/>
      <c r="AC26" s="48">
        <v>10</v>
      </c>
      <c r="AD26" s="48">
        <v>8</v>
      </c>
      <c r="AE26" s="48">
        <f t="shared" si="15"/>
        <v>12</v>
      </c>
      <c r="AF26" s="48">
        <f t="shared" si="6"/>
        <v>8</v>
      </c>
      <c r="AG26" s="48" t="str">
        <f t="shared" si="7"/>
        <v>10_8</v>
      </c>
      <c r="AH26" s="55">
        <v>2181</v>
      </c>
      <c r="AI26" s="78"/>
      <c r="AJ26" s="48">
        <v>10</v>
      </c>
      <c r="AK26" s="48">
        <v>8</v>
      </c>
      <c r="AL26" s="48">
        <f t="shared" si="16"/>
        <v>12</v>
      </c>
      <c r="AM26" s="48">
        <f t="shared" si="8"/>
        <v>8</v>
      </c>
      <c r="AN26" s="48" t="str">
        <f t="shared" si="9"/>
        <v>10_8</v>
      </c>
      <c r="AO26" s="4">
        <f t="shared" si="12"/>
        <v>2121</v>
      </c>
      <c r="AP26" s="4">
        <f t="shared" si="13"/>
        <v>2181</v>
      </c>
      <c r="AQ26" s="142">
        <f t="shared" si="21"/>
        <v>2151</v>
      </c>
      <c r="AR26" s="43">
        <f t="shared" si="17"/>
        <v>13.788461538461538</v>
      </c>
      <c r="AS26" s="5"/>
      <c r="AT26" s="5"/>
      <c r="AU26" s="5"/>
      <c r="AV26" s="5"/>
      <c r="AW26" s="5"/>
      <c r="AX26" s="6"/>
    </row>
    <row r="27" spans="1:50">
      <c r="A27" s="55">
        <v>14</v>
      </c>
      <c r="B27" s="55">
        <v>0</v>
      </c>
      <c r="C27" s="55">
        <v>2</v>
      </c>
      <c r="D27" s="48">
        <f t="shared" si="10"/>
        <v>0</v>
      </c>
      <c r="E27" s="48" t="str">
        <f t="shared" si="11"/>
        <v>14_0</v>
      </c>
      <c r="F27" s="55">
        <v>1529</v>
      </c>
      <c r="G27" s="1"/>
      <c r="H27" s="55">
        <v>14</v>
      </c>
      <c r="I27" s="55">
        <v>0</v>
      </c>
      <c r="J27" s="55">
        <v>2</v>
      </c>
      <c r="K27" s="48">
        <f t="shared" si="0"/>
        <v>0</v>
      </c>
      <c r="L27" s="48" t="str">
        <f t="shared" si="1"/>
        <v>14_0</v>
      </c>
      <c r="M27" s="55">
        <v>1575</v>
      </c>
      <c r="N27" s="79"/>
      <c r="O27" s="55">
        <v>14</v>
      </c>
      <c r="P27" s="55">
        <v>0</v>
      </c>
      <c r="Q27" s="55">
        <v>2</v>
      </c>
      <c r="R27" s="48">
        <f t="shared" si="2"/>
        <v>0</v>
      </c>
      <c r="S27" s="48" t="str">
        <f t="shared" si="3"/>
        <v>14_0</v>
      </c>
      <c r="T27" s="55">
        <v>1608</v>
      </c>
      <c r="U27" s="5"/>
      <c r="V27" s="55">
        <v>14</v>
      </c>
      <c r="W27" s="55">
        <v>0</v>
      </c>
      <c r="X27" s="55">
        <v>2</v>
      </c>
      <c r="Y27" s="48">
        <f t="shared" si="4"/>
        <v>0</v>
      </c>
      <c r="Z27" s="48" t="str">
        <f t="shared" si="5"/>
        <v>14_0</v>
      </c>
      <c r="AA27" s="55">
        <v>1608</v>
      </c>
      <c r="AB27" s="5"/>
      <c r="AC27" s="55">
        <v>14</v>
      </c>
      <c r="AD27" s="55">
        <v>0</v>
      </c>
      <c r="AE27" s="55">
        <v>2</v>
      </c>
      <c r="AF27" s="48">
        <f t="shared" si="6"/>
        <v>0</v>
      </c>
      <c r="AG27" s="48" t="str">
        <f t="shared" si="7"/>
        <v>14_0</v>
      </c>
      <c r="AH27" s="55">
        <v>1668</v>
      </c>
      <c r="AI27" s="79"/>
      <c r="AJ27" s="55">
        <v>14</v>
      </c>
      <c r="AK27" s="55">
        <v>0</v>
      </c>
      <c r="AL27" s="55">
        <v>2</v>
      </c>
      <c r="AM27" s="48">
        <f t="shared" si="8"/>
        <v>0</v>
      </c>
      <c r="AN27" s="48" t="str">
        <f t="shared" si="9"/>
        <v>14_0</v>
      </c>
      <c r="AO27" s="4">
        <f t="shared" si="12"/>
        <v>1608</v>
      </c>
      <c r="AP27" s="4">
        <f t="shared" si="13"/>
        <v>1668</v>
      </c>
      <c r="AQ27" s="142">
        <f t="shared" si="21"/>
        <v>1638</v>
      </c>
      <c r="AR27" s="43">
        <f t="shared" si="17"/>
        <v>10.5</v>
      </c>
      <c r="AS27" s="5"/>
      <c r="AT27" s="5"/>
      <c r="AU27" s="5"/>
      <c r="AV27" s="5"/>
      <c r="AW27" s="5"/>
      <c r="AX27" s="6"/>
    </row>
    <row r="28" spans="1:50">
      <c r="A28" s="55">
        <v>14</v>
      </c>
      <c r="B28" s="55">
        <v>1</v>
      </c>
      <c r="C28" s="55">
        <v>3</v>
      </c>
      <c r="D28" s="48">
        <f t="shared" si="10"/>
        <v>1</v>
      </c>
      <c r="E28" s="48" t="str">
        <f t="shared" si="11"/>
        <v>14_1</v>
      </c>
      <c r="F28" s="55">
        <v>1557</v>
      </c>
      <c r="G28" s="1"/>
      <c r="H28" s="55">
        <v>14</v>
      </c>
      <c r="I28" s="55">
        <v>1</v>
      </c>
      <c r="J28" s="55">
        <v>3</v>
      </c>
      <c r="K28" s="48">
        <f t="shared" si="0"/>
        <v>1</v>
      </c>
      <c r="L28" s="48" t="str">
        <f t="shared" si="1"/>
        <v>14_1</v>
      </c>
      <c r="M28" s="55">
        <v>1604</v>
      </c>
      <c r="N28" s="79"/>
      <c r="O28" s="55">
        <v>14</v>
      </c>
      <c r="P28" s="55">
        <v>1</v>
      </c>
      <c r="Q28" s="55">
        <v>3</v>
      </c>
      <c r="R28" s="48">
        <f t="shared" si="2"/>
        <v>1</v>
      </c>
      <c r="S28" s="48" t="str">
        <f t="shared" si="3"/>
        <v>14_1</v>
      </c>
      <c r="T28" s="55">
        <v>1638</v>
      </c>
      <c r="U28" s="5"/>
      <c r="V28" s="55">
        <v>14</v>
      </c>
      <c r="W28" s="55">
        <v>1</v>
      </c>
      <c r="X28" s="55">
        <v>3</v>
      </c>
      <c r="Y28" s="48">
        <f t="shared" si="4"/>
        <v>1</v>
      </c>
      <c r="Z28" s="48" t="str">
        <f t="shared" si="5"/>
        <v>14_1</v>
      </c>
      <c r="AA28" s="55">
        <v>1638</v>
      </c>
      <c r="AB28" s="5"/>
      <c r="AC28" s="55">
        <v>14</v>
      </c>
      <c r="AD28" s="55">
        <v>1</v>
      </c>
      <c r="AE28" s="55">
        <v>3</v>
      </c>
      <c r="AF28" s="48">
        <f t="shared" si="6"/>
        <v>1</v>
      </c>
      <c r="AG28" s="48" t="str">
        <f t="shared" si="7"/>
        <v>14_1</v>
      </c>
      <c r="AH28" s="55">
        <v>1698</v>
      </c>
      <c r="AI28" s="79"/>
      <c r="AJ28" s="55">
        <v>14</v>
      </c>
      <c r="AK28" s="55">
        <v>1</v>
      </c>
      <c r="AL28" s="55">
        <v>3</v>
      </c>
      <c r="AM28" s="48">
        <f t="shared" si="8"/>
        <v>1</v>
      </c>
      <c r="AN28" s="48" t="str">
        <f t="shared" si="9"/>
        <v>14_1</v>
      </c>
      <c r="AO28" s="4">
        <f t="shared" si="12"/>
        <v>1638</v>
      </c>
      <c r="AP28" s="4">
        <f t="shared" si="13"/>
        <v>1698</v>
      </c>
      <c r="AQ28" s="142">
        <f t="shared" si="21"/>
        <v>1668</v>
      </c>
      <c r="AR28" s="43">
        <f t="shared" si="17"/>
        <v>10.692307692307692</v>
      </c>
      <c r="AS28" s="5"/>
      <c r="AT28" s="5"/>
      <c r="AU28" s="5"/>
      <c r="AV28" s="5"/>
      <c r="AW28" s="5"/>
      <c r="AX28" s="6"/>
    </row>
    <row r="29" spans="1:50">
      <c r="A29" s="55">
        <v>14</v>
      </c>
      <c r="B29" s="55">
        <v>2</v>
      </c>
      <c r="C29" s="55">
        <v>4</v>
      </c>
      <c r="D29" s="48">
        <f t="shared" si="10"/>
        <v>2</v>
      </c>
      <c r="E29" s="48" t="str">
        <f t="shared" si="11"/>
        <v>14_2</v>
      </c>
      <c r="F29" s="55">
        <v>1618</v>
      </c>
      <c r="G29" s="1"/>
      <c r="H29" s="55">
        <v>14</v>
      </c>
      <c r="I29" s="55">
        <v>2</v>
      </c>
      <c r="J29" s="55">
        <v>4</v>
      </c>
      <c r="K29" s="48">
        <f t="shared" si="0"/>
        <v>2</v>
      </c>
      <c r="L29" s="48" t="str">
        <f t="shared" si="1"/>
        <v>14_2</v>
      </c>
      <c r="M29" s="55">
        <v>1667</v>
      </c>
      <c r="N29" s="79"/>
      <c r="O29" s="55">
        <v>14</v>
      </c>
      <c r="P29" s="55">
        <v>2</v>
      </c>
      <c r="Q29" s="55">
        <v>4</v>
      </c>
      <c r="R29" s="48">
        <f t="shared" si="2"/>
        <v>2</v>
      </c>
      <c r="S29" s="48" t="str">
        <f t="shared" si="3"/>
        <v>14_2</v>
      </c>
      <c r="T29" s="55">
        <v>1702</v>
      </c>
      <c r="U29" s="5"/>
      <c r="V29" s="55">
        <v>14</v>
      </c>
      <c r="W29" s="55">
        <v>2</v>
      </c>
      <c r="X29" s="55">
        <v>4</v>
      </c>
      <c r="Y29" s="48">
        <f t="shared" si="4"/>
        <v>2</v>
      </c>
      <c r="Z29" s="48" t="str">
        <f t="shared" si="5"/>
        <v>14_2</v>
      </c>
      <c r="AA29" s="55">
        <v>1702</v>
      </c>
      <c r="AB29" s="5"/>
      <c r="AC29" s="55">
        <v>14</v>
      </c>
      <c r="AD29" s="55">
        <v>2</v>
      </c>
      <c r="AE29" s="55">
        <v>4</v>
      </c>
      <c r="AF29" s="48">
        <f t="shared" si="6"/>
        <v>2</v>
      </c>
      <c r="AG29" s="48" t="str">
        <f t="shared" si="7"/>
        <v>14_2</v>
      </c>
      <c r="AH29" s="55">
        <v>1762</v>
      </c>
      <c r="AI29" s="79"/>
      <c r="AJ29" s="55">
        <v>14</v>
      </c>
      <c r="AK29" s="55">
        <v>2</v>
      </c>
      <c r="AL29" s="55">
        <v>4</v>
      </c>
      <c r="AM29" s="48">
        <f t="shared" si="8"/>
        <v>2</v>
      </c>
      <c r="AN29" s="48" t="str">
        <f t="shared" si="9"/>
        <v>14_2</v>
      </c>
      <c r="AO29" s="4">
        <f t="shared" si="12"/>
        <v>1702</v>
      </c>
      <c r="AP29" s="4">
        <f t="shared" si="13"/>
        <v>1762</v>
      </c>
      <c r="AQ29" s="142">
        <f t="shared" si="21"/>
        <v>1732</v>
      </c>
      <c r="AR29" s="43">
        <f t="shared" si="17"/>
        <v>11.102564102564102</v>
      </c>
      <c r="AS29" s="5"/>
      <c r="AT29" s="5"/>
      <c r="AU29" s="5"/>
      <c r="AV29" s="5"/>
      <c r="AW29" s="5"/>
      <c r="AX29" s="6"/>
    </row>
    <row r="30" spans="1:50">
      <c r="A30" s="48">
        <v>15</v>
      </c>
      <c r="B30" s="55">
        <v>0</v>
      </c>
      <c r="C30" s="55">
        <v>5</v>
      </c>
      <c r="D30" s="48">
        <f t="shared" si="10"/>
        <v>0</v>
      </c>
      <c r="E30" s="48" t="str">
        <f t="shared" si="11"/>
        <v>15_0</v>
      </c>
      <c r="F30" s="55">
        <v>1677</v>
      </c>
      <c r="G30" s="1"/>
      <c r="H30" s="48">
        <v>15</v>
      </c>
      <c r="I30" s="55">
        <v>0</v>
      </c>
      <c r="J30" s="55">
        <v>5</v>
      </c>
      <c r="K30" s="48">
        <f t="shared" si="0"/>
        <v>0</v>
      </c>
      <c r="L30" s="48" t="str">
        <f t="shared" si="1"/>
        <v>15_0</v>
      </c>
      <c r="M30" s="55">
        <v>1728</v>
      </c>
      <c r="N30" s="79"/>
      <c r="O30" s="48">
        <v>15</v>
      </c>
      <c r="P30" s="55">
        <v>0</v>
      </c>
      <c r="Q30" s="55">
        <v>5</v>
      </c>
      <c r="R30" s="48">
        <f t="shared" si="2"/>
        <v>0</v>
      </c>
      <c r="S30" s="48" t="str">
        <f t="shared" si="3"/>
        <v>15_0</v>
      </c>
      <c r="T30" s="55">
        <v>1764</v>
      </c>
      <c r="U30" s="5"/>
      <c r="V30" s="48">
        <v>15</v>
      </c>
      <c r="W30" s="55">
        <v>0</v>
      </c>
      <c r="X30" s="55">
        <v>5</v>
      </c>
      <c r="Y30" s="48">
        <f t="shared" si="4"/>
        <v>0</v>
      </c>
      <c r="Z30" s="48" t="str">
        <f t="shared" si="5"/>
        <v>15_0</v>
      </c>
      <c r="AA30" s="55">
        <v>1764</v>
      </c>
      <c r="AB30" s="5"/>
      <c r="AC30" s="48">
        <v>15</v>
      </c>
      <c r="AD30" s="55">
        <v>0</v>
      </c>
      <c r="AE30" s="55">
        <v>5</v>
      </c>
      <c r="AF30" s="48">
        <f t="shared" si="6"/>
        <v>0</v>
      </c>
      <c r="AG30" s="48" t="str">
        <f t="shared" si="7"/>
        <v>15_0</v>
      </c>
      <c r="AH30" s="55">
        <v>1824</v>
      </c>
      <c r="AI30" s="79"/>
      <c r="AJ30" s="48">
        <v>15</v>
      </c>
      <c r="AK30" s="55">
        <v>0</v>
      </c>
      <c r="AL30" s="55">
        <v>5</v>
      </c>
      <c r="AM30" s="48">
        <f t="shared" si="8"/>
        <v>0</v>
      </c>
      <c r="AN30" s="48" t="str">
        <f t="shared" si="9"/>
        <v>15_0</v>
      </c>
      <c r="AO30" s="4">
        <f t="shared" si="12"/>
        <v>1764</v>
      </c>
      <c r="AP30" s="4">
        <f t="shared" si="13"/>
        <v>1824</v>
      </c>
      <c r="AQ30" s="142">
        <f t="shared" si="21"/>
        <v>1794</v>
      </c>
      <c r="AR30" s="43">
        <f t="shared" si="17"/>
        <v>11.5</v>
      </c>
      <c r="AS30" s="79"/>
      <c r="AT30" s="5"/>
      <c r="AU30" s="5"/>
      <c r="AV30" s="5"/>
      <c r="AW30" s="5"/>
      <c r="AX30" s="6"/>
    </row>
    <row r="31" spans="1:50">
      <c r="A31" s="48">
        <v>15</v>
      </c>
      <c r="B31" s="55">
        <v>1</v>
      </c>
      <c r="C31" s="55">
        <v>6</v>
      </c>
      <c r="D31" s="48">
        <f t="shared" si="10"/>
        <v>1</v>
      </c>
      <c r="E31" s="48" t="str">
        <f t="shared" si="11"/>
        <v>15_1</v>
      </c>
      <c r="F31" s="55">
        <v>1710</v>
      </c>
      <c r="G31" s="1"/>
      <c r="H31" s="48">
        <v>15</v>
      </c>
      <c r="I31" s="55">
        <v>1</v>
      </c>
      <c r="J31" s="55">
        <v>6</v>
      </c>
      <c r="K31" s="48">
        <f t="shared" si="0"/>
        <v>1</v>
      </c>
      <c r="L31" s="48" t="str">
        <f t="shared" si="1"/>
        <v>15_1</v>
      </c>
      <c r="M31" s="55">
        <v>1761</v>
      </c>
      <c r="N31" s="79"/>
      <c r="O31" s="48">
        <v>15</v>
      </c>
      <c r="P31" s="55">
        <v>1</v>
      </c>
      <c r="Q31" s="55">
        <v>6</v>
      </c>
      <c r="R31" s="48">
        <f t="shared" si="2"/>
        <v>1</v>
      </c>
      <c r="S31" s="48" t="str">
        <f t="shared" si="3"/>
        <v>15_1</v>
      </c>
      <c r="T31" s="55">
        <v>1798</v>
      </c>
      <c r="U31" s="5"/>
      <c r="V31" s="48">
        <v>15</v>
      </c>
      <c r="W31" s="55">
        <v>1</v>
      </c>
      <c r="X31" s="55">
        <v>6</v>
      </c>
      <c r="Y31" s="48">
        <f t="shared" si="4"/>
        <v>1</v>
      </c>
      <c r="Z31" s="48" t="str">
        <f t="shared" si="5"/>
        <v>15_1</v>
      </c>
      <c r="AA31" s="55">
        <v>1798</v>
      </c>
      <c r="AB31" s="5"/>
      <c r="AC31" s="48">
        <v>15</v>
      </c>
      <c r="AD31" s="55">
        <v>1</v>
      </c>
      <c r="AE31" s="55">
        <v>6</v>
      </c>
      <c r="AF31" s="48">
        <f t="shared" si="6"/>
        <v>1</v>
      </c>
      <c r="AG31" s="48" t="str">
        <f t="shared" si="7"/>
        <v>15_1</v>
      </c>
      <c r="AH31" s="55">
        <v>1858</v>
      </c>
      <c r="AI31" s="79"/>
      <c r="AJ31" s="48">
        <v>15</v>
      </c>
      <c r="AK31" s="55">
        <v>1</v>
      </c>
      <c r="AL31" s="55">
        <v>6</v>
      </c>
      <c r="AM31" s="48">
        <f t="shared" si="8"/>
        <v>1</v>
      </c>
      <c r="AN31" s="48" t="str">
        <f t="shared" si="9"/>
        <v>15_1</v>
      </c>
      <c r="AO31" s="4">
        <f t="shared" si="12"/>
        <v>1798</v>
      </c>
      <c r="AP31" s="4">
        <f t="shared" si="13"/>
        <v>1858</v>
      </c>
      <c r="AQ31" s="142">
        <f t="shared" si="21"/>
        <v>1828</v>
      </c>
      <c r="AR31" s="43">
        <f t="shared" si="17"/>
        <v>11.717948717948717</v>
      </c>
      <c r="AS31" s="79"/>
      <c r="AT31" s="5"/>
      <c r="AU31" s="5"/>
      <c r="AV31" s="5"/>
      <c r="AW31" s="5"/>
      <c r="AX31" s="6"/>
    </row>
    <row r="32" spans="1:50" ht="11.25">
      <c r="A32" s="48">
        <v>15</v>
      </c>
      <c r="B32" s="55">
        <v>2</v>
      </c>
      <c r="C32" s="55">
        <v>7</v>
      </c>
      <c r="D32" s="48">
        <f t="shared" si="10"/>
        <v>2</v>
      </c>
      <c r="E32" s="48" t="str">
        <f t="shared" si="11"/>
        <v>15_2</v>
      </c>
      <c r="F32" s="55">
        <v>1755</v>
      </c>
      <c r="G32" s="1"/>
      <c r="H32" s="48">
        <v>15</v>
      </c>
      <c r="I32" s="55">
        <v>2</v>
      </c>
      <c r="J32" s="55">
        <v>7</v>
      </c>
      <c r="K32" s="48">
        <f t="shared" si="0"/>
        <v>2</v>
      </c>
      <c r="L32" s="48" t="str">
        <f t="shared" si="1"/>
        <v>15_2</v>
      </c>
      <c r="M32" s="55">
        <v>1808</v>
      </c>
      <c r="N32" s="81"/>
      <c r="O32" s="48">
        <v>15</v>
      </c>
      <c r="P32" s="55">
        <v>2</v>
      </c>
      <c r="Q32" s="55">
        <v>7</v>
      </c>
      <c r="R32" s="48">
        <f t="shared" si="2"/>
        <v>2</v>
      </c>
      <c r="S32" s="48" t="str">
        <f t="shared" si="3"/>
        <v>15_2</v>
      </c>
      <c r="T32" s="55">
        <v>1846</v>
      </c>
      <c r="U32" s="5"/>
      <c r="V32" s="48">
        <v>15</v>
      </c>
      <c r="W32" s="55">
        <v>2</v>
      </c>
      <c r="X32" s="55">
        <v>7</v>
      </c>
      <c r="Y32" s="48">
        <f t="shared" si="4"/>
        <v>2</v>
      </c>
      <c r="Z32" s="48" t="str">
        <f t="shared" si="5"/>
        <v>15_2</v>
      </c>
      <c r="AA32" s="55">
        <v>1846</v>
      </c>
      <c r="AB32" s="5"/>
      <c r="AC32" s="48">
        <v>15</v>
      </c>
      <c r="AD32" s="55">
        <v>2</v>
      </c>
      <c r="AE32" s="55">
        <v>7</v>
      </c>
      <c r="AF32" s="48">
        <f t="shared" si="6"/>
        <v>2</v>
      </c>
      <c r="AG32" s="48" t="str">
        <f t="shared" si="7"/>
        <v>15_2</v>
      </c>
      <c r="AH32" s="55">
        <v>1906</v>
      </c>
      <c r="AI32" s="81"/>
      <c r="AJ32" s="48">
        <v>15</v>
      </c>
      <c r="AK32" s="55">
        <v>2</v>
      </c>
      <c r="AL32" s="55">
        <v>7</v>
      </c>
      <c r="AM32" s="48">
        <f t="shared" si="8"/>
        <v>2</v>
      </c>
      <c r="AN32" s="48" t="str">
        <f t="shared" si="9"/>
        <v>15_2</v>
      </c>
      <c r="AO32" s="4">
        <f t="shared" si="12"/>
        <v>1846</v>
      </c>
      <c r="AP32" s="4">
        <f t="shared" si="13"/>
        <v>1906</v>
      </c>
      <c r="AQ32" s="142">
        <f t="shared" si="21"/>
        <v>1876</v>
      </c>
      <c r="AR32" s="43">
        <f t="shared" si="17"/>
        <v>12.025641025641026</v>
      </c>
      <c r="AS32" s="79"/>
      <c r="AT32" s="5"/>
      <c r="AU32" s="5"/>
      <c r="AV32" s="5"/>
      <c r="AW32" s="5"/>
      <c r="AX32" s="6"/>
    </row>
    <row r="33" spans="1:50">
      <c r="A33" s="48">
        <v>15</v>
      </c>
      <c r="B33" s="55">
        <v>3</v>
      </c>
      <c r="C33" s="55">
        <v>8</v>
      </c>
      <c r="D33" s="48">
        <f t="shared" si="10"/>
        <v>3</v>
      </c>
      <c r="E33" s="48" t="str">
        <f t="shared" si="11"/>
        <v>15_3</v>
      </c>
      <c r="F33" s="55">
        <v>1800</v>
      </c>
      <c r="G33" s="1"/>
      <c r="H33" s="48">
        <v>15</v>
      </c>
      <c r="I33" s="55">
        <v>3</v>
      </c>
      <c r="J33" s="55">
        <v>8</v>
      </c>
      <c r="K33" s="48">
        <f t="shared" si="0"/>
        <v>3</v>
      </c>
      <c r="L33" s="48" t="str">
        <f t="shared" si="1"/>
        <v>15_3</v>
      </c>
      <c r="M33" s="55">
        <v>1854</v>
      </c>
      <c r="N33" s="5"/>
      <c r="O33" s="48">
        <v>15</v>
      </c>
      <c r="P33" s="55">
        <v>3</v>
      </c>
      <c r="Q33" s="55">
        <v>8</v>
      </c>
      <c r="R33" s="48">
        <f t="shared" si="2"/>
        <v>3</v>
      </c>
      <c r="S33" s="48" t="str">
        <f t="shared" si="3"/>
        <v>15_3</v>
      </c>
      <c r="T33" s="55">
        <v>1893</v>
      </c>
      <c r="U33" s="5"/>
      <c r="V33" s="48">
        <v>15</v>
      </c>
      <c r="W33" s="55">
        <v>3</v>
      </c>
      <c r="X33" s="55">
        <v>8</v>
      </c>
      <c r="Y33" s="48">
        <f t="shared" si="4"/>
        <v>3</v>
      </c>
      <c r="Z33" s="48" t="str">
        <f t="shared" si="5"/>
        <v>15_3</v>
      </c>
      <c r="AA33" s="55">
        <v>1893</v>
      </c>
      <c r="AB33" s="5"/>
      <c r="AC33" s="48">
        <v>15</v>
      </c>
      <c r="AD33" s="55">
        <v>3</v>
      </c>
      <c r="AE33" s="55">
        <v>8</v>
      </c>
      <c r="AF33" s="48">
        <f t="shared" si="6"/>
        <v>3</v>
      </c>
      <c r="AG33" s="48" t="str">
        <f t="shared" si="7"/>
        <v>15_3</v>
      </c>
      <c r="AH33" s="55">
        <v>1953</v>
      </c>
      <c r="AI33" s="5"/>
      <c r="AJ33" s="48">
        <v>15</v>
      </c>
      <c r="AK33" s="55">
        <v>3</v>
      </c>
      <c r="AL33" s="55">
        <v>8</v>
      </c>
      <c r="AM33" s="48">
        <f t="shared" si="8"/>
        <v>3</v>
      </c>
      <c r="AN33" s="48" t="str">
        <f t="shared" si="9"/>
        <v>15_3</v>
      </c>
      <c r="AO33" s="4">
        <f t="shared" si="12"/>
        <v>1893</v>
      </c>
      <c r="AP33" s="4">
        <f t="shared" si="13"/>
        <v>1953</v>
      </c>
      <c r="AQ33" s="142">
        <f t="shared" si="21"/>
        <v>1923</v>
      </c>
      <c r="AR33" s="43">
        <f t="shared" si="17"/>
        <v>12.326923076923077</v>
      </c>
      <c r="AS33" s="5"/>
      <c r="AT33" s="5"/>
      <c r="AU33" s="5"/>
      <c r="AV33" s="5"/>
      <c r="AW33" s="5"/>
      <c r="AX33" s="6"/>
    </row>
    <row r="34" spans="1:50" ht="11.25">
      <c r="A34" s="48">
        <v>15</v>
      </c>
      <c r="B34" s="55">
        <v>4</v>
      </c>
      <c r="C34" s="55">
        <v>9</v>
      </c>
      <c r="D34" s="48">
        <f t="shared" si="10"/>
        <v>4</v>
      </c>
      <c r="E34" s="48" t="str">
        <f t="shared" si="11"/>
        <v>15_4</v>
      </c>
      <c r="F34" s="55">
        <v>1847</v>
      </c>
      <c r="G34" s="1"/>
      <c r="H34" s="48">
        <v>15</v>
      </c>
      <c r="I34" s="55">
        <v>4</v>
      </c>
      <c r="J34" s="55">
        <v>9</v>
      </c>
      <c r="K34" s="48">
        <f t="shared" si="0"/>
        <v>4</v>
      </c>
      <c r="L34" s="48" t="str">
        <f t="shared" si="1"/>
        <v>15_4</v>
      </c>
      <c r="M34" s="55">
        <v>1902</v>
      </c>
      <c r="N34" s="77"/>
      <c r="O34" s="48">
        <v>15</v>
      </c>
      <c r="P34" s="55">
        <v>4</v>
      </c>
      <c r="Q34" s="55">
        <v>9</v>
      </c>
      <c r="R34" s="48">
        <f t="shared" si="2"/>
        <v>4</v>
      </c>
      <c r="S34" s="48" t="str">
        <f t="shared" si="3"/>
        <v>15_4</v>
      </c>
      <c r="T34" s="55">
        <v>1942</v>
      </c>
      <c r="U34" s="5"/>
      <c r="V34" s="48">
        <v>15</v>
      </c>
      <c r="W34" s="55">
        <v>4</v>
      </c>
      <c r="X34" s="55">
        <v>9</v>
      </c>
      <c r="Y34" s="48">
        <f t="shared" si="4"/>
        <v>4</v>
      </c>
      <c r="Z34" s="48" t="str">
        <f t="shared" si="5"/>
        <v>15_4</v>
      </c>
      <c r="AA34" s="55">
        <v>1942</v>
      </c>
      <c r="AB34" s="5"/>
      <c r="AC34" s="48">
        <v>15</v>
      </c>
      <c r="AD34" s="55">
        <v>4</v>
      </c>
      <c r="AE34" s="55">
        <v>9</v>
      </c>
      <c r="AF34" s="48">
        <f t="shared" si="6"/>
        <v>4</v>
      </c>
      <c r="AG34" s="48" t="str">
        <f t="shared" si="7"/>
        <v>15_4</v>
      </c>
      <c r="AH34" s="55">
        <v>2002</v>
      </c>
      <c r="AI34" s="77"/>
      <c r="AJ34" s="48">
        <v>15</v>
      </c>
      <c r="AK34" s="55">
        <v>4</v>
      </c>
      <c r="AL34" s="55">
        <v>9</v>
      </c>
      <c r="AM34" s="48">
        <f t="shared" si="8"/>
        <v>4</v>
      </c>
      <c r="AN34" s="48" t="str">
        <f t="shared" si="9"/>
        <v>15_4</v>
      </c>
      <c r="AO34" s="4">
        <f t="shared" si="12"/>
        <v>1942</v>
      </c>
      <c r="AP34" s="4">
        <f t="shared" si="13"/>
        <v>2002</v>
      </c>
      <c r="AQ34" s="142">
        <f t="shared" si="21"/>
        <v>1972</v>
      </c>
      <c r="AR34" s="43">
        <f t="shared" si="17"/>
        <v>12.641025641025641</v>
      </c>
      <c r="AS34" s="5"/>
      <c r="AT34" s="5"/>
      <c r="AU34" s="5"/>
      <c r="AV34" s="5"/>
      <c r="AW34" s="5"/>
      <c r="AX34" s="6"/>
    </row>
    <row r="35" spans="1:50">
      <c r="A35" s="48">
        <v>15</v>
      </c>
      <c r="B35" s="55">
        <v>5</v>
      </c>
      <c r="C35" s="55">
        <v>10</v>
      </c>
      <c r="D35" s="48">
        <f t="shared" si="10"/>
        <v>5</v>
      </c>
      <c r="E35" s="48" t="str">
        <f t="shared" si="11"/>
        <v>15_5</v>
      </c>
      <c r="F35" s="55">
        <v>1898</v>
      </c>
      <c r="G35" s="1"/>
      <c r="H35" s="48">
        <v>15</v>
      </c>
      <c r="I35" s="55">
        <v>5</v>
      </c>
      <c r="J35" s="55">
        <v>10</v>
      </c>
      <c r="K35" s="48">
        <f t="shared" si="0"/>
        <v>5</v>
      </c>
      <c r="L35" s="48" t="str">
        <f t="shared" si="1"/>
        <v>15_5</v>
      </c>
      <c r="M35" s="55">
        <v>1955</v>
      </c>
      <c r="N35" s="82"/>
      <c r="O35" s="48">
        <v>15</v>
      </c>
      <c r="P35" s="55">
        <v>5</v>
      </c>
      <c r="Q35" s="55">
        <v>10</v>
      </c>
      <c r="R35" s="48">
        <f t="shared" si="2"/>
        <v>5</v>
      </c>
      <c r="S35" s="48" t="str">
        <f t="shared" si="3"/>
        <v>15_5</v>
      </c>
      <c r="T35" s="55">
        <v>1996</v>
      </c>
      <c r="U35" s="5"/>
      <c r="V35" s="48">
        <v>15</v>
      </c>
      <c r="W35" s="55">
        <v>5</v>
      </c>
      <c r="X35" s="55">
        <v>10</v>
      </c>
      <c r="Y35" s="48">
        <f t="shared" si="4"/>
        <v>5</v>
      </c>
      <c r="Z35" s="48" t="str">
        <f t="shared" si="5"/>
        <v>15_5</v>
      </c>
      <c r="AA35" s="55">
        <v>1996</v>
      </c>
      <c r="AB35" s="5"/>
      <c r="AC35" s="48">
        <v>15</v>
      </c>
      <c r="AD35" s="55">
        <v>5</v>
      </c>
      <c r="AE35" s="55">
        <v>10</v>
      </c>
      <c r="AF35" s="48">
        <f t="shared" si="6"/>
        <v>5</v>
      </c>
      <c r="AG35" s="48" t="str">
        <f t="shared" si="7"/>
        <v>15_5</v>
      </c>
      <c r="AH35" s="55">
        <v>2056</v>
      </c>
      <c r="AI35" s="82"/>
      <c r="AJ35" s="48">
        <v>15</v>
      </c>
      <c r="AK35" s="55">
        <v>5</v>
      </c>
      <c r="AL35" s="55">
        <v>10</v>
      </c>
      <c r="AM35" s="48">
        <f t="shared" si="8"/>
        <v>5</v>
      </c>
      <c r="AN35" s="48" t="str">
        <f t="shared" si="9"/>
        <v>15_5</v>
      </c>
      <c r="AO35" s="4">
        <f t="shared" si="12"/>
        <v>1996</v>
      </c>
      <c r="AP35" s="4">
        <f t="shared" si="13"/>
        <v>2056</v>
      </c>
      <c r="AQ35" s="142">
        <f t="shared" si="21"/>
        <v>2026</v>
      </c>
      <c r="AR35" s="43">
        <f t="shared" si="17"/>
        <v>12.987179487179487</v>
      </c>
      <c r="AS35" s="5"/>
      <c r="AT35" s="5"/>
      <c r="AU35" s="5"/>
      <c r="AV35" s="5"/>
      <c r="AW35" s="5"/>
      <c r="AX35" s="6"/>
    </row>
    <row r="36" spans="1:50">
      <c r="A36" s="48">
        <v>15</v>
      </c>
      <c r="B36" s="55">
        <v>6</v>
      </c>
      <c r="C36" s="55">
        <v>11</v>
      </c>
      <c r="D36" s="48">
        <f t="shared" si="10"/>
        <v>6</v>
      </c>
      <c r="E36" s="48" t="str">
        <f t="shared" si="11"/>
        <v>15_6</v>
      </c>
      <c r="F36" s="55">
        <v>1956</v>
      </c>
      <c r="G36" s="1"/>
      <c r="H36" s="48">
        <v>15</v>
      </c>
      <c r="I36" s="55">
        <v>6</v>
      </c>
      <c r="J36" s="55">
        <v>11</v>
      </c>
      <c r="K36" s="48">
        <f t="shared" si="0"/>
        <v>6</v>
      </c>
      <c r="L36" s="48" t="str">
        <f t="shared" si="1"/>
        <v>15_6</v>
      </c>
      <c r="M36" s="55">
        <v>2015</v>
      </c>
      <c r="N36" s="82"/>
      <c r="O36" s="48">
        <v>15</v>
      </c>
      <c r="P36" s="55">
        <v>6</v>
      </c>
      <c r="Q36" s="55">
        <v>11</v>
      </c>
      <c r="R36" s="48">
        <f t="shared" si="2"/>
        <v>6</v>
      </c>
      <c r="S36" s="48" t="str">
        <f t="shared" si="3"/>
        <v>15_6</v>
      </c>
      <c r="T36" s="55">
        <v>2057</v>
      </c>
      <c r="U36" s="5"/>
      <c r="V36" s="48">
        <v>15</v>
      </c>
      <c r="W36" s="55">
        <v>6</v>
      </c>
      <c r="X36" s="55">
        <v>11</v>
      </c>
      <c r="Y36" s="48">
        <f t="shared" si="4"/>
        <v>6</v>
      </c>
      <c r="Z36" s="48" t="str">
        <f t="shared" si="5"/>
        <v>15_6</v>
      </c>
      <c r="AA36" s="55">
        <v>2057</v>
      </c>
      <c r="AB36" s="5"/>
      <c r="AC36" s="48">
        <v>15</v>
      </c>
      <c r="AD36" s="55">
        <v>6</v>
      </c>
      <c r="AE36" s="55">
        <v>11</v>
      </c>
      <c r="AF36" s="48">
        <f t="shared" si="6"/>
        <v>6</v>
      </c>
      <c r="AG36" s="48" t="str">
        <f t="shared" si="7"/>
        <v>15_6</v>
      </c>
      <c r="AH36" s="55">
        <v>2117</v>
      </c>
      <c r="AI36" s="82"/>
      <c r="AJ36" s="48">
        <v>15</v>
      </c>
      <c r="AK36" s="55">
        <v>6</v>
      </c>
      <c r="AL36" s="55">
        <v>11</v>
      </c>
      <c r="AM36" s="48">
        <f t="shared" si="8"/>
        <v>6</v>
      </c>
      <c r="AN36" s="48" t="str">
        <f t="shared" si="9"/>
        <v>15_6</v>
      </c>
      <c r="AO36" s="4">
        <f t="shared" si="12"/>
        <v>2057</v>
      </c>
      <c r="AP36" s="4">
        <f t="shared" si="13"/>
        <v>2117</v>
      </c>
      <c r="AQ36" s="142">
        <f t="shared" si="21"/>
        <v>2087</v>
      </c>
      <c r="AR36" s="43">
        <f t="shared" si="17"/>
        <v>13.378205128205128</v>
      </c>
      <c r="AS36" s="5"/>
      <c r="AT36" s="5"/>
      <c r="AU36" s="5"/>
      <c r="AV36" s="5"/>
      <c r="AW36" s="5"/>
      <c r="AX36" s="6"/>
    </row>
    <row r="37" spans="1:50">
      <c r="A37" s="48">
        <v>15</v>
      </c>
      <c r="B37" s="55">
        <v>7</v>
      </c>
      <c r="C37" s="55">
        <v>12</v>
      </c>
      <c r="D37" s="48">
        <f t="shared" si="10"/>
        <v>7</v>
      </c>
      <c r="E37" s="48" t="str">
        <f t="shared" si="11"/>
        <v>15_7</v>
      </c>
      <c r="F37" s="55">
        <v>2017</v>
      </c>
      <c r="G37" s="1"/>
      <c r="H37" s="48">
        <v>15</v>
      </c>
      <c r="I37" s="55">
        <v>7</v>
      </c>
      <c r="J37" s="55">
        <v>12</v>
      </c>
      <c r="K37" s="48">
        <f t="shared" si="0"/>
        <v>7</v>
      </c>
      <c r="L37" s="48" t="str">
        <f t="shared" si="1"/>
        <v>15_7</v>
      </c>
      <c r="M37" s="55">
        <v>2077</v>
      </c>
      <c r="N37" s="82"/>
      <c r="O37" s="48">
        <v>15</v>
      </c>
      <c r="P37" s="55">
        <v>7</v>
      </c>
      <c r="Q37" s="55">
        <v>12</v>
      </c>
      <c r="R37" s="48">
        <f t="shared" si="2"/>
        <v>7</v>
      </c>
      <c r="S37" s="48" t="str">
        <f t="shared" si="3"/>
        <v>15_7</v>
      </c>
      <c r="T37" s="55">
        <v>2121</v>
      </c>
      <c r="U37" s="5"/>
      <c r="V37" s="48">
        <v>15</v>
      </c>
      <c r="W37" s="55">
        <v>7</v>
      </c>
      <c r="X37" s="55">
        <v>12</v>
      </c>
      <c r="Y37" s="48">
        <f t="shared" si="4"/>
        <v>7</v>
      </c>
      <c r="Z37" s="48" t="str">
        <f t="shared" si="5"/>
        <v>15_7</v>
      </c>
      <c r="AA37" s="55">
        <v>2121</v>
      </c>
      <c r="AB37" s="5"/>
      <c r="AC37" s="48">
        <v>15</v>
      </c>
      <c r="AD37" s="55">
        <v>7</v>
      </c>
      <c r="AE37" s="55">
        <v>12</v>
      </c>
      <c r="AF37" s="48">
        <f t="shared" si="6"/>
        <v>7</v>
      </c>
      <c r="AG37" s="48" t="str">
        <f t="shared" si="7"/>
        <v>15_7</v>
      </c>
      <c r="AH37" s="55">
        <v>2181</v>
      </c>
      <c r="AI37" s="82"/>
      <c r="AJ37" s="48">
        <v>15</v>
      </c>
      <c r="AK37" s="55">
        <v>7</v>
      </c>
      <c r="AL37" s="55">
        <v>12</v>
      </c>
      <c r="AM37" s="48">
        <f t="shared" si="8"/>
        <v>7</v>
      </c>
      <c r="AN37" s="48" t="str">
        <f t="shared" si="9"/>
        <v>15_7</v>
      </c>
      <c r="AO37" s="4">
        <f t="shared" si="12"/>
        <v>2121</v>
      </c>
      <c r="AP37" s="4">
        <f t="shared" si="13"/>
        <v>2181</v>
      </c>
      <c r="AQ37" s="142">
        <f t="shared" si="21"/>
        <v>2151</v>
      </c>
      <c r="AR37" s="43">
        <f t="shared" si="17"/>
        <v>13.788461538461538</v>
      </c>
      <c r="AS37" s="5"/>
      <c r="AT37" s="5"/>
      <c r="AU37" s="5"/>
      <c r="AV37" s="5"/>
      <c r="AW37" s="5"/>
      <c r="AX37" s="6"/>
    </row>
    <row r="38" spans="1:50">
      <c r="A38" s="48">
        <v>15</v>
      </c>
      <c r="B38" s="55">
        <v>8</v>
      </c>
      <c r="C38" s="55">
        <v>13</v>
      </c>
      <c r="D38" s="48">
        <f t="shared" si="10"/>
        <v>8</v>
      </c>
      <c r="E38" s="48" t="str">
        <f t="shared" si="11"/>
        <v>15_8</v>
      </c>
      <c r="F38" s="55">
        <v>2085</v>
      </c>
      <c r="G38" s="1"/>
      <c r="H38" s="48">
        <v>15</v>
      </c>
      <c r="I38" s="55">
        <v>8</v>
      </c>
      <c r="J38" s="55">
        <v>13</v>
      </c>
      <c r="K38" s="48">
        <f t="shared" si="0"/>
        <v>8</v>
      </c>
      <c r="L38" s="48" t="str">
        <f t="shared" si="1"/>
        <v>15_8</v>
      </c>
      <c r="M38" s="55">
        <v>2147</v>
      </c>
      <c r="N38" s="82"/>
      <c r="O38" s="48">
        <v>15</v>
      </c>
      <c r="P38" s="55">
        <v>8</v>
      </c>
      <c r="Q38" s="55">
        <v>13</v>
      </c>
      <c r="R38" s="48">
        <f t="shared" si="2"/>
        <v>8</v>
      </c>
      <c r="S38" s="48" t="str">
        <f t="shared" si="3"/>
        <v>15_8</v>
      </c>
      <c r="T38" s="55">
        <v>2192</v>
      </c>
      <c r="U38" s="5"/>
      <c r="V38" s="48">
        <v>15</v>
      </c>
      <c r="W38" s="55">
        <v>8</v>
      </c>
      <c r="X38" s="55">
        <v>13</v>
      </c>
      <c r="Y38" s="48">
        <f t="shared" si="4"/>
        <v>8</v>
      </c>
      <c r="Z38" s="48" t="str">
        <f t="shared" si="5"/>
        <v>15_8</v>
      </c>
      <c r="AA38" s="55">
        <v>2192</v>
      </c>
      <c r="AB38" s="5"/>
      <c r="AC38" s="48">
        <v>15</v>
      </c>
      <c r="AD38" s="55">
        <v>8</v>
      </c>
      <c r="AE38" s="55">
        <v>13</v>
      </c>
      <c r="AF38" s="48">
        <f t="shared" si="6"/>
        <v>8</v>
      </c>
      <c r="AG38" s="48" t="str">
        <f t="shared" si="7"/>
        <v>15_8</v>
      </c>
      <c r="AH38" s="55">
        <v>2252</v>
      </c>
      <c r="AI38" s="82"/>
      <c r="AJ38" s="48">
        <v>15</v>
      </c>
      <c r="AK38" s="55">
        <v>8</v>
      </c>
      <c r="AL38" s="55">
        <v>13</v>
      </c>
      <c r="AM38" s="48">
        <f t="shared" si="8"/>
        <v>8</v>
      </c>
      <c r="AN38" s="48" t="str">
        <f t="shared" si="9"/>
        <v>15_8</v>
      </c>
      <c r="AO38" s="4">
        <f t="shared" si="12"/>
        <v>2192</v>
      </c>
      <c r="AP38" s="4">
        <f t="shared" si="13"/>
        <v>2252</v>
      </c>
      <c r="AQ38" s="142">
        <f t="shared" si="21"/>
        <v>2222</v>
      </c>
      <c r="AR38" s="43">
        <f t="shared" si="17"/>
        <v>14.243589743589743</v>
      </c>
      <c r="AS38" s="5"/>
      <c r="AT38" s="5"/>
      <c r="AU38" s="5"/>
      <c r="AV38" s="5"/>
      <c r="AW38" s="5"/>
      <c r="AX38" s="6"/>
    </row>
    <row r="39" spans="1:50">
      <c r="A39" s="48">
        <v>15</v>
      </c>
      <c r="B39" s="55">
        <v>9</v>
      </c>
      <c r="C39" s="55">
        <v>14</v>
      </c>
      <c r="D39" s="48">
        <f t="shared" si="10"/>
        <v>9</v>
      </c>
      <c r="E39" s="48" t="str">
        <f t="shared" si="11"/>
        <v>15_9</v>
      </c>
      <c r="F39" s="55">
        <v>2154</v>
      </c>
      <c r="G39" s="1"/>
      <c r="H39" s="48">
        <v>15</v>
      </c>
      <c r="I39" s="55">
        <v>9</v>
      </c>
      <c r="J39" s="55">
        <v>14</v>
      </c>
      <c r="K39" s="48">
        <f t="shared" si="0"/>
        <v>9</v>
      </c>
      <c r="L39" s="48" t="str">
        <f t="shared" si="1"/>
        <v>15_9</v>
      </c>
      <c r="M39" s="55">
        <v>2218</v>
      </c>
      <c r="N39" s="82"/>
      <c r="O39" s="48">
        <v>15</v>
      </c>
      <c r="P39" s="55">
        <v>9</v>
      </c>
      <c r="Q39" s="55">
        <v>14</v>
      </c>
      <c r="R39" s="48">
        <f t="shared" si="2"/>
        <v>9</v>
      </c>
      <c r="S39" s="48" t="str">
        <f t="shared" si="3"/>
        <v>15_9</v>
      </c>
      <c r="T39" s="55">
        <v>2265</v>
      </c>
      <c r="U39" s="5"/>
      <c r="V39" s="48">
        <v>15</v>
      </c>
      <c r="W39" s="55">
        <v>9</v>
      </c>
      <c r="X39" s="55">
        <v>14</v>
      </c>
      <c r="Y39" s="48">
        <f t="shared" si="4"/>
        <v>9</v>
      </c>
      <c r="Z39" s="48" t="str">
        <f t="shared" si="5"/>
        <v>15_9</v>
      </c>
      <c r="AA39" s="55">
        <v>2265</v>
      </c>
      <c r="AB39" s="5"/>
      <c r="AC39" s="48">
        <v>15</v>
      </c>
      <c r="AD39" s="55">
        <v>9</v>
      </c>
      <c r="AE39" s="55">
        <v>14</v>
      </c>
      <c r="AF39" s="48">
        <f t="shared" si="6"/>
        <v>9</v>
      </c>
      <c r="AG39" s="48" t="str">
        <f t="shared" si="7"/>
        <v>15_9</v>
      </c>
      <c r="AH39" s="55">
        <v>2325</v>
      </c>
      <c r="AI39" s="82"/>
      <c r="AJ39" s="48">
        <v>15</v>
      </c>
      <c r="AK39" s="55">
        <v>9</v>
      </c>
      <c r="AL39" s="55">
        <v>14</v>
      </c>
      <c r="AM39" s="48">
        <f t="shared" si="8"/>
        <v>9</v>
      </c>
      <c r="AN39" s="48" t="str">
        <f t="shared" si="9"/>
        <v>15_9</v>
      </c>
      <c r="AO39" s="4">
        <f t="shared" si="12"/>
        <v>2265</v>
      </c>
      <c r="AP39" s="4">
        <f t="shared" si="13"/>
        <v>2325</v>
      </c>
      <c r="AQ39" s="142">
        <f t="shared" si="21"/>
        <v>2295</v>
      </c>
      <c r="AR39" s="43">
        <f t="shared" si="17"/>
        <v>14.711538461538462</v>
      </c>
      <c r="AS39" s="5"/>
      <c r="AT39" s="5"/>
      <c r="AU39" s="5"/>
      <c r="AV39" s="5"/>
      <c r="AW39" s="5"/>
      <c r="AX39" s="6"/>
    </row>
    <row r="40" spans="1:50">
      <c r="A40" s="48">
        <v>19</v>
      </c>
      <c r="B40" s="55">
        <v>0</v>
      </c>
      <c r="C40" s="55">
        <v>3</v>
      </c>
      <c r="D40" s="48">
        <f t="shared" si="10"/>
        <v>0</v>
      </c>
      <c r="E40" s="48" t="str">
        <f t="shared" si="11"/>
        <v>19_0</v>
      </c>
      <c r="F40" s="55">
        <v>1557</v>
      </c>
      <c r="G40" s="1"/>
      <c r="H40" s="48">
        <v>19</v>
      </c>
      <c r="I40" s="55">
        <v>0</v>
      </c>
      <c r="J40" s="55">
        <v>3</v>
      </c>
      <c r="K40" s="48">
        <f t="shared" si="0"/>
        <v>0</v>
      </c>
      <c r="L40" s="48" t="str">
        <f t="shared" si="1"/>
        <v>19_0</v>
      </c>
      <c r="M40" s="55">
        <v>1604</v>
      </c>
      <c r="N40" s="82"/>
      <c r="O40" s="48">
        <v>19</v>
      </c>
      <c r="P40" s="55">
        <v>0</v>
      </c>
      <c r="Q40" s="55">
        <v>3</v>
      </c>
      <c r="R40" s="48">
        <f t="shared" si="2"/>
        <v>0</v>
      </c>
      <c r="S40" s="48" t="str">
        <f t="shared" si="3"/>
        <v>19_0</v>
      </c>
      <c r="T40" s="55">
        <v>1638</v>
      </c>
      <c r="U40" s="5"/>
      <c r="V40" s="48">
        <v>19</v>
      </c>
      <c r="W40" s="55">
        <v>0</v>
      </c>
      <c r="X40" s="55">
        <v>3</v>
      </c>
      <c r="Y40" s="48">
        <f t="shared" si="4"/>
        <v>0</v>
      </c>
      <c r="Z40" s="48" t="str">
        <f t="shared" si="5"/>
        <v>19_0</v>
      </c>
      <c r="AA40" s="55">
        <v>1638</v>
      </c>
      <c r="AB40" s="5"/>
      <c r="AC40" s="48">
        <v>19</v>
      </c>
      <c r="AD40" s="55">
        <v>0</v>
      </c>
      <c r="AE40" s="55">
        <v>3</v>
      </c>
      <c r="AF40" s="48">
        <f t="shared" si="6"/>
        <v>0</v>
      </c>
      <c r="AG40" s="48" t="str">
        <f t="shared" si="7"/>
        <v>19_0</v>
      </c>
      <c r="AH40" s="55">
        <v>1698</v>
      </c>
      <c r="AI40" s="82"/>
      <c r="AJ40" s="48">
        <v>19</v>
      </c>
      <c r="AK40" s="55">
        <v>0</v>
      </c>
      <c r="AL40" s="55">
        <v>3</v>
      </c>
      <c r="AM40" s="48">
        <f t="shared" si="8"/>
        <v>0</v>
      </c>
      <c r="AN40" s="48" t="str">
        <f t="shared" si="9"/>
        <v>19_0</v>
      </c>
      <c r="AO40" s="4">
        <f t="shared" si="12"/>
        <v>1638</v>
      </c>
      <c r="AP40" s="4">
        <f t="shared" si="13"/>
        <v>1698</v>
      </c>
      <c r="AQ40" s="142">
        <f t="shared" si="21"/>
        <v>1668</v>
      </c>
      <c r="AR40" s="43">
        <f t="shared" si="17"/>
        <v>10.692307692307692</v>
      </c>
      <c r="AS40" s="5"/>
      <c r="AT40" s="5"/>
      <c r="AU40" s="5"/>
      <c r="AV40" s="5"/>
      <c r="AW40" s="5"/>
      <c r="AX40" s="6"/>
    </row>
    <row r="41" spans="1:50">
      <c r="A41" s="48">
        <v>19</v>
      </c>
      <c r="B41" s="55">
        <v>1</v>
      </c>
      <c r="C41" s="55">
        <v>4</v>
      </c>
      <c r="D41" s="48">
        <f t="shared" si="10"/>
        <v>1</v>
      </c>
      <c r="E41" s="48" t="str">
        <f t="shared" si="11"/>
        <v>19_1</v>
      </c>
      <c r="F41" s="55">
        <v>1618</v>
      </c>
      <c r="G41" s="1"/>
      <c r="H41" s="48">
        <v>19</v>
      </c>
      <c r="I41" s="55">
        <v>1</v>
      </c>
      <c r="J41" s="55">
        <v>4</v>
      </c>
      <c r="K41" s="48">
        <f t="shared" si="0"/>
        <v>1</v>
      </c>
      <c r="L41" s="48" t="str">
        <f t="shared" si="1"/>
        <v>19_1</v>
      </c>
      <c r="M41" s="55">
        <v>1667</v>
      </c>
      <c r="N41" s="82"/>
      <c r="O41" s="48">
        <v>19</v>
      </c>
      <c r="P41" s="55">
        <v>1</v>
      </c>
      <c r="Q41" s="55">
        <v>4</v>
      </c>
      <c r="R41" s="48">
        <f t="shared" si="2"/>
        <v>1</v>
      </c>
      <c r="S41" s="48" t="str">
        <f t="shared" si="3"/>
        <v>19_1</v>
      </c>
      <c r="T41" s="55">
        <v>1702</v>
      </c>
      <c r="U41" s="5"/>
      <c r="V41" s="48">
        <v>19</v>
      </c>
      <c r="W41" s="55">
        <v>1</v>
      </c>
      <c r="X41" s="55">
        <v>4</v>
      </c>
      <c r="Y41" s="48">
        <f t="shared" si="4"/>
        <v>1</v>
      </c>
      <c r="Z41" s="48" t="str">
        <f t="shared" si="5"/>
        <v>19_1</v>
      </c>
      <c r="AA41" s="55">
        <v>1702</v>
      </c>
      <c r="AB41" s="5"/>
      <c r="AC41" s="48">
        <v>19</v>
      </c>
      <c r="AD41" s="55">
        <v>1</v>
      </c>
      <c r="AE41" s="55">
        <v>4</v>
      </c>
      <c r="AF41" s="48">
        <f t="shared" si="6"/>
        <v>1</v>
      </c>
      <c r="AG41" s="48" t="str">
        <f t="shared" si="7"/>
        <v>19_1</v>
      </c>
      <c r="AH41" s="55">
        <v>1762</v>
      </c>
      <c r="AI41" s="82"/>
      <c r="AJ41" s="48">
        <v>19</v>
      </c>
      <c r="AK41" s="55">
        <v>1</v>
      </c>
      <c r="AL41" s="55">
        <v>4</v>
      </c>
      <c r="AM41" s="48">
        <f t="shared" si="8"/>
        <v>1</v>
      </c>
      <c r="AN41" s="48" t="str">
        <f t="shared" si="9"/>
        <v>19_1</v>
      </c>
      <c r="AO41" s="4">
        <f t="shared" si="12"/>
        <v>1702</v>
      </c>
      <c r="AP41" s="4">
        <f t="shared" si="13"/>
        <v>1762</v>
      </c>
      <c r="AQ41" s="142">
        <f t="shared" si="21"/>
        <v>1732</v>
      </c>
      <c r="AR41" s="43">
        <f t="shared" si="17"/>
        <v>11.102564102564102</v>
      </c>
      <c r="AS41" s="5"/>
      <c r="AT41" s="5"/>
      <c r="AU41" s="5"/>
      <c r="AV41" s="5"/>
      <c r="AW41" s="5"/>
      <c r="AX41" s="6"/>
    </row>
    <row r="42" spans="1:50">
      <c r="A42" s="48">
        <v>19</v>
      </c>
      <c r="B42" s="55">
        <v>2</v>
      </c>
      <c r="C42" s="55">
        <v>5</v>
      </c>
      <c r="D42" s="48">
        <f t="shared" si="10"/>
        <v>2</v>
      </c>
      <c r="E42" s="48" t="str">
        <f t="shared" si="11"/>
        <v>19_2</v>
      </c>
      <c r="F42" s="55">
        <v>1677</v>
      </c>
      <c r="G42" s="1"/>
      <c r="H42" s="48">
        <v>19</v>
      </c>
      <c r="I42" s="55">
        <v>2</v>
      </c>
      <c r="J42" s="55">
        <v>5</v>
      </c>
      <c r="K42" s="48">
        <f t="shared" si="0"/>
        <v>2</v>
      </c>
      <c r="L42" s="48" t="str">
        <f t="shared" si="1"/>
        <v>19_2</v>
      </c>
      <c r="M42" s="55">
        <v>1728</v>
      </c>
      <c r="N42" s="5"/>
      <c r="O42" s="48">
        <v>19</v>
      </c>
      <c r="P42" s="55">
        <v>2</v>
      </c>
      <c r="Q42" s="55">
        <v>5</v>
      </c>
      <c r="R42" s="48">
        <f t="shared" si="2"/>
        <v>2</v>
      </c>
      <c r="S42" s="48" t="str">
        <f t="shared" si="3"/>
        <v>19_2</v>
      </c>
      <c r="T42" s="55">
        <v>1764</v>
      </c>
      <c r="U42" s="5"/>
      <c r="V42" s="48">
        <v>19</v>
      </c>
      <c r="W42" s="55">
        <v>2</v>
      </c>
      <c r="X42" s="55">
        <v>5</v>
      </c>
      <c r="Y42" s="48">
        <f t="shared" si="4"/>
        <v>2</v>
      </c>
      <c r="Z42" s="48" t="str">
        <f t="shared" si="5"/>
        <v>19_2</v>
      </c>
      <c r="AA42" s="55">
        <v>1764</v>
      </c>
      <c r="AB42" s="5"/>
      <c r="AC42" s="48">
        <v>19</v>
      </c>
      <c r="AD42" s="55">
        <v>2</v>
      </c>
      <c r="AE42" s="55">
        <v>5</v>
      </c>
      <c r="AF42" s="48">
        <f t="shared" si="6"/>
        <v>2</v>
      </c>
      <c r="AG42" s="48" t="str">
        <f t="shared" si="7"/>
        <v>19_2</v>
      </c>
      <c r="AH42" s="55">
        <v>1824</v>
      </c>
      <c r="AI42" s="5"/>
      <c r="AJ42" s="48">
        <v>19</v>
      </c>
      <c r="AK42" s="55">
        <v>2</v>
      </c>
      <c r="AL42" s="55">
        <v>5</v>
      </c>
      <c r="AM42" s="48">
        <f t="shared" si="8"/>
        <v>2</v>
      </c>
      <c r="AN42" s="48" t="str">
        <f t="shared" si="9"/>
        <v>19_2</v>
      </c>
      <c r="AO42" s="4">
        <f t="shared" si="12"/>
        <v>1764</v>
      </c>
      <c r="AP42" s="4">
        <f t="shared" si="13"/>
        <v>1824</v>
      </c>
      <c r="AQ42" s="142">
        <f t="shared" si="21"/>
        <v>1794</v>
      </c>
      <c r="AR42" s="43">
        <f t="shared" si="17"/>
        <v>11.5</v>
      </c>
      <c r="AS42" s="5"/>
      <c r="AT42" s="5"/>
      <c r="AU42" s="5"/>
      <c r="AV42" s="5"/>
      <c r="AW42" s="5"/>
      <c r="AX42" s="6"/>
    </row>
    <row r="43" spans="1:50" ht="11.25">
      <c r="A43" s="48">
        <v>20</v>
      </c>
      <c r="B43" s="55">
        <v>0</v>
      </c>
      <c r="C43" s="55">
        <v>6</v>
      </c>
      <c r="D43" s="48">
        <f t="shared" si="10"/>
        <v>0</v>
      </c>
      <c r="E43" s="48" t="str">
        <f t="shared" si="11"/>
        <v>20_0</v>
      </c>
      <c r="F43" s="55">
        <v>1710</v>
      </c>
      <c r="G43" s="1"/>
      <c r="H43" s="48">
        <v>20</v>
      </c>
      <c r="I43" s="55">
        <v>0</v>
      </c>
      <c r="J43" s="55">
        <v>6</v>
      </c>
      <c r="K43" s="48">
        <f t="shared" si="0"/>
        <v>0</v>
      </c>
      <c r="L43" s="48" t="str">
        <f t="shared" si="1"/>
        <v>20_0</v>
      </c>
      <c r="M43" s="55">
        <v>1761</v>
      </c>
      <c r="N43" s="77"/>
      <c r="O43" s="48">
        <v>20</v>
      </c>
      <c r="P43" s="55">
        <v>0</v>
      </c>
      <c r="Q43" s="55">
        <v>6</v>
      </c>
      <c r="R43" s="48">
        <f t="shared" si="2"/>
        <v>0</v>
      </c>
      <c r="S43" s="48" t="str">
        <f t="shared" si="3"/>
        <v>20_0</v>
      </c>
      <c r="T43" s="55">
        <v>1798</v>
      </c>
      <c r="U43" s="5"/>
      <c r="V43" s="48">
        <v>20</v>
      </c>
      <c r="W43" s="55">
        <v>0</v>
      </c>
      <c r="X43" s="55">
        <v>6</v>
      </c>
      <c r="Y43" s="48">
        <f t="shared" si="4"/>
        <v>0</v>
      </c>
      <c r="Z43" s="48" t="str">
        <f t="shared" si="5"/>
        <v>20_0</v>
      </c>
      <c r="AA43" s="55">
        <v>1798</v>
      </c>
      <c r="AB43" s="5"/>
      <c r="AC43" s="48">
        <v>20</v>
      </c>
      <c r="AD43" s="55">
        <v>0</v>
      </c>
      <c r="AE43" s="55">
        <v>6</v>
      </c>
      <c r="AF43" s="48">
        <f t="shared" si="6"/>
        <v>0</v>
      </c>
      <c r="AG43" s="48" t="str">
        <f t="shared" si="7"/>
        <v>20_0</v>
      </c>
      <c r="AH43" s="55">
        <v>1858</v>
      </c>
      <c r="AI43" s="77"/>
      <c r="AJ43" s="48">
        <v>20</v>
      </c>
      <c r="AK43" s="55">
        <v>0</v>
      </c>
      <c r="AL43" s="55">
        <v>6</v>
      </c>
      <c r="AM43" s="48">
        <f t="shared" si="8"/>
        <v>0</v>
      </c>
      <c r="AN43" s="48" t="str">
        <f t="shared" si="9"/>
        <v>20_0</v>
      </c>
      <c r="AO43" s="4">
        <f t="shared" si="12"/>
        <v>1798</v>
      </c>
      <c r="AP43" s="4">
        <f t="shared" si="13"/>
        <v>1858</v>
      </c>
      <c r="AQ43" s="142">
        <f t="shared" si="21"/>
        <v>1828</v>
      </c>
      <c r="AR43" s="43">
        <f t="shared" si="17"/>
        <v>11.717948717948717</v>
      </c>
      <c r="AS43" s="5"/>
      <c r="AT43" s="5"/>
      <c r="AU43" s="5"/>
      <c r="AV43" s="5"/>
      <c r="AW43" s="5"/>
      <c r="AX43" s="6"/>
    </row>
    <row r="44" spans="1:50">
      <c r="A44" s="48">
        <v>20</v>
      </c>
      <c r="B44" s="55">
        <v>1</v>
      </c>
      <c r="C44" s="55">
        <v>7</v>
      </c>
      <c r="D44" s="48">
        <f t="shared" si="10"/>
        <v>1</v>
      </c>
      <c r="E44" s="48" t="str">
        <f t="shared" si="11"/>
        <v>20_1</v>
      </c>
      <c r="F44" s="55">
        <v>1755</v>
      </c>
      <c r="G44" s="1"/>
      <c r="H44" s="48">
        <v>20</v>
      </c>
      <c r="I44" s="55">
        <v>1</v>
      </c>
      <c r="J44" s="55">
        <v>7</v>
      </c>
      <c r="K44" s="48">
        <f t="shared" si="0"/>
        <v>1</v>
      </c>
      <c r="L44" s="48" t="str">
        <f t="shared" si="1"/>
        <v>20_1</v>
      </c>
      <c r="M44" s="55">
        <v>1808</v>
      </c>
      <c r="N44" s="82"/>
      <c r="O44" s="48">
        <v>20</v>
      </c>
      <c r="P44" s="55">
        <v>1</v>
      </c>
      <c r="Q44" s="55">
        <v>7</v>
      </c>
      <c r="R44" s="48">
        <f t="shared" si="2"/>
        <v>1</v>
      </c>
      <c r="S44" s="48" t="str">
        <f t="shared" si="3"/>
        <v>20_1</v>
      </c>
      <c r="T44" s="55">
        <v>1846</v>
      </c>
      <c r="U44" s="5"/>
      <c r="V44" s="48">
        <v>20</v>
      </c>
      <c r="W44" s="55">
        <v>1</v>
      </c>
      <c r="X44" s="55">
        <v>7</v>
      </c>
      <c r="Y44" s="48">
        <f t="shared" si="4"/>
        <v>1</v>
      </c>
      <c r="Z44" s="48" t="str">
        <f t="shared" si="5"/>
        <v>20_1</v>
      </c>
      <c r="AA44" s="55">
        <v>1846</v>
      </c>
      <c r="AB44" s="5"/>
      <c r="AC44" s="48">
        <v>20</v>
      </c>
      <c r="AD44" s="55">
        <v>1</v>
      </c>
      <c r="AE44" s="55">
        <v>7</v>
      </c>
      <c r="AF44" s="48">
        <f t="shared" si="6"/>
        <v>1</v>
      </c>
      <c r="AG44" s="48" t="str">
        <f t="shared" si="7"/>
        <v>20_1</v>
      </c>
      <c r="AH44" s="55">
        <v>1906</v>
      </c>
      <c r="AI44" s="82"/>
      <c r="AJ44" s="48">
        <v>20</v>
      </c>
      <c r="AK44" s="55">
        <v>1</v>
      </c>
      <c r="AL44" s="55">
        <v>7</v>
      </c>
      <c r="AM44" s="48">
        <f t="shared" si="8"/>
        <v>1</v>
      </c>
      <c r="AN44" s="48" t="str">
        <f t="shared" si="9"/>
        <v>20_1</v>
      </c>
      <c r="AO44" s="4">
        <f t="shared" si="12"/>
        <v>1846</v>
      </c>
      <c r="AP44" s="4">
        <f t="shared" si="13"/>
        <v>1906</v>
      </c>
      <c r="AQ44" s="142">
        <f t="shared" si="21"/>
        <v>1876</v>
      </c>
      <c r="AR44" s="43">
        <f t="shared" si="17"/>
        <v>12.025641025641026</v>
      </c>
      <c r="AS44" s="5"/>
      <c r="AT44" s="5"/>
      <c r="AU44" s="5"/>
      <c r="AV44" s="5"/>
      <c r="AW44" s="5"/>
      <c r="AX44" s="6"/>
    </row>
    <row r="45" spans="1:50">
      <c r="A45" s="48">
        <v>20</v>
      </c>
      <c r="B45" s="55">
        <v>2</v>
      </c>
      <c r="C45" s="55">
        <v>8</v>
      </c>
      <c r="D45" s="48">
        <f t="shared" si="10"/>
        <v>2</v>
      </c>
      <c r="E45" s="48" t="str">
        <f t="shared" si="11"/>
        <v>20_2</v>
      </c>
      <c r="F45" s="55">
        <v>1800</v>
      </c>
      <c r="G45" s="1"/>
      <c r="H45" s="48">
        <v>20</v>
      </c>
      <c r="I45" s="55">
        <v>2</v>
      </c>
      <c r="J45" s="55">
        <v>8</v>
      </c>
      <c r="K45" s="48">
        <f t="shared" si="0"/>
        <v>2</v>
      </c>
      <c r="L45" s="48" t="str">
        <f t="shared" si="1"/>
        <v>20_2</v>
      </c>
      <c r="M45" s="55">
        <v>1854</v>
      </c>
      <c r="N45" s="82"/>
      <c r="O45" s="48">
        <v>20</v>
      </c>
      <c r="P45" s="55">
        <v>2</v>
      </c>
      <c r="Q45" s="55">
        <v>8</v>
      </c>
      <c r="R45" s="48">
        <f t="shared" si="2"/>
        <v>2</v>
      </c>
      <c r="S45" s="48" t="str">
        <f t="shared" si="3"/>
        <v>20_2</v>
      </c>
      <c r="T45" s="55">
        <v>1893</v>
      </c>
      <c r="U45" s="5"/>
      <c r="V45" s="48">
        <v>20</v>
      </c>
      <c r="W45" s="55">
        <v>2</v>
      </c>
      <c r="X45" s="55">
        <v>8</v>
      </c>
      <c r="Y45" s="48">
        <f t="shared" si="4"/>
        <v>2</v>
      </c>
      <c r="Z45" s="48" t="str">
        <f t="shared" si="5"/>
        <v>20_2</v>
      </c>
      <c r="AA45" s="55">
        <v>1893</v>
      </c>
      <c r="AB45" s="5"/>
      <c r="AC45" s="48">
        <v>20</v>
      </c>
      <c r="AD45" s="55">
        <v>2</v>
      </c>
      <c r="AE45" s="55">
        <v>8</v>
      </c>
      <c r="AF45" s="48">
        <f t="shared" si="6"/>
        <v>2</v>
      </c>
      <c r="AG45" s="48" t="str">
        <f t="shared" si="7"/>
        <v>20_2</v>
      </c>
      <c r="AH45" s="55">
        <v>1953</v>
      </c>
      <c r="AI45" s="82"/>
      <c r="AJ45" s="48">
        <v>20</v>
      </c>
      <c r="AK45" s="55">
        <v>2</v>
      </c>
      <c r="AL45" s="55">
        <v>8</v>
      </c>
      <c r="AM45" s="48">
        <f t="shared" si="8"/>
        <v>2</v>
      </c>
      <c r="AN45" s="48" t="str">
        <f t="shared" si="9"/>
        <v>20_2</v>
      </c>
      <c r="AO45" s="4">
        <f t="shared" si="12"/>
        <v>1893</v>
      </c>
      <c r="AP45" s="4">
        <f t="shared" si="13"/>
        <v>1953</v>
      </c>
      <c r="AQ45" s="142">
        <f t="shared" si="21"/>
        <v>1923</v>
      </c>
      <c r="AR45" s="43">
        <f t="shared" si="17"/>
        <v>12.326923076923077</v>
      </c>
      <c r="AS45" s="5"/>
      <c r="AT45" s="5"/>
      <c r="AU45" s="5"/>
      <c r="AV45" s="5"/>
      <c r="AW45" s="5"/>
      <c r="AX45" s="6"/>
    </row>
    <row r="46" spans="1:50">
      <c r="A46" s="48">
        <v>20</v>
      </c>
      <c r="B46" s="55">
        <v>3</v>
      </c>
      <c r="C46" s="55">
        <v>9</v>
      </c>
      <c r="D46" s="48">
        <f t="shared" si="10"/>
        <v>3</v>
      </c>
      <c r="E46" s="48" t="str">
        <f t="shared" si="11"/>
        <v>20_3</v>
      </c>
      <c r="F46" s="55">
        <v>1847</v>
      </c>
      <c r="G46" s="1"/>
      <c r="H46" s="48">
        <v>20</v>
      </c>
      <c r="I46" s="55">
        <v>3</v>
      </c>
      <c r="J46" s="55">
        <v>9</v>
      </c>
      <c r="K46" s="48">
        <f t="shared" si="0"/>
        <v>3</v>
      </c>
      <c r="L46" s="48" t="str">
        <f t="shared" si="1"/>
        <v>20_3</v>
      </c>
      <c r="M46" s="55">
        <v>1902</v>
      </c>
      <c r="N46" s="82"/>
      <c r="O46" s="48">
        <v>20</v>
      </c>
      <c r="P46" s="55">
        <v>3</v>
      </c>
      <c r="Q46" s="55">
        <v>9</v>
      </c>
      <c r="R46" s="48">
        <f t="shared" si="2"/>
        <v>3</v>
      </c>
      <c r="S46" s="48" t="str">
        <f t="shared" si="3"/>
        <v>20_3</v>
      </c>
      <c r="T46" s="55">
        <v>1942</v>
      </c>
      <c r="U46" s="5"/>
      <c r="V46" s="48">
        <v>20</v>
      </c>
      <c r="W46" s="55">
        <v>3</v>
      </c>
      <c r="X46" s="55">
        <v>9</v>
      </c>
      <c r="Y46" s="48">
        <f t="shared" si="4"/>
        <v>3</v>
      </c>
      <c r="Z46" s="48" t="str">
        <f t="shared" si="5"/>
        <v>20_3</v>
      </c>
      <c r="AA46" s="55">
        <v>1942</v>
      </c>
      <c r="AB46" s="5"/>
      <c r="AC46" s="48">
        <v>20</v>
      </c>
      <c r="AD46" s="55">
        <v>3</v>
      </c>
      <c r="AE46" s="55">
        <v>9</v>
      </c>
      <c r="AF46" s="48">
        <f t="shared" si="6"/>
        <v>3</v>
      </c>
      <c r="AG46" s="48" t="str">
        <f t="shared" si="7"/>
        <v>20_3</v>
      </c>
      <c r="AH46" s="55">
        <v>2002</v>
      </c>
      <c r="AI46" s="82"/>
      <c r="AJ46" s="48">
        <v>20</v>
      </c>
      <c r="AK46" s="55">
        <v>3</v>
      </c>
      <c r="AL46" s="55">
        <v>9</v>
      </c>
      <c r="AM46" s="48">
        <f t="shared" si="8"/>
        <v>3</v>
      </c>
      <c r="AN46" s="48" t="str">
        <f t="shared" si="9"/>
        <v>20_3</v>
      </c>
      <c r="AO46" s="4">
        <f t="shared" si="12"/>
        <v>1942</v>
      </c>
      <c r="AP46" s="4">
        <f t="shared" si="13"/>
        <v>2002</v>
      </c>
      <c r="AQ46" s="142">
        <f t="shared" si="21"/>
        <v>1972</v>
      </c>
      <c r="AR46" s="43">
        <f t="shared" si="17"/>
        <v>12.641025641025641</v>
      </c>
      <c r="AS46" s="5"/>
      <c r="AT46" s="5"/>
      <c r="AU46" s="5"/>
      <c r="AV46" s="5"/>
      <c r="AW46" s="5"/>
      <c r="AX46" s="6"/>
    </row>
    <row r="47" spans="1:50">
      <c r="A47" s="48">
        <v>20</v>
      </c>
      <c r="B47" s="55">
        <v>4</v>
      </c>
      <c r="C47" s="55">
        <v>10</v>
      </c>
      <c r="D47" s="48">
        <f t="shared" si="10"/>
        <v>4</v>
      </c>
      <c r="E47" s="48" t="str">
        <f t="shared" si="11"/>
        <v>20_4</v>
      </c>
      <c r="F47" s="55">
        <v>1898</v>
      </c>
      <c r="G47" s="1"/>
      <c r="H47" s="48">
        <v>20</v>
      </c>
      <c r="I47" s="55">
        <v>4</v>
      </c>
      <c r="J47" s="55">
        <v>10</v>
      </c>
      <c r="K47" s="48">
        <f t="shared" si="0"/>
        <v>4</v>
      </c>
      <c r="L47" s="48" t="str">
        <f t="shared" si="1"/>
        <v>20_4</v>
      </c>
      <c r="M47" s="55">
        <v>1955</v>
      </c>
      <c r="N47" s="82"/>
      <c r="O47" s="48">
        <v>20</v>
      </c>
      <c r="P47" s="55">
        <v>4</v>
      </c>
      <c r="Q47" s="55">
        <v>10</v>
      </c>
      <c r="R47" s="48">
        <f t="shared" si="2"/>
        <v>4</v>
      </c>
      <c r="S47" s="48" t="str">
        <f t="shared" si="3"/>
        <v>20_4</v>
      </c>
      <c r="T47" s="55">
        <v>1996</v>
      </c>
      <c r="U47" s="5"/>
      <c r="V47" s="48">
        <v>20</v>
      </c>
      <c r="W47" s="55">
        <v>4</v>
      </c>
      <c r="X47" s="55">
        <v>10</v>
      </c>
      <c r="Y47" s="48">
        <f t="shared" si="4"/>
        <v>4</v>
      </c>
      <c r="Z47" s="48" t="str">
        <f t="shared" si="5"/>
        <v>20_4</v>
      </c>
      <c r="AA47" s="55">
        <v>1996</v>
      </c>
      <c r="AB47" s="5"/>
      <c r="AC47" s="48">
        <v>20</v>
      </c>
      <c r="AD47" s="55">
        <v>4</v>
      </c>
      <c r="AE47" s="55">
        <v>10</v>
      </c>
      <c r="AF47" s="48">
        <f t="shared" si="6"/>
        <v>4</v>
      </c>
      <c r="AG47" s="48" t="str">
        <f t="shared" si="7"/>
        <v>20_4</v>
      </c>
      <c r="AH47" s="55">
        <v>2056</v>
      </c>
      <c r="AI47" s="82"/>
      <c r="AJ47" s="48">
        <v>20</v>
      </c>
      <c r="AK47" s="55">
        <v>4</v>
      </c>
      <c r="AL47" s="55">
        <v>10</v>
      </c>
      <c r="AM47" s="48">
        <f t="shared" si="8"/>
        <v>4</v>
      </c>
      <c r="AN47" s="48" t="str">
        <f t="shared" si="9"/>
        <v>20_4</v>
      </c>
      <c r="AO47" s="4">
        <f t="shared" si="12"/>
        <v>1996</v>
      </c>
      <c r="AP47" s="4">
        <f t="shared" si="13"/>
        <v>2056</v>
      </c>
      <c r="AQ47" s="142">
        <f t="shared" si="21"/>
        <v>2026</v>
      </c>
      <c r="AR47" s="43">
        <f t="shared" si="17"/>
        <v>12.987179487179487</v>
      </c>
      <c r="AS47" s="5"/>
      <c r="AT47" s="5"/>
      <c r="AU47" s="5"/>
      <c r="AV47" s="5"/>
      <c r="AW47" s="5"/>
      <c r="AX47" s="6"/>
    </row>
    <row r="48" spans="1:50">
      <c r="A48" s="48">
        <v>20</v>
      </c>
      <c r="B48" s="55">
        <v>5</v>
      </c>
      <c r="C48" s="55">
        <v>11</v>
      </c>
      <c r="D48" s="48">
        <f t="shared" si="10"/>
        <v>5</v>
      </c>
      <c r="E48" s="48" t="str">
        <f t="shared" si="11"/>
        <v>20_5</v>
      </c>
      <c r="F48" s="55">
        <v>1956</v>
      </c>
      <c r="G48" s="1"/>
      <c r="H48" s="48">
        <v>20</v>
      </c>
      <c r="I48" s="55">
        <v>5</v>
      </c>
      <c r="J48" s="55">
        <v>11</v>
      </c>
      <c r="K48" s="48">
        <f t="shared" si="0"/>
        <v>5</v>
      </c>
      <c r="L48" s="48" t="str">
        <f t="shared" si="1"/>
        <v>20_5</v>
      </c>
      <c r="M48" s="55">
        <v>2015</v>
      </c>
      <c r="N48" s="82"/>
      <c r="O48" s="48">
        <v>20</v>
      </c>
      <c r="P48" s="55">
        <v>5</v>
      </c>
      <c r="Q48" s="55">
        <v>11</v>
      </c>
      <c r="R48" s="48">
        <f t="shared" si="2"/>
        <v>5</v>
      </c>
      <c r="S48" s="48" t="str">
        <f t="shared" si="3"/>
        <v>20_5</v>
      </c>
      <c r="T48" s="55">
        <v>2057</v>
      </c>
      <c r="U48" s="5"/>
      <c r="V48" s="48">
        <v>20</v>
      </c>
      <c r="W48" s="55">
        <v>5</v>
      </c>
      <c r="X48" s="55">
        <v>11</v>
      </c>
      <c r="Y48" s="48">
        <f t="shared" si="4"/>
        <v>5</v>
      </c>
      <c r="Z48" s="48" t="str">
        <f t="shared" si="5"/>
        <v>20_5</v>
      </c>
      <c r="AA48" s="55">
        <v>2057</v>
      </c>
      <c r="AB48" s="5"/>
      <c r="AC48" s="48">
        <v>20</v>
      </c>
      <c r="AD48" s="55">
        <v>5</v>
      </c>
      <c r="AE48" s="55">
        <v>11</v>
      </c>
      <c r="AF48" s="48">
        <f t="shared" si="6"/>
        <v>5</v>
      </c>
      <c r="AG48" s="48" t="str">
        <f t="shared" si="7"/>
        <v>20_5</v>
      </c>
      <c r="AH48" s="55">
        <v>2117</v>
      </c>
      <c r="AI48" s="82"/>
      <c r="AJ48" s="48">
        <v>20</v>
      </c>
      <c r="AK48" s="55">
        <v>5</v>
      </c>
      <c r="AL48" s="55">
        <v>11</v>
      </c>
      <c r="AM48" s="48">
        <f t="shared" si="8"/>
        <v>5</v>
      </c>
      <c r="AN48" s="48" t="str">
        <f t="shared" si="9"/>
        <v>20_5</v>
      </c>
      <c r="AO48" s="4">
        <f t="shared" si="12"/>
        <v>2057</v>
      </c>
      <c r="AP48" s="4">
        <f t="shared" si="13"/>
        <v>2117</v>
      </c>
      <c r="AQ48" s="142">
        <f t="shared" si="21"/>
        <v>2087</v>
      </c>
      <c r="AR48" s="43">
        <f t="shared" si="17"/>
        <v>13.378205128205128</v>
      </c>
      <c r="AS48" s="5"/>
      <c r="AT48" s="5"/>
      <c r="AU48" s="5"/>
      <c r="AV48" s="5"/>
      <c r="AW48" s="5"/>
      <c r="AX48" s="6"/>
    </row>
    <row r="49" spans="1:50">
      <c r="A49" s="48">
        <v>20</v>
      </c>
      <c r="B49" s="55">
        <v>6</v>
      </c>
      <c r="C49" s="55">
        <v>12</v>
      </c>
      <c r="D49" s="48">
        <f t="shared" si="10"/>
        <v>6</v>
      </c>
      <c r="E49" s="48" t="str">
        <f t="shared" si="11"/>
        <v>20_6</v>
      </c>
      <c r="F49" s="55">
        <v>2017</v>
      </c>
      <c r="G49" s="1"/>
      <c r="H49" s="48">
        <v>20</v>
      </c>
      <c r="I49" s="55">
        <v>6</v>
      </c>
      <c r="J49" s="55">
        <v>12</v>
      </c>
      <c r="K49" s="48">
        <f t="shared" si="0"/>
        <v>6</v>
      </c>
      <c r="L49" s="48" t="str">
        <f t="shared" si="1"/>
        <v>20_6</v>
      </c>
      <c r="M49" s="55">
        <v>2077</v>
      </c>
      <c r="N49" s="82"/>
      <c r="O49" s="48">
        <v>20</v>
      </c>
      <c r="P49" s="55">
        <v>6</v>
      </c>
      <c r="Q49" s="55">
        <v>12</v>
      </c>
      <c r="R49" s="48">
        <f t="shared" si="2"/>
        <v>6</v>
      </c>
      <c r="S49" s="48" t="str">
        <f t="shared" si="3"/>
        <v>20_6</v>
      </c>
      <c r="T49" s="55">
        <v>2121</v>
      </c>
      <c r="U49" s="5"/>
      <c r="V49" s="48">
        <v>20</v>
      </c>
      <c r="W49" s="55">
        <v>6</v>
      </c>
      <c r="X49" s="55">
        <v>12</v>
      </c>
      <c r="Y49" s="48">
        <f t="shared" si="4"/>
        <v>6</v>
      </c>
      <c r="Z49" s="48" t="str">
        <f t="shared" si="5"/>
        <v>20_6</v>
      </c>
      <c r="AA49" s="55">
        <v>2121</v>
      </c>
      <c r="AB49" s="5"/>
      <c r="AC49" s="48">
        <v>20</v>
      </c>
      <c r="AD49" s="55">
        <v>6</v>
      </c>
      <c r="AE49" s="55">
        <v>12</v>
      </c>
      <c r="AF49" s="48">
        <f t="shared" si="6"/>
        <v>6</v>
      </c>
      <c r="AG49" s="48" t="str">
        <f t="shared" si="7"/>
        <v>20_6</v>
      </c>
      <c r="AH49" s="55">
        <v>2181</v>
      </c>
      <c r="AI49" s="82"/>
      <c r="AJ49" s="48">
        <v>20</v>
      </c>
      <c r="AK49" s="55">
        <v>6</v>
      </c>
      <c r="AL49" s="55">
        <v>12</v>
      </c>
      <c r="AM49" s="48">
        <f t="shared" si="8"/>
        <v>6</v>
      </c>
      <c r="AN49" s="48" t="str">
        <f t="shared" si="9"/>
        <v>20_6</v>
      </c>
      <c r="AO49" s="4">
        <f t="shared" si="12"/>
        <v>2121</v>
      </c>
      <c r="AP49" s="4">
        <f t="shared" si="13"/>
        <v>2181</v>
      </c>
      <c r="AQ49" s="142">
        <f t="shared" si="21"/>
        <v>2151</v>
      </c>
      <c r="AR49" s="43">
        <f t="shared" si="17"/>
        <v>13.788461538461538</v>
      </c>
      <c r="AS49" s="5"/>
      <c r="AT49" s="5"/>
      <c r="AU49" s="5"/>
      <c r="AV49" s="5"/>
      <c r="AW49" s="5"/>
      <c r="AX49" s="6"/>
    </row>
    <row r="50" spans="1:50">
      <c r="A50" s="48">
        <v>20</v>
      </c>
      <c r="B50" s="55">
        <v>7</v>
      </c>
      <c r="C50" s="55">
        <v>13</v>
      </c>
      <c r="D50" s="48">
        <f t="shared" si="10"/>
        <v>7</v>
      </c>
      <c r="E50" s="48" t="str">
        <f t="shared" si="11"/>
        <v>20_7</v>
      </c>
      <c r="F50" s="55">
        <v>2085</v>
      </c>
      <c r="G50" s="1"/>
      <c r="H50" s="48">
        <v>20</v>
      </c>
      <c r="I50" s="55">
        <v>7</v>
      </c>
      <c r="J50" s="55">
        <v>13</v>
      </c>
      <c r="K50" s="48">
        <f t="shared" si="0"/>
        <v>7</v>
      </c>
      <c r="L50" s="48" t="str">
        <f t="shared" si="1"/>
        <v>20_7</v>
      </c>
      <c r="M50" s="55">
        <v>2147</v>
      </c>
      <c r="N50" s="82"/>
      <c r="O50" s="48">
        <v>20</v>
      </c>
      <c r="P50" s="55">
        <v>7</v>
      </c>
      <c r="Q50" s="55">
        <v>13</v>
      </c>
      <c r="R50" s="48">
        <f t="shared" si="2"/>
        <v>7</v>
      </c>
      <c r="S50" s="48" t="str">
        <f t="shared" si="3"/>
        <v>20_7</v>
      </c>
      <c r="T50" s="55">
        <v>2192</v>
      </c>
      <c r="U50" s="5"/>
      <c r="V50" s="48">
        <v>20</v>
      </c>
      <c r="W50" s="55">
        <v>7</v>
      </c>
      <c r="X50" s="55">
        <v>13</v>
      </c>
      <c r="Y50" s="48">
        <f t="shared" si="4"/>
        <v>7</v>
      </c>
      <c r="Z50" s="48" t="str">
        <f t="shared" si="5"/>
        <v>20_7</v>
      </c>
      <c r="AA50" s="55">
        <v>2192</v>
      </c>
      <c r="AB50" s="5"/>
      <c r="AC50" s="48">
        <v>20</v>
      </c>
      <c r="AD50" s="55">
        <v>7</v>
      </c>
      <c r="AE50" s="55">
        <v>13</v>
      </c>
      <c r="AF50" s="48">
        <f t="shared" si="6"/>
        <v>7</v>
      </c>
      <c r="AG50" s="48" t="str">
        <f t="shared" si="7"/>
        <v>20_7</v>
      </c>
      <c r="AH50" s="55">
        <v>2252</v>
      </c>
      <c r="AI50" s="82"/>
      <c r="AJ50" s="48">
        <v>20</v>
      </c>
      <c r="AK50" s="55">
        <v>7</v>
      </c>
      <c r="AL50" s="55">
        <v>13</v>
      </c>
      <c r="AM50" s="48">
        <f t="shared" si="8"/>
        <v>7</v>
      </c>
      <c r="AN50" s="48" t="str">
        <f t="shared" si="9"/>
        <v>20_7</v>
      </c>
      <c r="AO50" s="4">
        <f t="shared" si="12"/>
        <v>2192</v>
      </c>
      <c r="AP50" s="4">
        <f t="shared" si="13"/>
        <v>2252</v>
      </c>
      <c r="AQ50" s="142">
        <f t="shared" si="21"/>
        <v>2222</v>
      </c>
      <c r="AR50" s="43">
        <f t="shared" si="17"/>
        <v>14.243589743589743</v>
      </c>
      <c r="AS50" s="5"/>
      <c r="AT50" s="5"/>
      <c r="AU50" s="5"/>
      <c r="AV50" s="5"/>
      <c r="AW50" s="5"/>
      <c r="AX50" s="6"/>
    </row>
    <row r="51" spans="1:50">
      <c r="A51" s="48">
        <v>20</v>
      </c>
      <c r="B51" s="55">
        <v>8</v>
      </c>
      <c r="C51" s="55">
        <v>14</v>
      </c>
      <c r="D51" s="48">
        <f t="shared" si="10"/>
        <v>8</v>
      </c>
      <c r="E51" s="48" t="str">
        <f t="shared" si="11"/>
        <v>20_8</v>
      </c>
      <c r="F51" s="55">
        <v>2154</v>
      </c>
      <c r="G51" s="1"/>
      <c r="H51" s="48">
        <v>20</v>
      </c>
      <c r="I51" s="55">
        <v>8</v>
      </c>
      <c r="J51" s="55">
        <v>14</v>
      </c>
      <c r="K51" s="48">
        <f t="shared" si="0"/>
        <v>8</v>
      </c>
      <c r="L51" s="48" t="str">
        <f t="shared" si="1"/>
        <v>20_8</v>
      </c>
      <c r="M51" s="55">
        <v>2218</v>
      </c>
      <c r="N51" s="5"/>
      <c r="O51" s="48">
        <v>20</v>
      </c>
      <c r="P51" s="55">
        <v>8</v>
      </c>
      <c r="Q51" s="55">
        <v>14</v>
      </c>
      <c r="R51" s="48">
        <f t="shared" si="2"/>
        <v>8</v>
      </c>
      <c r="S51" s="48" t="str">
        <f t="shared" si="3"/>
        <v>20_8</v>
      </c>
      <c r="T51" s="55">
        <v>2265</v>
      </c>
      <c r="U51" s="5"/>
      <c r="V51" s="48">
        <v>20</v>
      </c>
      <c r="W51" s="55">
        <v>8</v>
      </c>
      <c r="X51" s="55">
        <v>14</v>
      </c>
      <c r="Y51" s="48">
        <f t="shared" si="4"/>
        <v>8</v>
      </c>
      <c r="Z51" s="48" t="str">
        <f t="shared" si="5"/>
        <v>20_8</v>
      </c>
      <c r="AA51" s="55">
        <v>2265</v>
      </c>
      <c r="AB51" s="5"/>
      <c r="AC51" s="48">
        <v>20</v>
      </c>
      <c r="AD51" s="55">
        <v>8</v>
      </c>
      <c r="AE51" s="55">
        <v>14</v>
      </c>
      <c r="AF51" s="48">
        <f t="shared" si="6"/>
        <v>8</v>
      </c>
      <c r="AG51" s="48" t="str">
        <f t="shared" si="7"/>
        <v>20_8</v>
      </c>
      <c r="AH51" s="55">
        <v>2325</v>
      </c>
      <c r="AI51" s="5"/>
      <c r="AJ51" s="48">
        <v>20</v>
      </c>
      <c r="AK51" s="55">
        <v>8</v>
      </c>
      <c r="AL51" s="55">
        <v>14</v>
      </c>
      <c r="AM51" s="48">
        <f t="shared" si="8"/>
        <v>8</v>
      </c>
      <c r="AN51" s="48" t="str">
        <f t="shared" si="9"/>
        <v>20_8</v>
      </c>
      <c r="AO51" s="4">
        <f t="shared" si="12"/>
        <v>2265</v>
      </c>
      <c r="AP51" s="4">
        <f t="shared" si="13"/>
        <v>2325</v>
      </c>
      <c r="AQ51" s="142">
        <f t="shared" si="21"/>
        <v>2295</v>
      </c>
      <c r="AR51" s="43">
        <f t="shared" si="17"/>
        <v>14.711538461538462</v>
      </c>
      <c r="AS51" s="5"/>
      <c r="AT51" s="5"/>
      <c r="AU51" s="5"/>
      <c r="AV51" s="5"/>
      <c r="AW51" s="5"/>
      <c r="AX51" s="6"/>
    </row>
    <row r="52" spans="1:50">
      <c r="A52" s="48">
        <v>20</v>
      </c>
      <c r="B52" s="55">
        <v>9</v>
      </c>
      <c r="C52" s="55">
        <v>15</v>
      </c>
      <c r="D52" s="48">
        <f t="shared" si="10"/>
        <v>9</v>
      </c>
      <c r="E52" s="48" t="str">
        <f t="shared" si="11"/>
        <v>20_9</v>
      </c>
      <c r="F52" s="55">
        <v>2217</v>
      </c>
      <c r="G52" s="1"/>
      <c r="H52" s="48">
        <v>20</v>
      </c>
      <c r="I52" s="55">
        <v>9</v>
      </c>
      <c r="J52" s="55">
        <v>15</v>
      </c>
      <c r="K52" s="48">
        <f t="shared" si="0"/>
        <v>9</v>
      </c>
      <c r="L52" s="48" t="str">
        <f t="shared" si="1"/>
        <v>20_9</v>
      </c>
      <c r="M52" s="55">
        <v>2283</v>
      </c>
      <c r="N52" s="5"/>
      <c r="O52" s="48">
        <v>20</v>
      </c>
      <c r="P52" s="55">
        <v>9</v>
      </c>
      <c r="Q52" s="55">
        <v>15</v>
      </c>
      <c r="R52" s="48">
        <f t="shared" si="2"/>
        <v>9</v>
      </c>
      <c r="S52" s="48" t="str">
        <f t="shared" si="3"/>
        <v>20_9</v>
      </c>
      <c r="T52" s="55">
        <v>2331</v>
      </c>
      <c r="U52" s="5"/>
      <c r="V52" s="48">
        <v>20</v>
      </c>
      <c r="W52" s="55">
        <v>9</v>
      </c>
      <c r="X52" s="55">
        <v>15</v>
      </c>
      <c r="Y52" s="48">
        <f t="shared" si="4"/>
        <v>9</v>
      </c>
      <c r="Z52" s="48" t="str">
        <f t="shared" si="5"/>
        <v>20_9</v>
      </c>
      <c r="AA52" s="55">
        <v>2331</v>
      </c>
      <c r="AB52" s="5"/>
      <c r="AC52" s="48">
        <v>20</v>
      </c>
      <c r="AD52" s="55">
        <v>9</v>
      </c>
      <c r="AE52" s="55">
        <v>15</v>
      </c>
      <c r="AF52" s="48">
        <f t="shared" si="6"/>
        <v>9</v>
      </c>
      <c r="AG52" s="48" t="str">
        <f t="shared" si="7"/>
        <v>20_9</v>
      </c>
      <c r="AH52" s="55">
        <v>2391</v>
      </c>
      <c r="AI52" s="5"/>
      <c r="AJ52" s="48">
        <v>20</v>
      </c>
      <c r="AK52" s="55">
        <v>9</v>
      </c>
      <c r="AL52" s="55">
        <v>15</v>
      </c>
      <c r="AM52" s="48">
        <f t="shared" si="8"/>
        <v>9</v>
      </c>
      <c r="AN52" s="48" t="str">
        <f t="shared" si="9"/>
        <v>20_9</v>
      </c>
      <c r="AO52" s="4">
        <f t="shared" si="12"/>
        <v>2331</v>
      </c>
      <c r="AP52" s="4">
        <f t="shared" si="13"/>
        <v>2391</v>
      </c>
      <c r="AQ52" s="142">
        <f t="shared" si="21"/>
        <v>2361</v>
      </c>
      <c r="AR52" s="43">
        <f t="shared" si="17"/>
        <v>15.134615384615385</v>
      </c>
      <c r="AS52" s="5"/>
      <c r="AT52" s="5"/>
      <c r="AU52" s="5"/>
      <c r="AV52" s="5"/>
      <c r="AW52" s="5"/>
      <c r="AX52" s="6"/>
    </row>
    <row r="53" spans="1:50">
      <c r="A53" s="48">
        <v>20</v>
      </c>
      <c r="B53" s="55">
        <v>10</v>
      </c>
      <c r="C53" s="55">
        <v>16</v>
      </c>
      <c r="D53" s="48">
        <f t="shared" si="10"/>
        <v>10</v>
      </c>
      <c r="E53" s="48" t="str">
        <f t="shared" si="11"/>
        <v>20_10</v>
      </c>
      <c r="F53" s="55">
        <v>2289</v>
      </c>
      <c r="G53" s="1"/>
      <c r="H53" s="48">
        <v>20</v>
      </c>
      <c r="I53" s="55">
        <v>10</v>
      </c>
      <c r="J53" s="55">
        <v>16</v>
      </c>
      <c r="K53" s="48">
        <f t="shared" si="0"/>
        <v>10</v>
      </c>
      <c r="L53" s="48" t="str">
        <f t="shared" si="1"/>
        <v>20_10</v>
      </c>
      <c r="M53" s="55">
        <v>2357</v>
      </c>
      <c r="N53" s="5"/>
      <c r="O53" s="48">
        <v>20</v>
      </c>
      <c r="P53" s="55">
        <v>10</v>
      </c>
      <c r="Q53" s="55">
        <v>16</v>
      </c>
      <c r="R53" s="48">
        <f t="shared" si="2"/>
        <v>10</v>
      </c>
      <c r="S53" s="48" t="str">
        <f t="shared" si="3"/>
        <v>20_10</v>
      </c>
      <c r="T53" s="55">
        <v>2407</v>
      </c>
      <c r="U53" s="5"/>
      <c r="V53" s="48">
        <v>20</v>
      </c>
      <c r="W53" s="55">
        <v>10</v>
      </c>
      <c r="X53" s="55">
        <v>16</v>
      </c>
      <c r="Y53" s="48">
        <f t="shared" si="4"/>
        <v>10</v>
      </c>
      <c r="Z53" s="48" t="str">
        <f t="shared" si="5"/>
        <v>20_10</v>
      </c>
      <c r="AA53" s="55">
        <v>2407</v>
      </c>
      <c r="AB53" s="5"/>
      <c r="AC53" s="48">
        <v>20</v>
      </c>
      <c r="AD53" s="55">
        <v>10</v>
      </c>
      <c r="AE53" s="55">
        <v>16</v>
      </c>
      <c r="AF53" s="48">
        <f t="shared" si="6"/>
        <v>10</v>
      </c>
      <c r="AG53" s="48" t="str">
        <f t="shared" si="7"/>
        <v>20_10</v>
      </c>
      <c r="AH53" s="55">
        <v>2467</v>
      </c>
      <c r="AI53" s="5"/>
      <c r="AJ53" s="48">
        <v>20</v>
      </c>
      <c r="AK53" s="55">
        <v>10</v>
      </c>
      <c r="AL53" s="55">
        <v>16</v>
      </c>
      <c r="AM53" s="48">
        <f t="shared" si="8"/>
        <v>10</v>
      </c>
      <c r="AN53" s="48" t="str">
        <f t="shared" si="9"/>
        <v>20_10</v>
      </c>
      <c r="AO53" s="4">
        <f t="shared" si="12"/>
        <v>2407</v>
      </c>
      <c r="AP53" s="4">
        <f t="shared" si="13"/>
        <v>2467</v>
      </c>
      <c r="AQ53" s="142">
        <f t="shared" si="21"/>
        <v>2437</v>
      </c>
      <c r="AR53" s="43">
        <f t="shared" si="17"/>
        <v>15.621794871794872</v>
      </c>
      <c r="AS53" s="5"/>
      <c r="AT53" s="5"/>
      <c r="AU53" s="5"/>
      <c r="AV53" s="5"/>
      <c r="AW53" s="5"/>
      <c r="AX53" s="6"/>
    </row>
    <row r="54" spans="1:50">
      <c r="A54" s="48">
        <v>24</v>
      </c>
      <c r="B54" s="55">
        <v>0</v>
      </c>
      <c r="C54" s="55">
        <v>4</v>
      </c>
      <c r="D54" s="48">
        <f t="shared" si="10"/>
        <v>0</v>
      </c>
      <c r="E54" s="48" t="str">
        <f t="shared" si="11"/>
        <v>24_0</v>
      </c>
      <c r="F54" s="55">
        <v>1618</v>
      </c>
      <c r="G54" s="1"/>
      <c r="H54" s="48">
        <v>24</v>
      </c>
      <c r="I54" s="55">
        <v>0</v>
      </c>
      <c r="J54" s="55">
        <v>4</v>
      </c>
      <c r="K54" s="48">
        <f t="shared" si="0"/>
        <v>0</v>
      </c>
      <c r="L54" s="48" t="str">
        <f t="shared" si="1"/>
        <v>24_0</v>
      </c>
      <c r="M54" s="55">
        <v>1667</v>
      </c>
      <c r="N54" s="5"/>
      <c r="O54" s="48">
        <v>24</v>
      </c>
      <c r="P54" s="55">
        <v>0</v>
      </c>
      <c r="Q54" s="55">
        <v>4</v>
      </c>
      <c r="R54" s="48">
        <f t="shared" si="2"/>
        <v>0</v>
      </c>
      <c r="S54" s="48" t="str">
        <f t="shared" si="3"/>
        <v>24_0</v>
      </c>
      <c r="T54" s="55">
        <v>1702</v>
      </c>
      <c r="U54" s="5"/>
      <c r="V54" s="48">
        <v>24</v>
      </c>
      <c r="W54" s="55">
        <v>0</v>
      </c>
      <c r="X54" s="55">
        <v>4</v>
      </c>
      <c r="Y54" s="48">
        <f t="shared" si="4"/>
        <v>0</v>
      </c>
      <c r="Z54" s="48" t="str">
        <f t="shared" si="5"/>
        <v>24_0</v>
      </c>
      <c r="AA54" s="55">
        <v>1702</v>
      </c>
      <c r="AB54" s="5"/>
      <c r="AC54" s="48">
        <v>24</v>
      </c>
      <c r="AD54" s="55">
        <v>0</v>
      </c>
      <c r="AE54" s="55">
        <v>4</v>
      </c>
      <c r="AF54" s="48">
        <f t="shared" si="6"/>
        <v>0</v>
      </c>
      <c r="AG54" s="48" t="str">
        <f t="shared" si="7"/>
        <v>24_0</v>
      </c>
      <c r="AH54" s="55">
        <v>1762</v>
      </c>
      <c r="AI54" s="5"/>
      <c r="AJ54" s="48">
        <v>24</v>
      </c>
      <c r="AK54" s="55">
        <v>0</v>
      </c>
      <c r="AL54" s="55">
        <v>4</v>
      </c>
      <c r="AM54" s="48">
        <f t="shared" si="8"/>
        <v>0</v>
      </c>
      <c r="AN54" s="48" t="str">
        <f t="shared" si="9"/>
        <v>24_0</v>
      </c>
      <c r="AO54" s="4">
        <f t="shared" si="12"/>
        <v>1702</v>
      </c>
      <c r="AP54" s="4">
        <f t="shared" si="13"/>
        <v>1762</v>
      </c>
      <c r="AQ54" s="142">
        <f t="shared" si="21"/>
        <v>1732</v>
      </c>
      <c r="AR54" s="43">
        <f t="shared" si="17"/>
        <v>11.102564102564102</v>
      </c>
      <c r="AS54" s="5"/>
      <c r="AT54" s="5"/>
      <c r="AU54" s="5"/>
      <c r="AV54" s="5"/>
      <c r="AW54" s="5"/>
      <c r="AX54" s="6"/>
    </row>
    <row r="55" spans="1:50">
      <c r="A55" s="48">
        <v>24</v>
      </c>
      <c r="B55" s="55">
        <v>1</v>
      </c>
      <c r="C55" s="55">
        <v>5</v>
      </c>
      <c r="D55" s="48">
        <f t="shared" si="10"/>
        <v>1</v>
      </c>
      <c r="E55" s="48" t="str">
        <f t="shared" si="11"/>
        <v>24_1</v>
      </c>
      <c r="F55" s="55">
        <v>1677</v>
      </c>
      <c r="G55" s="1"/>
      <c r="H55" s="48">
        <v>24</v>
      </c>
      <c r="I55" s="55">
        <v>1</v>
      </c>
      <c r="J55" s="55">
        <v>5</v>
      </c>
      <c r="K55" s="48">
        <f t="shared" si="0"/>
        <v>1</v>
      </c>
      <c r="L55" s="48" t="str">
        <f t="shared" si="1"/>
        <v>24_1</v>
      </c>
      <c r="M55" s="55">
        <v>1728</v>
      </c>
      <c r="N55" s="5"/>
      <c r="O55" s="48">
        <v>24</v>
      </c>
      <c r="P55" s="55">
        <v>1</v>
      </c>
      <c r="Q55" s="55">
        <v>5</v>
      </c>
      <c r="R55" s="48">
        <f t="shared" si="2"/>
        <v>1</v>
      </c>
      <c r="S55" s="48" t="str">
        <f t="shared" si="3"/>
        <v>24_1</v>
      </c>
      <c r="T55" s="55">
        <v>1764</v>
      </c>
      <c r="U55" s="5"/>
      <c r="V55" s="48">
        <v>24</v>
      </c>
      <c r="W55" s="55">
        <v>1</v>
      </c>
      <c r="X55" s="55">
        <v>5</v>
      </c>
      <c r="Y55" s="48">
        <f t="shared" si="4"/>
        <v>1</v>
      </c>
      <c r="Z55" s="48" t="str">
        <f t="shared" si="5"/>
        <v>24_1</v>
      </c>
      <c r="AA55" s="55">
        <v>1764</v>
      </c>
      <c r="AB55" s="5"/>
      <c r="AC55" s="48">
        <v>24</v>
      </c>
      <c r="AD55" s="55">
        <v>1</v>
      </c>
      <c r="AE55" s="55">
        <v>5</v>
      </c>
      <c r="AF55" s="48">
        <f t="shared" si="6"/>
        <v>1</v>
      </c>
      <c r="AG55" s="48" t="str">
        <f t="shared" si="7"/>
        <v>24_1</v>
      </c>
      <c r="AH55" s="55">
        <v>1824</v>
      </c>
      <c r="AI55" s="5"/>
      <c r="AJ55" s="48">
        <v>24</v>
      </c>
      <c r="AK55" s="55">
        <v>1</v>
      </c>
      <c r="AL55" s="55">
        <v>5</v>
      </c>
      <c r="AM55" s="48">
        <f t="shared" si="8"/>
        <v>1</v>
      </c>
      <c r="AN55" s="48" t="str">
        <f t="shared" si="9"/>
        <v>24_1</v>
      </c>
      <c r="AO55" s="4">
        <f t="shared" si="12"/>
        <v>1764</v>
      </c>
      <c r="AP55" s="4">
        <f t="shared" si="13"/>
        <v>1824</v>
      </c>
      <c r="AQ55" s="142">
        <f t="shared" si="21"/>
        <v>1794</v>
      </c>
      <c r="AR55" s="43">
        <f t="shared" si="17"/>
        <v>11.5</v>
      </c>
      <c r="AS55" s="5"/>
      <c r="AT55" s="5"/>
      <c r="AU55" s="5"/>
      <c r="AV55" s="5"/>
      <c r="AW55" s="5"/>
      <c r="AX55" s="6"/>
    </row>
    <row r="56" spans="1:50">
      <c r="A56" s="48">
        <v>24</v>
      </c>
      <c r="B56" s="55">
        <v>2</v>
      </c>
      <c r="C56" s="55">
        <v>6</v>
      </c>
      <c r="D56" s="48">
        <f t="shared" si="10"/>
        <v>2</v>
      </c>
      <c r="E56" s="48" t="str">
        <f t="shared" si="11"/>
        <v>24_2</v>
      </c>
      <c r="F56" s="55">
        <v>1710</v>
      </c>
      <c r="G56" s="1"/>
      <c r="H56" s="48">
        <v>24</v>
      </c>
      <c r="I56" s="55">
        <v>2</v>
      </c>
      <c r="J56" s="55">
        <v>6</v>
      </c>
      <c r="K56" s="48">
        <f t="shared" si="0"/>
        <v>2</v>
      </c>
      <c r="L56" s="48" t="str">
        <f t="shared" si="1"/>
        <v>24_2</v>
      </c>
      <c r="M56" s="55">
        <v>1761</v>
      </c>
      <c r="N56" s="5"/>
      <c r="O56" s="48">
        <v>24</v>
      </c>
      <c r="P56" s="55">
        <v>2</v>
      </c>
      <c r="Q56" s="55">
        <v>6</v>
      </c>
      <c r="R56" s="48">
        <f t="shared" si="2"/>
        <v>2</v>
      </c>
      <c r="S56" s="48" t="str">
        <f t="shared" si="3"/>
        <v>24_2</v>
      </c>
      <c r="T56" s="55">
        <v>1798</v>
      </c>
      <c r="U56" s="5"/>
      <c r="V56" s="48">
        <v>24</v>
      </c>
      <c r="W56" s="55">
        <v>2</v>
      </c>
      <c r="X56" s="55">
        <v>6</v>
      </c>
      <c r="Y56" s="48">
        <f t="shared" si="4"/>
        <v>2</v>
      </c>
      <c r="Z56" s="48" t="str">
        <f t="shared" si="5"/>
        <v>24_2</v>
      </c>
      <c r="AA56" s="55">
        <v>1798</v>
      </c>
      <c r="AB56" s="5"/>
      <c r="AC56" s="48">
        <v>24</v>
      </c>
      <c r="AD56" s="55">
        <v>2</v>
      </c>
      <c r="AE56" s="55">
        <v>6</v>
      </c>
      <c r="AF56" s="48">
        <f t="shared" si="6"/>
        <v>2</v>
      </c>
      <c r="AG56" s="48" t="str">
        <f t="shared" si="7"/>
        <v>24_2</v>
      </c>
      <c r="AH56" s="55">
        <v>1858</v>
      </c>
      <c r="AI56" s="5"/>
      <c r="AJ56" s="48">
        <v>24</v>
      </c>
      <c r="AK56" s="55">
        <v>2</v>
      </c>
      <c r="AL56" s="55">
        <v>6</v>
      </c>
      <c r="AM56" s="48">
        <f t="shared" si="8"/>
        <v>2</v>
      </c>
      <c r="AN56" s="48" t="str">
        <f t="shared" si="9"/>
        <v>24_2</v>
      </c>
      <c r="AO56" s="4">
        <f t="shared" si="12"/>
        <v>1798</v>
      </c>
      <c r="AP56" s="4">
        <f t="shared" si="13"/>
        <v>1858</v>
      </c>
      <c r="AQ56" s="142">
        <f t="shared" si="21"/>
        <v>1828</v>
      </c>
      <c r="AR56" s="43">
        <f t="shared" si="17"/>
        <v>11.717948717948717</v>
      </c>
      <c r="AS56" s="5"/>
      <c r="AT56" s="5"/>
      <c r="AU56" s="5"/>
      <c r="AV56" s="5"/>
      <c r="AW56" s="5"/>
      <c r="AX56" s="6"/>
    </row>
    <row r="57" spans="1:50">
      <c r="A57" s="48">
        <v>25</v>
      </c>
      <c r="B57" s="55">
        <v>0</v>
      </c>
      <c r="C57" s="55">
        <v>7</v>
      </c>
      <c r="D57" s="48">
        <f t="shared" si="10"/>
        <v>0</v>
      </c>
      <c r="E57" s="48" t="str">
        <f t="shared" si="11"/>
        <v>25_0</v>
      </c>
      <c r="F57" s="55">
        <v>1755</v>
      </c>
      <c r="G57" s="1"/>
      <c r="H57" s="48">
        <v>25</v>
      </c>
      <c r="I57" s="55">
        <v>0</v>
      </c>
      <c r="J57" s="55">
        <v>7</v>
      </c>
      <c r="K57" s="48">
        <f t="shared" si="0"/>
        <v>0</v>
      </c>
      <c r="L57" s="48" t="str">
        <f t="shared" si="1"/>
        <v>25_0</v>
      </c>
      <c r="M57" s="55">
        <v>1808</v>
      </c>
      <c r="N57" s="5"/>
      <c r="O57" s="48">
        <v>25</v>
      </c>
      <c r="P57" s="55">
        <v>0</v>
      </c>
      <c r="Q57" s="55">
        <v>7</v>
      </c>
      <c r="R57" s="48">
        <f t="shared" si="2"/>
        <v>0</v>
      </c>
      <c r="S57" s="48" t="str">
        <f t="shared" si="3"/>
        <v>25_0</v>
      </c>
      <c r="T57" s="55">
        <v>1846</v>
      </c>
      <c r="U57" s="5"/>
      <c r="V57" s="48">
        <v>25</v>
      </c>
      <c r="W57" s="55">
        <v>0</v>
      </c>
      <c r="X57" s="55">
        <v>7</v>
      </c>
      <c r="Y57" s="48">
        <f t="shared" si="4"/>
        <v>0</v>
      </c>
      <c r="Z57" s="48" t="str">
        <f t="shared" si="5"/>
        <v>25_0</v>
      </c>
      <c r="AA57" s="55">
        <v>1846</v>
      </c>
      <c r="AB57" s="5"/>
      <c r="AC57" s="48">
        <v>25</v>
      </c>
      <c r="AD57" s="55">
        <v>0</v>
      </c>
      <c r="AE57" s="55">
        <v>7</v>
      </c>
      <c r="AF57" s="48">
        <f t="shared" si="6"/>
        <v>0</v>
      </c>
      <c r="AG57" s="48" t="str">
        <f t="shared" si="7"/>
        <v>25_0</v>
      </c>
      <c r="AH57" s="55">
        <v>1906</v>
      </c>
      <c r="AI57" s="5"/>
      <c r="AJ57" s="48">
        <v>25</v>
      </c>
      <c r="AK57" s="55">
        <v>0</v>
      </c>
      <c r="AL57" s="55">
        <v>7</v>
      </c>
      <c r="AM57" s="48">
        <f t="shared" si="8"/>
        <v>0</v>
      </c>
      <c r="AN57" s="48" t="str">
        <f t="shared" si="9"/>
        <v>25_0</v>
      </c>
      <c r="AO57" s="4">
        <f t="shared" si="12"/>
        <v>1846</v>
      </c>
      <c r="AP57" s="4">
        <f t="shared" si="13"/>
        <v>1906</v>
      </c>
      <c r="AQ57" s="142">
        <f t="shared" si="21"/>
        <v>1876</v>
      </c>
      <c r="AR57" s="43">
        <f t="shared" si="17"/>
        <v>12.025641025641026</v>
      </c>
      <c r="AS57" s="5"/>
      <c r="AT57" s="5"/>
      <c r="AU57" s="5"/>
      <c r="AV57" s="5"/>
      <c r="AW57" s="5"/>
      <c r="AX57" s="6"/>
    </row>
    <row r="58" spans="1:50">
      <c r="A58" s="48">
        <v>25</v>
      </c>
      <c r="B58" s="55">
        <v>1</v>
      </c>
      <c r="C58" s="55">
        <v>9</v>
      </c>
      <c r="D58" s="48">
        <f t="shared" si="10"/>
        <v>1</v>
      </c>
      <c r="E58" s="48" t="str">
        <f t="shared" si="11"/>
        <v>25_1</v>
      </c>
      <c r="F58" s="55">
        <v>1847</v>
      </c>
      <c r="G58" s="1"/>
      <c r="H58" s="48">
        <v>25</v>
      </c>
      <c r="I58" s="55">
        <v>1</v>
      </c>
      <c r="J58" s="55">
        <v>9</v>
      </c>
      <c r="K58" s="48">
        <f t="shared" si="0"/>
        <v>1</v>
      </c>
      <c r="L58" s="48" t="str">
        <f t="shared" si="1"/>
        <v>25_1</v>
      </c>
      <c r="M58" s="55">
        <v>1902</v>
      </c>
      <c r="N58" s="5"/>
      <c r="O58" s="48">
        <v>25</v>
      </c>
      <c r="P58" s="55">
        <v>1</v>
      </c>
      <c r="Q58" s="55">
        <v>9</v>
      </c>
      <c r="R58" s="48">
        <f t="shared" si="2"/>
        <v>1</v>
      </c>
      <c r="S58" s="48" t="str">
        <f t="shared" si="3"/>
        <v>25_1</v>
      </c>
      <c r="T58" s="55">
        <v>1942</v>
      </c>
      <c r="U58" s="5"/>
      <c r="V58" s="48">
        <v>25</v>
      </c>
      <c r="W58" s="55">
        <v>1</v>
      </c>
      <c r="X58" s="55">
        <v>9</v>
      </c>
      <c r="Y58" s="48">
        <f t="shared" si="4"/>
        <v>1</v>
      </c>
      <c r="Z58" s="48" t="str">
        <f t="shared" si="5"/>
        <v>25_1</v>
      </c>
      <c r="AA58" s="55">
        <v>1942</v>
      </c>
      <c r="AB58" s="5"/>
      <c r="AC58" s="48">
        <v>25</v>
      </c>
      <c r="AD58" s="55">
        <v>1</v>
      </c>
      <c r="AE58" s="55">
        <v>9</v>
      </c>
      <c r="AF58" s="48">
        <f t="shared" si="6"/>
        <v>1</v>
      </c>
      <c r="AG58" s="48" t="str">
        <f t="shared" si="7"/>
        <v>25_1</v>
      </c>
      <c r="AH58" s="55">
        <v>2002</v>
      </c>
      <c r="AI58" s="5"/>
      <c r="AJ58" s="48">
        <v>25</v>
      </c>
      <c r="AK58" s="55">
        <v>1</v>
      </c>
      <c r="AL58" s="55">
        <v>9</v>
      </c>
      <c r="AM58" s="48">
        <f t="shared" si="8"/>
        <v>1</v>
      </c>
      <c r="AN58" s="48" t="str">
        <f t="shared" si="9"/>
        <v>25_1</v>
      </c>
      <c r="AO58" s="4">
        <f t="shared" si="12"/>
        <v>1942</v>
      </c>
      <c r="AP58" s="4">
        <f t="shared" si="13"/>
        <v>2002</v>
      </c>
      <c r="AQ58" s="142">
        <f t="shared" si="21"/>
        <v>1972</v>
      </c>
      <c r="AR58" s="43">
        <f t="shared" si="17"/>
        <v>12.641025641025641</v>
      </c>
      <c r="AS58" s="5"/>
      <c r="AT58" s="5"/>
      <c r="AU58" s="5"/>
      <c r="AV58" s="5"/>
      <c r="AW58" s="5"/>
      <c r="AX58" s="6"/>
    </row>
    <row r="59" spans="1:50">
      <c r="A59" s="48">
        <v>25</v>
      </c>
      <c r="B59" s="55">
        <v>2</v>
      </c>
      <c r="C59" s="55">
        <v>10</v>
      </c>
      <c r="D59" s="48">
        <f t="shared" si="10"/>
        <v>2</v>
      </c>
      <c r="E59" s="48" t="str">
        <f t="shared" si="11"/>
        <v>25_2</v>
      </c>
      <c r="F59" s="55">
        <v>1898</v>
      </c>
      <c r="G59" s="1"/>
      <c r="H59" s="48">
        <v>25</v>
      </c>
      <c r="I59" s="55">
        <v>2</v>
      </c>
      <c r="J59" s="55">
        <v>10</v>
      </c>
      <c r="K59" s="48">
        <f t="shared" si="0"/>
        <v>2</v>
      </c>
      <c r="L59" s="48" t="str">
        <f t="shared" si="1"/>
        <v>25_2</v>
      </c>
      <c r="M59" s="55">
        <v>1955</v>
      </c>
      <c r="N59" s="5"/>
      <c r="O59" s="48">
        <v>25</v>
      </c>
      <c r="P59" s="55">
        <v>2</v>
      </c>
      <c r="Q59" s="55">
        <v>10</v>
      </c>
      <c r="R59" s="48">
        <f t="shared" si="2"/>
        <v>2</v>
      </c>
      <c r="S59" s="48" t="str">
        <f t="shared" si="3"/>
        <v>25_2</v>
      </c>
      <c r="T59" s="55">
        <v>1996</v>
      </c>
      <c r="U59" s="5"/>
      <c r="V59" s="48">
        <v>25</v>
      </c>
      <c r="W59" s="55">
        <v>2</v>
      </c>
      <c r="X59" s="55">
        <v>10</v>
      </c>
      <c r="Y59" s="48">
        <f t="shared" si="4"/>
        <v>2</v>
      </c>
      <c r="Z59" s="48" t="str">
        <f t="shared" si="5"/>
        <v>25_2</v>
      </c>
      <c r="AA59" s="55">
        <v>1996</v>
      </c>
      <c r="AB59" s="5"/>
      <c r="AC59" s="48">
        <v>25</v>
      </c>
      <c r="AD59" s="55">
        <v>2</v>
      </c>
      <c r="AE59" s="55">
        <v>10</v>
      </c>
      <c r="AF59" s="48">
        <f t="shared" si="6"/>
        <v>2</v>
      </c>
      <c r="AG59" s="48" t="str">
        <f t="shared" si="7"/>
        <v>25_2</v>
      </c>
      <c r="AH59" s="55">
        <v>2056</v>
      </c>
      <c r="AI59" s="5"/>
      <c r="AJ59" s="48">
        <v>25</v>
      </c>
      <c r="AK59" s="55">
        <v>2</v>
      </c>
      <c r="AL59" s="55">
        <v>10</v>
      </c>
      <c r="AM59" s="48">
        <f t="shared" si="8"/>
        <v>2</v>
      </c>
      <c r="AN59" s="48" t="str">
        <f t="shared" si="9"/>
        <v>25_2</v>
      </c>
      <c r="AO59" s="4">
        <f t="shared" si="12"/>
        <v>1996</v>
      </c>
      <c r="AP59" s="4">
        <f t="shared" si="13"/>
        <v>2056</v>
      </c>
      <c r="AQ59" s="142">
        <f t="shared" si="21"/>
        <v>2026</v>
      </c>
      <c r="AR59" s="43">
        <f t="shared" si="17"/>
        <v>12.987179487179487</v>
      </c>
      <c r="AS59" s="5"/>
      <c r="AT59" s="5"/>
      <c r="AU59" s="5"/>
      <c r="AV59" s="5"/>
      <c r="AW59" s="5"/>
      <c r="AX59" s="6"/>
    </row>
    <row r="60" spans="1:50">
      <c r="A60" s="48">
        <v>25</v>
      </c>
      <c r="B60" s="55">
        <v>3</v>
      </c>
      <c r="C60" s="55">
        <v>11</v>
      </c>
      <c r="D60" s="48">
        <f t="shared" si="10"/>
        <v>3</v>
      </c>
      <c r="E60" s="48" t="str">
        <f t="shared" si="11"/>
        <v>25_3</v>
      </c>
      <c r="F60" s="55">
        <v>1956</v>
      </c>
      <c r="G60" s="1"/>
      <c r="H60" s="48">
        <v>25</v>
      </c>
      <c r="I60" s="55">
        <v>3</v>
      </c>
      <c r="J60" s="55">
        <v>11</v>
      </c>
      <c r="K60" s="48">
        <f t="shared" si="0"/>
        <v>3</v>
      </c>
      <c r="L60" s="48" t="str">
        <f t="shared" si="1"/>
        <v>25_3</v>
      </c>
      <c r="M60" s="55">
        <v>2015</v>
      </c>
      <c r="N60" s="5"/>
      <c r="O60" s="48">
        <v>25</v>
      </c>
      <c r="P60" s="55">
        <v>3</v>
      </c>
      <c r="Q60" s="55">
        <v>11</v>
      </c>
      <c r="R60" s="48">
        <f t="shared" si="2"/>
        <v>3</v>
      </c>
      <c r="S60" s="48" t="str">
        <f t="shared" si="3"/>
        <v>25_3</v>
      </c>
      <c r="T60" s="55">
        <v>2057</v>
      </c>
      <c r="U60" s="5"/>
      <c r="V60" s="48">
        <v>25</v>
      </c>
      <c r="W60" s="55">
        <v>3</v>
      </c>
      <c r="X60" s="55">
        <v>11</v>
      </c>
      <c r="Y60" s="48">
        <f t="shared" si="4"/>
        <v>3</v>
      </c>
      <c r="Z60" s="48" t="str">
        <f t="shared" si="5"/>
        <v>25_3</v>
      </c>
      <c r="AA60" s="55">
        <v>2057</v>
      </c>
      <c r="AB60" s="5"/>
      <c r="AC60" s="48">
        <v>25</v>
      </c>
      <c r="AD60" s="55">
        <v>3</v>
      </c>
      <c r="AE60" s="55">
        <v>11</v>
      </c>
      <c r="AF60" s="48">
        <f t="shared" si="6"/>
        <v>3</v>
      </c>
      <c r="AG60" s="48" t="str">
        <f t="shared" si="7"/>
        <v>25_3</v>
      </c>
      <c r="AH60" s="55">
        <v>2117</v>
      </c>
      <c r="AI60" s="5"/>
      <c r="AJ60" s="48">
        <v>25</v>
      </c>
      <c r="AK60" s="55">
        <v>3</v>
      </c>
      <c r="AL60" s="55">
        <v>11</v>
      </c>
      <c r="AM60" s="48">
        <f t="shared" si="8"/>
        <v>3</v>
      </c>
      <c r="AN60" s="48" t="str">
        <f t="shared" si="9"/>
        <v>25_3</v>
      </c>
      <c r="AO60" s="4">
        <f t="shared" si="12"/>
        <v>2057</v>
      </c>
      <c r="AP60" s="4">
        <f t="shared" si="13"/>
        <v>2117</v>
      </c>
      <c r="AQ60" s="142">
        <f t="shared" si="21"/>
        <v>2087</v>
      </c>
      <c r="AR60" s="43">
        <f t="shared" si="17"/>
        <v>13.378205128205128</v>
      </c>
      <c r="AS60" s="5"/>
      <c r="AT60" s="5"/>
      <c r="AU60" s="5"/>
      <c r="AV60" s="5"/>
      <c r="AW60" s="5"/>
      <c r="AX60" s="6"/>
    </row>
    <row r="61" spans="1:50">
      <c r="A61" s="48">
        <v>25</v>
      </c>
      <c r="B61" s="55">
        <v>4</v>
      </c>
      <c r="C61" s="55">
        <v>12</v>
      </c>
      <c r="D61" s="48">
        <f t="shared" si="10"/>
        <v>4</v>
      </c>
      <c r="E61" s="48" t="str">
        <f t="shared" si="11"/>
        <v>25_4</v>
      </c>
      <c r="F61" s="55">
        <v>2017</v>
      </c>
      <c r="G61" s="1"/>
      <c r="H61" s="48">
        <v>25</v>
      </c>
      <c r="I61" s="55">
        <v>4</v>
      </c>
      <c r="J61" s="55">
        <v>12</v>
      </c>
      <c r="K61" s="48">
        <f t="shared" si="0"/>
        <v>4</v>
      </c>
      <c r="L61" s="48" t="str">
        <f t="shared" si="1"/>
        <v>25_4</v>
      </c>
      <c r="M61" s="55">
        <v>2077</v>
      </c>
      <c r="N61" s="5"/>
      <c r="O61" s="48">
        <v>25</v>
      </c>
      <c r="P61" s="55">
        <v>4</v>
      </c>
      <c r="Q61" s="55">
        <v>12</v>
      </c>
      <c r="R61" s="48">
        <f t="shared" si="2"/>
        <v>4</v>
      </c>
      <c r="S61" s="48" t="str">
        <f t="shared" si="3"/>
        <v>25_4</v>
      </c>
      <c r="T61" s="55">
        <v>2121</v>
      </c>
      <c r="U61" s="5"/>
      <c r="V61" s="48">
        <v>25</v>
      </c>
      <c r="W61" s="55">
        <v>4</v>
      </c>
      <c r="X61" s="55">
        <v>12</v>
      </c>
      <c r="Y61" s="48">
        <f t="shared" si="4"/>
        <v>4</v>
      </c>
      <c r="Z61" s="48" t="str">
        <f t="shared" si="5"/>
        <v>25_4</v>
      </c>
      <c r="AA61" s="55">
        <v>2121</v>
      </c>
      <c r="AB61" s="5"/>
      <c r="AC61" s="48">
        <v>25</v>
      </c>
      <c r="AD61" s="55">
        <v>4</v>
      </c>
      <c r="AE61" s="55">
        <v>12</v>
      </c>
      <c r="AF61" s="48">
        <f t="shared" si="6"/>
        <v>4</v>
      </c>
      <c r="AG61" s="48" t="str">
        <f t="shared" si="7"/>
        <v>25_4</v>
      </c>
      <c r="AH61" s="55">
        <v>2181</v>
      </c>
      <c r="AI61" s="5"/>
      <c r="AJ61" s="48">
        <v>25</v>
      </c>
      <c r="AK61" s="55">
        <v>4</v>
      </c>
      <c r="AL61" s="55">
        <v>12</v>
      </c>
      <c r="AM61" s="48">
        <f t="shared" si="8"/>
        <v>4</v>
      </c>
      <c r="AN61" s="48" t="str">
        <f t="shared" si="9"/>
        <v>25_4</v>
      </c>
      <c r="AO61" s="4">
        <f t="shared" si="12"/>
        <v>2121</v>
      </c>
      <c r="AP61" s="4">
        <f t="shared" si="13"/>
        <v>2181</v>
      </c>
      <c r="AQ61" s="142">
        <f t="shared" si="21"/>
        <v>2151</v>
      </c>
      <c r="AR61" s="43">
        <f t="shared" si="17"/>
        <v>13.788461538461538</v>
      </c>
      <c r="AS61" s="5"/>
      <c r="AT61" s="5"/>
      <c r="AU61" s="5"/>
      <c r="AV61" s="5"/>
      <c r="AW61" s="5"/>
      <c r="AX61" s="6"/>
    </row>
    <row r="62" spans="1:50">
      <c r="A62" s="48">
        <v>25</v>
      </c>
      <c r="B62" s="55">
        <v>5</v>
      </c>
      <c r="C62" s="55">
        <v>13</v>
      </c>
      <c r="D62" s="48">
        <f t="shared" si="10"/>
        <v>5</v>
      </c>
      <c r="E62" s="48" t="str">
        <f t="shared" si="11"/>
        <v>25_5</v>
      </c>
      <c r="F62" s="55">
        <v>2085</v>
      </c>
      <c r="G62" s="1"/>
      <c r="H62" s="48">
        <v>25</v>
      </c>
      <c r="I62" s="55">
        <v>5</v>
      </c>
      <c r="J62" s="55">
        <v>13</v>
      </c>
      <c r="K62" s="48">
        <f t="shared" si="0"/>
        <v>5</v>
      </c>
      <c r="L62" s="48" t="str">
        <f t="shared" si="1"/>
        <v>25_5</v>
      </c>
      <c r="M62" s="55">
        <v>2147</v>
      </c>
      <c r="N62" s="5"/>
      <c r="O62" s="48">
        <v>25</v>
      </c>
      <c r="P62" s="55">
        <v>5</v>
      </c>
      <c r="Q62" s="55">
        <v>13</v>
      </c>
      <c r="R62" s="48">
        <f t="shared" si="2"/>
        <v>5</v>
      </c>
      <c r="S62" s="48" t="str">
        <f t="shared" si="3"/>
        <v>25_5</v>
      </c>
      <c r="T62" s="55">
        <v>2192</v>
      </c>
      <c r="U62" s="5"/>
      <c r="V62" s="48">
        <v>25</v>
      </c>
      <c r="W62" s="55">
        <v>5</v>
      </c>
      <c r="X62" s="55">
        <v>13</v>
      </c>
      <c r="Y62" s="48">
        <f t="shared" si="4"/>
        <v>5</v>
      </c>
      <c r="Z62" s="48" t="str">
        <f t="shared" si="5"/>
        <v>25_5</v>
      </c>
      <c r="AA62" s="55">
        <v>2192</v>
      </c>
      <c r="AB62" s="5"/>
      <c r="AC62" s="48">
        <v>25</v>
      </c>
      <c r="AD62" s="55">
        <v>5</v>
      </c>
      <c r="AE62" s="55">
        <v>13</v>
      </c>
      <c r="AF62" s="48">
        <f t="shared" si="6"/>
        <v>5</v>
      </c>
      <c r="AG62" s="48" t="str">
        <f t="shared" si="7"/>
        <v>25_5</v>
      </c>
      <c r="AH62" s="55">
        <v>2252</v>
      </c>
      <c r="AI62" s="5"/>
      <c r="AJ62" s="48">
        <v>25</v>
      </c>
      <c r="AK62" s="55">
        <v>5</v>
      </c>
      <c r="AL62" s="55">
        <v>13</v>
      </c>
      <c r="AM62" s="48">
        <f t="shared" si="8"/>
        <v>5</v>
      </c>
      <c r="AN62" s="48" t="str">
        <f t="shared" si="9"/>
        <v>25_5</v>
      </c>
      <c r="AO62" s="4">
        <f t="shared" si="12"/>
        <v>2192</v>
      </c>
      <c r="AP62" s="4">
        <f t="shared" si="13"/>
        <v>2252</v>
      </c>
      <c r="AQ62" s="142">
        <f t="shared" si="21"/>
        <v>2222</v>
      </c>
      <c r="AR62" s="43">
        <f t="shared" si="17"/>
        <v>14.243589743589743</v>
      </c>
      <c r="AS62" s="5"/>
      <c r="AT62" s="5"/>
      <c r="AU62" s="5"/>
      <c r="AV62" s="5"/>
      <c r="AW62" s="5"/>
      <c r="AX62" s="6"/>
    </row>
    <row r="63" spans="1:50">
      <c r="A63" s="48">
        <v>25</v>
      </c>
      <c r="B63" s="55">
        <v>6</v>
      </c>
      <c r="C63" s="55">
        <v>14</v>
      </c>
      <c r="D63" s="48">
        <f t="shared" si="10"/>
        <v>6</v>
      </c>
      <c r="E63" s="48" t="str">
        <f t="shared" si="11"/>
        <v>25_6</v>
      </c>
      <c r="F63" s="55">
        <v>2154</v>
      </c>
      <c r="G63" s="1"/>
      <c r="H63" s="48">
        <v>25</v>
      </c>
      <c r="I63" s="55">
        <v>6</v>
      </c>
      <c r="J63" s="55">
        <v>14</v>
      </c>
      <c r="K63" s="48">
        <f t="shared" si="0"/>
        <v>6</v>
      </c>
      <c r="L63" s="48" t="str">
        <f t="shared" si="1"/>
        <v>25_6</v>
      </c>
      <c r="M63" s="55">
        <v>2218</v>
      </c>
      <c r="N63" s="5"/>
      <c r="O63" s="48">
        <v>25</v>
      </c>
      <c r="P63" s="55">
        <v>6</v>
      </c>
      <c r="Q63" s="55">
        <v>14</v>
      </c>
      <c r="R63" s="48">
        <f t="shared" si="2"/>
        <v>6</v>
      </c>
      <c r="S63" s="48" t="str">
        <f t="shared" si="3"/>
        <v>25_6</v>
      </c>
      <c r="T63" s="55">
        <v>2265</v>
      </c>
      <c r="U63" s="5"/>
      <c r="V63" s="48">
        <v>25</v>
      </c>
      <c r="W63" s="55">
        <v>6</v>
      </c>
      <c r="X63" s="55">
        <v>14</v>
      </c>
      <c r="Y63" s="48">
        <f t="shared" si="4"/>
        <v>6</v>
      </c>
      <c r="Z63" s="48" t="str">
        <f t="shared" si="5"/>
        <v>25_6</v>
      </c>
      <c r="AA63" s="55">
        <v>2265</v>
      </c>
      <c r="AB63" s="5"/>
      <c r="AC63" s="48">
        <v>25</v>
      </c>
      <c r="AD63" s="55">
        <v>6</v>
      </c>
      <c r="AE63" s="55">
        <v>14</v>
      </c>
      <c r="AF63" s="48">
        <f t="shared" si="6"/>
        <v>6</v>
      </c>
      <c r="AG63" s="48" t="str">
        <f t="shared" si="7"/>
        <v>25_6</v>
      </c>
      <c r="AH63" s="55">
        <v>2325</v>
      </c>
      <c r="AI63" s="5"/>
      <c r="AJ63" s="48">
        <v>25</v>
      </c>
      <c r="AK63" s="55">
        <v>6</v>
      </c>
      <c r="AL63" s="55">
        <v>14</v>
      </c>
      <c r="AM63" s="48">
        <f t="shared" si="8"/>
        <v>6</v>
      </c>
      <c r="AN63" s="48" t="str">
        <f t="shared" si="9"/>
        <v>25_6</v>
      </c>
      <c r="AO63" s="4">
        <f t="shared" si="12"/>
        <v>2265</v>
      </c>
      <c r="AP63" s="4">
        <f t="shared" si="13"/>
        <v>2325</v>
      </c>
      <c r="AQ63" s="142">
        <f t="shared" si="21"/>
        <v>2295</v>
      </c>
      <c r="AR63" s="43">
        <f t="shared" si="17"/>
        <v>14.711538461538462</v>
      </c>
      <c r="AS63" s="5"/>
      <c r="AT63" s="5"/>
      <c r="AU63" s="5"/>
      <c r="AV63" s="5"/>
      <c r="AW63" s="5"/>
      <c r="AX63" s="6"/>
    </row>
    <row r="64" spans="1:50">
      <c r="A64" s="48">
        <v>25</v>
      </c>
      <c r="B64" s="55">
        <v>7</v>
      </c>
      <c r="C64" s="55">
        <v>15</v>
      </c>
      <c r="D64" s="48">
        <f t="shared" si="10"/>
        <v>7</v>
      </c>
      <c r="E64" s="48" t="str">
        <f t="shared" si="11"/>
        <v>25_7</v>
      </c>
      <c r="F64" s="55">
        <v>2217</v>
      </c>
      <c r="G64" s="1"/>
      <c r="H64" s="48">
        <v>25</v>
      </c>
      <c r="I64" s="55">
        <v>7</v>
      </c>
      <c r="J64" s="55">
        <v>15</v>
      </c>
      <c r="K64" s="48">
        <f t="shared" si="0"/>
        <v>7</v>
      </c>
      <c r="L64" s="48" t="str">
        <f t="shared" si="1"/>
        <v>25_7</v>
      </c>
      <c r="M64" s="55">
        <v>2283</v>
      </c>
      <c r="N64" s="79"/>
      <c r="O64" s="48">
        <v>25</v>
      </c>
      <c r="P64" s="55">
        <v>7</v>
      </c>
      <c r="Q64" s="55">
        <v>15</v>
      </c>
      <c r="R64" s="48">
        <f t="shared" si="2"/>
        <v>7</v>
      </c>
      <c r="S64" s="48" t="str">
        <f t="shared" si="3"/>
        <v>25_7</v>
      </c>
      <c r="T64" s="55">
        <v>2331</v>
      </c>
      <c r="U64" s="5"/>
      <c r="V64" s="48">
        <v>25</v>
      </c>
      <c r="W64" s="55">
        <v>7</v>
      </c>
      <c r="X64" s="55">
        <v>15</v>
      </c>
      <c r="Y64" s="48">
        <f t="shared" si="4"/>
        <v>7</v>
      </c>
      <c r="Z64" s="48" t="str">
        <f t="shared" si="5"/>
        <v>25_7</v>
      </c>
      <c r="AA64" s="55">
        <v>2331</v>
      </c>
      <c r="AB64" s="5"/>
      <c r="AC64" s="48">
        <v>25</v>
      </c>
      <c r="AD64" s="55">
        <v>7</v>
      </c>
      <c r="AE64" s="55">
        <v>15</v>
      </c>
      <c r="AF64" s="48">
        <f t="shared" si="6"/>
        <v>7</v>
      </c>
      <c r="AG64" s="48" t="str">
        <f t="shared" si="7"/>
        <v>25_7</v>
      </c>
      <c r="AH64" s="55">
        <v>2391</v>
      </c>
      <c r="AI64" s="79"/>
      <c r="AJ64" s="48">
        <v>25</v>
      </c>
      <c r="AK64" s="55">
        <v>7</v>
      </c>
      <c r="AL64" s="55">
        <v>15</v>
      </c>
      <c r="AM64" s="48">
        <f t="shared" si="8"/>
        <v>7</v>
      </c>
      <c r="AN64" s="48" t="str">
        <f t="shared" si="9"/>
        <v>25_7</v>
      </c>
      <c r="AO64" s="4">
        <f t="shared" si="12"/>
        <v>2331</v>
      </c>
      <c r="AP64" s="4">
        <f t="shared" si="13"/>
        <v>2391</v>
      </c>
      <c r="AQ64" s="142">
        <f t="shared" si="21"/>
        <v>2361</v>
      </c>
      <c r="AR64" s="43">
        <f t="shared" si="17"/>
        <v>15.134615384615385</v>
      </c>
      <c r="AS64" s="5"/>
      <c r="AT64" s="5"/>
      <c r="AU64" s="5"/>
      <c r="AV64" s="5"/>
      <c r="AW64" s="5"/>
      <c r="AX64" s="6"/>
    </row>
    <row r="65" spans="1:50">
      <c r="A65" s="48">
        <v>25</v>
      </c>
      <c r="B65" s="55">
        <v>8</v>
      </c>
      <c r="C65" s="55">
        <v>16</v>
      </c>
      <c r="D65" s="48">
        <f t="shared" si="10"/>
        <v>8</v>
      </c>
      <c r="E65" s="48" t="str">
        <f t="shared" si="11"/>
        <v>25_8</v>
      </c>
      <c r="F65" s="55">
        <v>2289</v>
      </c>
      <c r="G65" s="1"/>
      <c r="H65" s="48">
        <v>25</v>
      </c>
      <c r="I65" s="55">
        <v>8</v>
      </c>
      <c r="J65" s="55">
        <v>16</v>
      </c>
      <c r="K65" s="48">
        <f t="shared" si="0"/>
        <v>8</v>
      </c>
      <c r="L65" s="48" t="str">
        <f t="shared" si="1"/>
        <v>25_8</v>
      </c>
      <c r="M65" s="55">
        <v>2357</v>
      </c>
      <c r="N65" s="79"/>
      <c r="O65" s="48">
        <v>25</v>
      </c>
      <c r="P65" s="55">
        <v>8</v>
      </c>
      <c r="Q65" s="55">
        <v>16</v>
      </c>
      <c r="R65" s="48">
        <f t="shared" si="2"/>
        <v>8</v>
      </c>
      <c r="S65" s="48" t="str">
        <f t="shared" si="3"/>
        <v>25_8</v>
      </c>
      <c r="T65" s="55">
        <v>2407</v>
      </c>
      <c r="U65" s="5"/>
      <c r="V65" s="48">
        <v>25</v>
      </c>
      <c r="W65" s="55">
        <v>8</v>
      </c>
      <c r="X65" s="55">
        <v>16</v>
      </c>
      <c r="Y65" s="48">
        <f t="shared" si="4"/>
        <v>8</v>
      </c>
      <c r="Z65" s="48" t="str">
        <f t="shared" si="5"/>
        <v>25_8</v>
      </c>
      <c r="AA65" s="55">
        <v>2407</v>
      </c>
      <c r="AB65" s="5"/>
      <c r="AC65" s="48">
        <v>25</v>
      </c>
      <c r="AD65" s="55">
        <v>8</v>
      </c>
      <c r="AE65" s="55">
        <v>16</v>
      </c>
      <c r="AF65" s="48">
        <f t="shared" si="6"/>
        <v>8</v>
      </c>
      <c r="AG65" s="48" t="str">
        <f t="shared" si="7"/>
        <v>25_8</v>
      </c>
      <c r="AH65" s="55">
        <v>2467</v>
      </c>
      <c r="AI65" s="79"/>
      <c r="AJ65" s="48">
        <v>25</v>
      </c>
      <c r="AK65" s="55">
        <v>8</v>
      </c>
      <c r="AL65" s="55">
        <v>16</v>
      </c>
      <c r="AM65" s="48">
        <f t="shared" si="8"/>
        <v>8</v>
      </c>
      <c r="AN65" s="48" t="str">
        <f t="shared" si="9"/>
        <v>25_8</v>
      </c>
      <c r="AO65" s="4">
        <f t="shared" si="12"/>
        <v>2407</v>
      </c>
      <c r="AP65" s="4">
        <f t="shared" si="13"/>
        <v>2467</v>
      </c>
      <c r="AQ65" s="142">
        <f t="shared" si="21"/>
        <v>2437</v>
      </c>
      <c r="AR65" s="43">
        <f t="shared" si="17"/>
        <v>15.621794871794872</v>
      </c>
      <c r="AS65" s="5"/>
      <c r="AT65" s="5"/>
      <c r="AU65" s="5"/>
      <c r="AV65" s="5"/>
      <c r="AW65" s="5"/>
      <c r="AX65" s="6"/>
    </row>
    <row r="66" spans="1:50">
      <c r="A66" s="48">
        <v>25</v>
      </c>
      <c r="B66" s="55">
        <v>9</v>
      </c>
      <c r="C66" s="55">
        <v>17</v>
      </c>
      <c r="D66" s="48">
        <f t="shared" si="10"/>
        <v>9</v>
      </c>
      <c r="E66" s="48" t="str">
        <f t="shared" si="11"/>
        <v>25_9</v>
      </c>
      <c r="F66" s="55">
        <v>2346</v>
      </c>
      <c r="G66" s="1"/>
      <c r="H66" s="48">
        <v>25</v>
      </c>
      <c r="I66" s="55">
        <v>9</v>
      </c>
      <c r="J66" s="55">
        <v>17</v>
      </c>
      <c r="K66" s="48">
        <f t="shared" si="0"/>
        <v>9</v>
      </c>
      <c r="L66" s="48" t="str">
        <f t="shared" si="1"/>
        <v>25_9</v>
      </c>
      <c r="M66" s="55">
        <v>2417</v>
      </c>
      <c r="N66" s="79"/>
      <c r="O66" s="48">
        <v>25</v>
      </c>
      <c r="P66" s="55">
        <v>9</v>
      </c>
      <c r="Q66" s="55">
        <v>17</v>
      </c>
      <c r="R66" s="48">
        <f t="shared" si="2"/>
        <v>9</v>
      </c>
      <c r="S66" s="48" t="str">
        <f t="shared" si="3"/>
        <v>25_9</v>
      </c>
      <c r="T66" s="55">
        <v>2467</v>
      </c>
      <c r="U66" s="5"/>
      <c r="V66" s="48">
        <v>25</v>
      </c>
      <c r="W66" s="55">
        <v>9</v>
      </c>
      <c r="X66" s="55">
        <v>17</v>
      </c>
      <c r="Y66" s="48">
        <f t="shared" si="4"/>
        <v>9</v>
      </c>
      <c r="Z66" s="48" t="str">
        <f t="shared" si="5"/>
        <v>25_9</v>
      </c>
      <c r="AA66" s="55">
        <v>2467</v>
      </c>
      <c r="AB66" s="5"/>
      <c r="AC66" s="48">
        <v>25</v>
      </c>
      <c r="AD66" s="55">
        <v>9</v>
      </c>
      <c r="AE66" s="55">
        <v>17</v>
      </c>
      <c r="AF66" s="48">
        <f t="shared" si="6"/>
        <v>9</v>
      </c>
      <c r="AG66" s="48" t="str">
        <f t="shared" si="7"/>
        <v>25_9</v>
      </c>
      <c r="AH66" s="55">
        <v>2527</v>
      </c>
      <c r="AI66" s="79"/>
      <c r="AJ66" s="48">
        <v>25</v>
      </c>
      <c r="AK66" s="55">
        <v>9</v>
      </c>
      <c r="AL66" s="55">
        <v>17</v>
      </c>
      <c r="AM66" s="48">
        <f t="shared" si="8"/>
        <v>9</v>
      </c>
      <c r="AN66" s="48" t="str">
        <f t="shared" si="9"/>
        <v>25_9</v>
      </c>
      <c r="AO66" s="4">
        <f t="shared" si="12"/>
        <v>2467</v>
      </c>
      <c r="AP66" s="4">
        <f t="shared" si="13"/>
        <v>2527</v>
      </c>
      <c r="AQ66" s="142">
        <f t="shared" si="21"/>
        <v>2497</v>
      </c>
      <c r="AR66" s="43">
        <f t="shared" si="17"/>
        <v>16.006410256410255</v>
      </c>
      <c r="AS66" s="5"/>
      <c r="AT66" s="5"/>
      <c r="AU66" s="5"/>
      <c r="AV66" s="5"/>
      <c r="AW66" s="5"/>
      <c r="AX66" s="6"/>
    </row>
    <row r="67" spans="1:50">
      <c r="A67" s="48">
        <v>25</v>
      </c>
      <c r="B67" s="55">
        <v>10</v>
      </c>
      <c r="C67" s="55">
        <v>18</v>
      </c>
      <c r="D67" s="48">
        <f t="shared" si="10"/>
        <v>10</v>
      </c>
      <c r="E67" s="48" t="str">
        <f t="shared" si="11"/>
        <v>25_10</v>
      </c>
      <c r="F67" s="55">
        <v>2415</v>
      </c>
      <c r="G67" s="1"/>
      <c r="H67" s="48">
        <v>25</v>
      </c>
      <c r="I67" s="55">
        <v>10</v>
      </c>
      <c r="J67" s="55">
        <v>18</v>
      </c>
      <c r="K67" s="48">
        <f t="shared" si="0"/>
        <v>10</v>
      </c>
      <c r="L67" s="48" t="str">
        <f t="shared" si="1"/>
        <v>25_10</v>
      </c>
      <c r="M67" s="55">
        <v>2487</v>
      </c>
      <c r="N67" s="79"/>
      <c r="O67" s="48">
        <v>25</v>
      </c>
      <c r="P67" s="55">
        <v>10</v>
      </c>
      <c r="Q67" s="55">
        <v>18</v>
      </c>
      <c r="R67" s="48">
        <f t="shared" si="2"/>
        <v>10</v>
      </c>
      <c r="S67" s="48" t="str">
        <f t="shared" si="3"/>
        <v>25_10</v>
      </c>
      <c r="T67" s="55">
        <v>2540</v>
      </c>
      <c r="U67" s="5"/>
      <c r="V67" s="48">
        <v>25</v>
      </c>
      <c r="W67" s="55">
        <v>10</v>
      </c>
      <c r="X67" s="55">
        <v>18</v>
      </c>
      <c r="Y67" s="48">
        <f t="shared" si="4"/>
        <v>10</v>
      </c>
      <c r="Z67" s="48" t="str">
        <f t="shared" si="5"/>
        <v>25_10</v>
      </c>
      <c r="AA67" s="55">
        <v>2540</v>
      </c>
      <c r="AB67" s="5"/>
      <c r="AC67" s="48">
        <v>25</v>
      </c>
      <c r="AD67" s="55">
        <v>10</v>
      </c>
      <c r="AE67" s="55">
        <v>18</v>
      </c>
      <c r="AF67" s="48">
        <f t="shared" si="6"/>
        <v>10</v>
      </c>
      <c r="AG67" s="48" t="str">
        <f t="shared" si="7"/>
        <v>25_10</v>
      </c>
      <c r="AH67" s="55">
        <v>2600</v>
      </c>
      <c r="AI67" s="79"/>
      <c r="AJ67" s="48">
        <v>25</v>
      </c>
      <c r="AK67" s="55">
        <v>10</v>
      </c>
      <c r="AL67" s="55">
        <v>18</v>
      </c>
      <c r="AM67" s="48">
        <f t="shared" si="8"/>
        <v>10</v>
      </c>
      <c r="AN67" s="48" t="str">
        <f t="shared" si="9"/>
        <v>25_10</v>
      </c>
      <c r="AO67" s="4">
        <f t="shared" si="12"/>
        <v>2540</v>
      </c>
      <c r="AP67" s="4">
        <f t="shared" si="13"/>
        <v>2600</v>
      </c>
      <c r="AQ67" s="142">
        <f t="shared" si="21"/>
        <v>2570</v>
      </c>
      <c r="AR67" s="43">
        <f t="shared" si="17"/>
        <v>16.474358974358974</v>
      </c>
      <c r="AS67" s="5"/>
      <c r="AT67" s="5"/>
      <c r="AU67" s="5"/>
      <c r="AV67" s="5"/>
      <c r="AW67" s="5"/>
      <c r="AX67" s="6"/>
    </row>
    <row r="68" spans="1:50">
      <c r="A68" s="48">
        <v>29</v>
      </c>
      <c r="B68" s="55">
        <v>0</v>
      </c>
      <c r="C68" s="55">
        <v>6</v>
      </c>
      <c r="D68" s="48">
        <f t="shared" si="10"/>
        <v>0</v>
      </c>
      <c r="E68" s="48" t="str">
        <f t="shared" si="11"/>
        <v>29_0</v>
      </c>
      <c r="F68" s="55">
        <v>1710</v>
      </c>
      <c r="G68" s="1"/>
      <c r="H68" s="48">
        <v>29</v>
      </c>
      <c r="I68" s="55">
        <v>0</v>
      </c>
      <c r="J68" s="55">
        <v>6</v>
      </c>
      <c r="K68" s="48">
        <f t="shared" si="0"/>
        <v>0</v>
      </c>
      <c r="L68" s="48" t="str">
        <f t="shared" si="1"/>
        <v>29_0</v>
      </c>
      <c r="M68" s="55">
        <v>1761</v>
      </c>
      <c r="N68" s="79"/>
      <c r="O68" s="48">
        <v>29</v>
      </c>
      <c r="P68" s="55">
        <v>0</v>
      </c>
      <c r="Q68" s="55">
        <v>6</v>
      </c>
      <c r="R68" s="48">
        <f t="shared" si="2"/>
        <v>0</v>
      </c>
      <c r="S68" s="48" t="str">
        <f t="shared" si="3"/>
        <v>29_0</v>
      </c>
      <c r="T68" s="55">
        <v>1798</v>
      </c>
      <c r="U68" s="5"/>
      <c r="V68" s="48">
        <v>29</v>
      </c>
      <c r="W68" s="55">
        <v>0</v>
      </c>
      <c r="X68" s="55">
        <v>6</v>
      </c>
      <c r="Y68" s="48">
        <f t="shared" si="4"/>
        <v>0</v>
      </c>
      <c r="Z68" s="48" t="str">
        <f t="shared" si="5"/>
        <v>29_0</v>
      </c>
      <c r="AA68" s="55">
        <v>1798</v>
      </c>
      <c r="AB68" s="5"/>
      <c r="AC68" s="48">
        <v>29</v>
      </c>
      <c r="AD68" s="55">
        <v>0</v>
      </c>
      <c r="AE68" s="55">
        <v>6</v>
      </c>
      <c r="AF68" s="48">
        <f t="shared" si="6"/>
        <v>0</v>
      </c>
      <c r="AG68" s="48" t="str">
        <f t="shared" si="7"/>
        <v>29_0</v>
      </c>
      <c r="AH68" s="55">
        <v>1858</v>
      </c>
      <c r="AI68" s="79"/>
      <c r="AJ68" s="48">
        <v>29</v>
      </c>
      <c r="AK68" s="55">
        <v>0</v>
      </c>
      <c r="AL68" s="55">
        <v>6</v>
      </c>
      <c r="AM68" s="48">
        <f t="shared" si="8"/>
        <v>0</v>
      </c>
      <c r="AN68" s="48" t="str">
        <f t="shared" si="9"/>
        <v>29_0</v>
      </c>
      <c r="AO68" s="4">
        <f t="shared" si="12"/>
        <v>1798</v>
      </c>
      <c r="AP68" s="4">
        <f t="shared" si="13"/>
        <v>1858</v>
      </c>
      <c r="AQ68" s="142">
        <f t="shared" si="21"/>
        <v>1828</v>
      </c>
      <c r="AR68" s="43">
        <f t="shared" si="17"/>
        <v>11.717948717948717</v>
      </c>
      <c r="AS68" s="5"/>
      <c r="AT68" s="5"/>
      <c r="AU68" s="5"/>
      <c r="AV68" s="5"/>
      <c r="AW68" s="5"/>
      <c r="AX68" s="6"/>
    </row>
    <row r="69" spans="1:50">
      <c r="A69" s="48">
        <v>29</v>
      </c>
      <c r="B69" s="55">
        <v>1</v>
      </c>
      <c r="C69" s="55">
        <v>7</v>
      </c>
      <c r="D69" s="48">
        <f t="shared" si="10"/>
        <v>1</v>
      </c>
      <c r="E69" s="48" t="str">
        <f t="shared" si="11"/>
        <v>29_1</v>
      </c>
      <c r="F69" s="55">
        <v>1755</v>
      </c>
      <c r="G69" s="1"/>
      <c r="H69" s="48">
        <v>29</v>
      </c>
      <c r="I69" s="55">
        <v>1</v>
      </c>
      <c r="J69" s="55">
        <v>7</v>
      </c>
      <c r="K69" s="48">
        <f t="shared" si="0"/>
        <v>1</v>
      </c>
      <c r="L69" s="48" t="str">
        <f t="shared" si="1"/>
        <v>29_1</v>
      </c>
      <c r="M69" s="55">
        <v>1808</v>
      </c>
      <c r="N69" s="79"/>
      <c r="O69" s="48">
        <v>29</v>
      </c>
      <c r="P69" s="55">
        <v>1</v>
      </c>
      <c r="Q69" s="55">
        <v>7</v>
      </c>
      <c r="R69" s="48">
        <f t="shared" si="2"/>
        <v>1</v>
      </c>
      <c r="S69" s="48" t="str">
        <f t="shared" si="3"/>
        <v>29_1</v>
      </c>
      <c r="T69" s="55">
        <v>1846</v>
      </c>
      <c r="U69" s="5"/>
      <c r="V69" s="48">
        <v>29</v>
      </c>
      <c r="W69" s="55">
        <v>1</v>
      </c>
      <c r="X69" s="55">
        <v>7</v>
      </c>
      <c r="Y69" s="48">
        <f t="shared" si="4"/>
        <v>1</v>
      </c>
      <c r="Z69" s="48" t="str">
        <f t="shared" si="5"/>
        <v>29_1</v>
      </c>
      <c r="AA69" s="55">
        <v>1846</v>
      </c>
      <c r="AB69" s="5"/>
      <c r="AC69" s="48">
        <v>29</v>
      </c>
      <c r="AD69" s="55">
        <v>1</v>
      </c>
      <c r="AE69" s="55">
        <v>7</v>
      </c>
      <c r="AF69" s="48">
        <f t="shared" si="6"/>
        <v>1</v>
      </c>
      <c r="AG69" s="48" t="str">
        <f t="shared" si="7"/>
        <v>29_1</v>
      </c>
      <c r="AH69" s="55">
        <v>1906</v>
      </c>
      <c r="AI69" s="79"/>
      <c r="AJ69" s="48">
        <v>29</v>
      </c>
      <c r="AK69" s="55">
        <v>1</v>
      </c>
      <c r="AL69" s="55">
        <v>7</v>
      </c>
      <c r="AM69" s="48">
        <f t="shared" si="8"/>
        <v>1</v>
      </c>
      <c r="AN69" s="48" t="str">
        <f t="shared" si="9"/>
        <v>29_1</v>
      </c>
      <c r="AO69" s="4">
        <f t="shared" si="12"/>
        <v>1846</v>
      </c>
      <c r="AP69" s="4">
        <f t="shared" si="13"/>
        <v>1906</v>
      </c>
      <c r="AQ69" s="142">
        <f t="shared" si="21"/>
        <v>1876</v>
      </c>
      <c r="AR69" s="43">
        <f t="shared" si="17"/>
        <v>12.025641025641026</v>
      </c>
      <c r="AS69" s="5"/>
      <c r="AT69" s="5"/>
      <c r="AU69" s="5"/>
      <c r="AV69" s="5"/>
      <c r="AW69" s="5"/>
      <c r="AX69" s="6"/>
    </row>
    <row r="70" spans="1:50">
      <c r="A70" s="48">
        <v>30</v>
      </c>
      <c r="B70" s="55">
        <v>0</v>
      </c>
      <c r="C70" s="55">
        <v>8</v>
      </c>
      <c r="D70" s="48">
        <f t="shared" si="10"/>
        <v>0</v>
      </c>
      <c r="E70" s="48" t="str">
        <f t="shared" si="11"/>
        <v>30_0</v>
      </c>
      <c r="F70" s="55">
        <v>1800</v>
      </c>
      <c r="G70" s="1"/>
      <c r="H70" s="48">
        <v>30</v>
      </c>
      <c r="I70" s="55">
        <v>0</v>
      </c>
      <c r="J70" s="55">
        <v>8</v>
      </c>
      <c r="K70" s="48">
        <f t="shared" si="0"/>
        <v>0</v>
      </c>
      <c r="L70" s="48" t="str">
        <f t="shared" si="1"/>
        <v>30_0</v>
      </c>
      <c r="M70" s="55">
        <v>1854</v>
      </c>
      <c r="N70" s="5"/>
      <c r="O70" s="48">
        <v>30</v>
      </c>
      <c r="P70" s="55">
        <v>0</v>
      </c>
      <c r="Q70" s="55">
        <v>8</v>
      </c>
      <c r="R70" s="48">
        <f t="shared" si="2"/>
        <v>0</v>
      </c>
      <c r="S70" s="48" t="str">
        <f t="shared" si="3"/>
        <v>30_0</v>
      </c>
      <c r="T70" s="55">
        <v>1893</v>
      </c>
      <c r="U70" s="5"/>
      <c r="V70" s="48">
        <v>30</v>
      </c>
      <c r="W70" s="55">
        <v>0</v>
      </c>
      <c r="X70" s="55">
        <v>8</v>
      </c>
      <c r="Y70" s="48">
        <f t="shared" si="4"/>
        <v>0</v>
      </c>
      <c r="Z70" s="48" t="str">
        <f t="shared" si="5"/>
        <v>30_0</v>
      </c>
      <c r="AA70" s="55">
        <v>1893</v>
      </c>
      <c r="AB70" s="5"/>
      <c r="AC70" s="48">
        <v>30</v>
      </c>
      <c r="AD70" s="55">
        <v>0</v>
      </c>
      <c r="AE70" s="55">
        <v>8</v>
      </c>
      <c r="AF70" s="48">
        <f t="shared" si="6"/>
        <v>0</v>
      </c>
      <c r="AG70" s="48" t="str">
        <f t="shared" si="7"/>
        <v>30_0</v>
      </c>
      <c r="AH70" s="55">
        <v>1953</v>
      </c>
      <c r="AI70" s="5"/>
      <c r="AJ70" s="48">
        <v>30</v>
      </c>
      <c r="AK70" s="55">
        <v>0</v>
      </c>
      <c r="AL70" s="55">
        <v>8</v>
      </c>
      <c r="AM70" s="48">
        <f t="shared" si="8"/>
        <v>0</v>
      </c>
      <c r="AN70" s="48" t="str">
        <f t="shared" si="9"/>
        <v>30_0</v>
      </c>
      <c r="AO70" s="4">
        <f t="shared" si="12"/>
        <v>1893</v>
      </c>
      <c r="AP70" s="4">
        <f t="shared" si="13"/>
        <v>1953</v>
      </c>
      <c r="AQ70" s="142">
        <f t="shared" si="21"/>
        <v>1923</v>
      </c>
      <c r="AR70" s="43">
        <f t="shared" si="17"/>
        <v>12.326923076923077</v>
      </c>
      <c r="AS70" s="5"/>
      <c r="AT70" s="5"/>
      <c r="AU70" s="5"/>
      <c r="AV70" s="5"/>
      <c r="AW70" s="5"/>
      <c r="AX70" s="6"/>
    </row>
    <row r="71" spans="1:50">
      <c r="A71" s="48">
        <v>30</v>
      </c>
      <c r="B71" s="48">
        <f>B70+1</f>
        <v>1</v>
      </c>
      <c r="C71" s="55">
        <v>10</v>
      </c>
      <c r="D71" s="48">
        <f t="shared" si="10"/>
        <v>1</v>
      </c>
      <c r="E71" s="48" t="str">
        <f t="shared" si="11"/>
        <v>30_1</v>
      </c>
      <c r="F71" s="55">
        <v>1898</v>
      </c>
      <c r="G71" s="1"/>
      <c r="H71" s="48">
        <v>30</v>
      </c>
      <c r="I71" s="48">
        <f>I70+1</f>
        <v>1</v>
      </c>
      <c r="J71" s="55">
        <v>10</v>
      </c>
      <c r="K71" s="48">
        <f t="shared" si="0"/>
        <v>1</v>
      </c>
      <c r="L71" s="48" t="str">
        <f t="shared" si="1"/>
        <v>30_1</v>
      </c>
      <c r="M71" s="55">
        <v>1955</v>
      </c>
      <c r="N71" s="5"/>
      <c r="O71" s="48">
        <v>30</v>
      </c>
      <c r="P71" s="48">
        <f>P70+1</f>
        <v>1</v>
      </c>
      <c r="Q71" s="55">
        <v>10</v>
      </c>
      <c r="R71" s="48">
        <f t="shared" si="2"/>
        <v>1</v>
      </c>
      <c r="S71" s="48" t="str">
        <f t="shared" si="3"/>
        <v>30_1</v>
      </c>
      <c r="T71" s="55">
        <v>1996</v>
      </c>
      <c r="U71" s="5"/>
      <c r="V71" s="48">
        <v>30</v>
      </c>
      <c r="W71" s="48">
        <f t="shared" ref="W71:W80" si="22">W70+1</f>
        <v>1</v>
      </c>
      <c r="X71" s="55">
        <v>10</v>
      </c>
      <c r="Y71" s="48">
        <f t="shared" si="4"/>
        <v>1</v>
      </c>
      <c r="Z71" s="48" t="str">
        <f t="shared" si="5"/>
        <v>30_1</v>
      </c>
      <c r="AA71" s="55">
        <v>1996</v>
      </c>
      <c r="AB71" s="5"/>
      <c r="AC71" s="48">
        <v>30</v>
      </c>
      <c r="AD71" s="48">
        <f t="shared" ref="AD71:AD80" si="23">AD70+1</f>
        <v>1</v>
      </c>
      <c r="AE71" s="55">
        <v>10</v>
      </c>
      <c r="AF71" s="48">
        <f t="shared" si="6"/>
        <v>1</v>
      </c>
      <c r="AG71" s="48" t="str">
        <f t="shared" si="7"/>
        <v>30_1</v>
      </c>
      <c r="AH71" s="55">
        <v>2056</v>
      </c>
      <c r="AI71" s="5"/>
      <c r="AJ71" s="48">
        <v>30</v>
      </c>
      <c r="AK71" s="48">
        <f t="shared" ref="AK71:AK80" si="24">AK70+1</f>
        <v>1</v>
      </c>
      <c r="AL71" s="55">
        <v>10</v>
      </c>
      <c r="AM71" s="48">
        <f t="shared" si="8"/>
        <v>1</v>
      </c>
      <c r="AN71" s="48" t="str">
        <f t="shared" si="9"/>
        <v>30_1</v>
      </c>
      <c r="AO71" s="4">
        <f t="shared" si="12"/>
        <v>1996</v>
      </c>
      <c r="AP71" s="4">
        <f t="shared" si="13"/>
        <v>2056</v>
      </c>
      <c r="AQ71" s="142">
        <f t="shared" si="21"/>
        <v>2026</v>
      </c>
      <c r="AR71" s="43">
        <f t="shared" si="17"/>
        <v>12.987179487179487</v>
      </c>
      <c r="AS71" s="5"/>
      <c r="AT71" s="5"/>
      <c r="AU71" s="5"/>
      <c r="AV71" s="5"/>
      <c r="AW71" s="5"/>
      <c r="AX71" s="6"/>
    </row>
    <row r="72" spans="1:50">
      <c r="A72" s="48">
        <v>30</v>
      </c>
      <c r="B72" s="48">
        <f t="shared" ref="B72:B80" si="25">B71+1</f>
        <v>2</v>
      </c>
      <c r="C72" s="55">
        <v>12</v>
      </c>
      <c r="D72" s="48">
        <f t="shared" si="10"/>
        <v>2</v>
      </c>
      <c r="E72" s="48" t="str">
        <f t="shared" si="11"/>
        <v>30_2</v>
      </c>
      <c r="F72" s="55">
        <v>2017</v>
      </c>
      <c r="G72" s="1"/>
      <c r="H72" s="48">
        <v>30</v>
      </c>
      <c r="I72" s="48">
        <f t="shared" ref="I72:I80" si="26">I71+1</f>
        <v>2</v>
      </c>
      <c r="J72" s="55">
        <v>12</v>
      </c>
      <c r="K72" s="48">
        <f t="shared" si="0"/>
        <v>2</v>
      </c>
      <c r="L72" s="48" t="str">
        <f t="shared" si="1"/>
        <v>30_2</v>
      </c>
      <c r="M72" s="55">
        <v>2077</v>
      </c>
      <c r="N72" s="5"/>
      <c r="O72" s="48">
        <v>30</v>
      </c>
      <c r="P72" s="48">
        <f t="shared" ref="P72:P80" si="27">P71+1</f>
        <v>2</v>
      </c>
      <c r="Q72" s="55">
        <v>12</v>
      </c>
      <c r="R72" s="48">
        <f t="shared" si="2"/>
        <v>2</v>
      </c>
      <c r="S72" s="48" t="str">
        <f t="shared" si="3"/>
        <v>30_2</v>
      </c>
      <c r="T72" s="55">
        <v>2121</v>
      </c>
      <c r="U72" s="5"/>
      <c r="V72" s="48">
        <v>30</v>
      </c>
      <c r="W72" s="48">
        <f t="shared" si="22"/>
        <v>2</v>
      </c>
      <c r="X72" s="55">
        <v>12</v>
      </c>
      <c r="Y72" s="48">
        <f t="shared" si="4"/>
        <v>2</v>
      </c>
      <c r="Z72" s="48" t="str">
        <f t="shared" si="5"/>
        <v>30_2</v>
      </c>
      <c r="AA72" s="55">
        <v>2121</v>
      </c>
      <c r="AB72" s="5"/>
      <c r="AC72" s="48">
        <v>30</v>
      </c>
      <c r="AD72" s="48">
        <f t="shared" si="23"/>
        <v>2</v>
      </c>
      <c r="AE72" s="55">
        <v>12</v>
      </c>
      <c r="AF72" s="48">
        <f t="shared" si="6"/>
        <v>2</v>
      </c>
      <c r="AG72" s="48" t="str">
        <f t="shared" si="7"/>
        <v>30_2</v>
      </c>
      <c r="AH72" s="55">
        <v>2181</v>
      </c>
      <c r="AI72" s="5"/>
      <c r="AJ72" s="48">
        <v>30</v>
      </c>
      <c r="AK72" s="48">
        <f t="shared" si="24"/>
        <v>2</v>
      </c>
      <c r="AL72" s="55">
        <v>12</v>
      </c>
      <c r="AM72" s="48">
        <f t="shared" si="8"/>
        <v>2</v>
      </c>
      <c r="AN72" s="48" t="str">
        <f t="shared" si="9"/>
        <v>30_2</v>
      </c>
      <c r="AO72" s="4">
        <f t="shared" si="12"/>
        <v>2121</v>
      </c>
      <c r="AP72" s="4">
        <f t="shared" si="13"/>
        <v>2181</v>
      </c>
      <c r="AQ72" s="142">
        <f t="shared" si="21"/>
        <v>2151</v>
      </c>
      <c r="AR72" s="43">
        <f t="shared" si="17"/>
        <v>13.788461538461538</v>
      </c>
      <c r="AS72" s="5"/>
      <c r="AT72" s="5"/>
      <c r="AU72" s="5"/>
      <c r="AV72" s="5"/>
      <c r="AW72" s="5"/>
      <c r="AX72" s="6"/>
    </row>
    <row r="73" spans="1:50">
      <c r="A73" s="48">
        <v>30</v>
      </c>
      <c r="B73" s="48">
        <f t="shared" si="25"/>
        <v>3</v>
      </c>
      <c r="C73" s="55">
        <v>13</v>
      </c>
      <c r="D73" s="48">
        <f t="shared" si="10"/>
        <v>3</v>
      </c>
      <c r="E73" s="48" t="str">
        <f t="shared" si="11"/>
        <v>30_3</v>
      </c>
      <c r="F73" s="55">
        <v>2085</v>
      </c>
      <c r="G73" s="1"/>
      <c r="H73" s="48">
        <v>30</v>
      </c>
      <c r="I73" s="48">
        <f t="shared" si="26"/>
        <v>3</v>
      </c>
      <c r="J73" s="55">
        <v>13</v>
      </c>
      <c r="K73" s="48">
        <f t="shared" si="0"/>
        <v>3</v>
      </c>
      <c r="L73" s="48" t="str">
        <f t="shared" si="1"/>
        <v>30_3</v>
      </c>
      <c r="M73" s="55">
        <v>2147</v>
      </c>
      <c r="N73" s="5"/>
      <c r="O73" s="48">
        <v>30</v>
      </c>
      <c r="P73" s="48">
        <f t="shared" si="27"/>
        <v>3</v>
      </c>
      <c r="Q73" s="55">
        <v>13</v>
      </c>
      <c r="R73" s="48">
        <f t="shared" si="2"/>
        <v>3</v>
      </c>
      <c r="S73" s="48" t="str">
        <f t="shared" si="3"/>
        <v>30_3</v>
      </c>
      <c r="T73" s="55">
        <v>2192</v>
      </c>
      <c r="U73" s="5"/>
      <c r="V73" s="48">
        <v>30</v>
      </c>
      <c r="W73" s="48">
        <f t="shared" si="22"/>
        <v>3</v>
      </c>
      <c r="X73" s="55">
        <v>13</v>
      </c>
      <c r="Y73" s="48">
        <f t="shared" si="4"/>
        <v>3</v>
      </c>
      <c r="Z73" s="48" t="str">
        <f t="shared" si="5"/>
        <v>30_3</v>
      </c>
      <c r="AA73" s="55">
        <v>2192</v>
      </c>
      <c r="AB73" s="5"/>
      <c r="AC73" s="48">
        <v>30</v>
      </c>
      <c r="AD73" s="48">
        <f t="shared" si="23"/>
        <v>3</v>
      </c>
      <c r="AE73" s="55">
        <v>13</v>
      </c>
      <c r="AF73" s="48">
        <f t="shared" si="6"/>
        <v>3</v>
      </c>
      <c r="AG73" s="48" t="str">
        <f t="shared" si="7"/>
        <v>30_3</v>
      </c>
      <c r="AH73" s="55">
        <v>2252</v>
      </c>
      <c r="AI73" s="5"/>
      <c r="AJ73" s="48">
        <v>30</v>
      </c>
      <c r="AK73" s="48">
        <f t="shared" si="24"/>
        <v>3</v>
      </c>
      <c r="AL73" s="55">
        <v>13</v>
      </c>
      <c r="AM73" s="48">
        <f t="shared" si="8"/>
        <v>3</v>
      </c>
      <c r="AN73" s="48" t="str">
        <f t="shared" si="9"/>
        <v>30_3</v>
      </c>
      <c r="AO73" s="4">
        <f t="shared" si="12"/>
        <v>2192</v>
      </c>
      <c r="AP73" s="4">
        <f t="shared" si="13"/>
        <v>2252</v>
      </c>
      <c r="AQ73" s="142">
        <f t="shared" si="21"/>
        <v>2222</v>
      </c>
      <c r="AR73" s="43">
        <f t="shared" si="17"/>
        <v>14.243589743589743</v>
      </c>
      <c r="AS73" s="5"/>
      <c r="AT73" s="5"/>
      <c r="AU73" s="5"/>
      <c r="AV73" s="5"/>
      <c r="AW73" s="5"/>
      <c r="AX73" s="6"/>
    </row>
    <row r="74" spans="1:50">
      <c r="A74" s="48">
        <v>30</v>
      </c>
      <c r="B74" s="48">
        <f t="shared" si="25"/>
        <v>4</v>
      </c>
      <c r="C74" s="55">
        <v>14</v>
      </c>
      <c r="D74" s="48">
        <f t="shared" si="10"/>
        <v>4</v>
      </c>
      <c r="E74" s="48" t="str">
        <f t="shared" si="11"/>
        <v>30_4</v>
      </c>
      <c r="F74" s="55">
        <v>2154</v>
      </c>
      <c r="G74" s="1"/>
      <c r="H74" s="48">
        <v>30</v>
      </c>
      <c r="I74" s="48">
        <f t="shared" si="26"/>
        <v>4</v>
      </c>
      <c r="J74" s="55">
        <v>14</v>
      </c>
      <c r="K74" s="48">
        <f t="shared" si="0"/>
        <v>4</v>
      </c>
      <c r="L74" s="48" t="str">
        <f t="shared" si="1"/>
        <v>30_4</v>
      </c>
      <c r="M74" s="55">
        <v>2218</v>
      </c>
      <c r="N74" s="5"/>
      <c r="O74" s="48">
        <v>30</v>
      </c>
      <c r="P74" s="48">
        <f t="shared" si="27"/>
        <v>4</v>
      </c>
      <c r="Q74" s="55">
        <v>14</v>
      </c>
      <c r="R74" s="48">
        <f t="shared" si="2"/>
        <v>4</v>
      </c>
      <c r="S74" s="48" t="str">
        <f t="shared" si="3"/>
        <v>30_4</v>
      </c>
      <c r="T74" s="55">
        <v>2265</v>
      </c>
      <c r="U74" s="5"/>
      <c r="V74" s="48">
        <v>30</v>
      </c>
      <c r="W74" s="48">
        <f t="shared" si="22"/>
        <v>4</v>
      </c>
      <c r="X74" s="55">
        <v>14</v>
      </c>
      <c r="Y74" s="48">
        <f t="shared" si="4"/>
        <v>4</v>
      </c>
      <c r="Z74" s="48" t="str">
        <f t="shared" si="5"/>
        <v>30_4</v>
      </c>
      <c r="AA74" s="55">
        <v>2265</v>
      </c>
      <c r="AB74" s="5"/>
      <c r="AC74" s="48">
        <v>30</v>
      </c>
      <c r="AD74" s="48">
        <f t="shared" si="23"/>
        <v>4</v>
      </c>
      <c r="AE74" s="55">
        <v>14</v>
      </c>
      <c r="AF74" s="48">
        <f t="shared" si="6"/>
        <v>4</v>
      </c>
      <c r="AG74" s="48" t="str">
        <f t="shared" si="7"/>
        <v>30_4</v>
      </c>
      <c r="AH74" s="55">
        <v>2325</v>
      </c>
      <c r="AI74" s="5"/>
      <c r="AJ74" s="48">
        <v>30</v>
      </c>
      <c r="AK74" s="48">
        <f t="shared" si="24"/>
        <v>4</v>
      </c>
      <c r="AL74" s="55">
        <v>14</v>
      </c>
      <c r="AM74" s="48">
        <f t="shared" si="8"/>
        <v>4</v>
      </c>
      <c r="AN74" s="48" t="str">
        <f t="shared" si="9"/>
        <v>30_4</v>
      </c>
      <c r="AO74" s="4">
        <f t="shared" si="12"/>
        <v>2265</v>
      </c>
      <c r="AP74" s="4">
        <f t="shared" si="13"/>
        <v>2325</v>
      </c>
      <c r="AQ74" s="142">
        <f t="shared" si="21"/>
        <v>2295</v>
      </c>
      <c r="AR74" s="43">
        <f t="shared" si="17"/>
        <v>14.711538461538462</v>
      </c>
      <c r="AS74" s="5"/>
      <c r="AT74" s="5"/>
      <c r="AU74" s="5"/>
      <c r="AV74" s="5"/>
      <c r="AW74" s="5"/>
      <c r="AX74" s="6"/>
    </row>
    <row r="75" spans="1:50" ht="11.25">
      <c r="A75" s="48">
        <v>30</v>
      </c>
      <c r="B75" s="48">
        <f t="shared" si="25"/>
        <v>5</v>
      </c>
      <c r="C75" s="55">
        <v>15</v>
      </c>
      <c r="D75" s="48">
        <f t="shared" si="10"/>
        <v>5</v>
      </c>
      <c r="E75" s="48" t="str">
        <f t="shared" si="11"/>
        <v>30_5</v>
      </c>
      <c r="F75" s="55">
        <v>2217</v>
      </c>
      <c r="G75" s="1"/>
      <c r="H75" s="48">
        <v>30</v>
      </c>
      <c r="I75" s="48">
        <f t="shared" si="26"/>
        <v>5</v>
      </c>
      <c r="J75" s="55">
        <v>15</v>
      </c>
      <c r="K75" s="48">
        <f t="shared" si="0"/>
        <v>5</v>
      </c>
      <c r="L75" s="48" t="str">
        <f t="shared" si="1"/>
        <v>30_5</v>
      </c>
      <c r="M75" s="55">
        <v>2283</v>
      </c>
      <c r="N75" s="77"/>
      <c r="O75" s="48">
        <v>30</v>
      </c>
      <c r="P75" s="48">
        <f t="shared" si="27"/>
        <v>5</v>
      </c>
      <c r="Q75" s="55">
        <v>15</v>
      </c>
      <c r="R75" s="48">
        <f t="shared" si="2"/>
        <v>5</v>
      </c>
      <c r="S75" s="48" t="str">
        <f t="shared" si="3"/>
        <v>30_5</v>
      </c>
      <c r="T75" s="55">
        <v>2331</v>
      </c>
      <c r="U75" s="5"/>
      <c r="V75" s="48">
        <v>30</v>
      </c>
      <c r="W75" s="48">
        <f t="shared" si="22"/>
        <v>5</v>
      </c>
      <c r="X75" s="55">
        <v>15</v>
      </c>
      <c r="Y75" s="48">
        <f t="shared" si="4"/>
        <v>5</v>
      </c>
      <c r="Z75" s="48" t="str">
        <f t="shared" si="5"/>
        <v>30_5</v>
      </c>
      <c r="AA75" s="55">
        <v>2331</v>
      </c>
      <c r="AB75" s="5"/>
      <c r="AC75" s="48">
        <v>30</v>
      </c>
      <c r="AD75" s="48">
        <f t="shared" si="23"/>
        <v>5</v>
      </c>
      <c r="AE75" s="55">
        <v>15</v>
      </c>
      <c r="AF75" s="48">
        <f t="shared" si="6"/>
        <v>5</v>
      </c>
      <c r="AG75" s="48" t="str">
        <f t="shared" si="7"/>
        <v>30_5</v>
      </c>
      <c r="AH75" s="55">
        <v>2391</v>
      </c>
      <c r="AI75" s="77"/>
      <c r="AJ75" s="48">
        <v>30</v>
      </c>
      <c r="AK75" s="48">
        <f t="shared" si="24"/>
        <v>5</v>
      </c>
      <c r="AL75" s="55">
        <v>15</v>
      </c>
      <c r="AM75" s="48">
        <f t="shared" si="8"/>
        <v>5</v>
      </c>
      <c r="AN75" s="48" t="str">
        <f t="shared" si="9"/>
        <v>30_5</v>
      </c>
      <c r="AO75" s="4">
        <f t="shared" si="12"/>
        <v>2331</v>
      </c>
      <c r="AP75" s="4">
        <f t="shared" si="13"/>
        <v>2391</v>
      </c>
      <c r="AQ75" s="142">
        <f t="shared" si="21"/>
        <v>2361</v>
      </c>
      <c r="AR75" s="43">
        <f t="shared" si="17"/>
        <v>15.134615384615385</v>
      </c>
      <c r="AS75" s="5"/>
      <c r="AT75" s="5"/>
      <c r="AU75" s="5"/>
      <c r="AV75" s="5"/>
      <c r="AW75" s="5"/>
      <c r="AX75" s="6"/>
    </row>
    <row r="76" spans="1:50">
      <c r="A76" s="48">
        <v>30</v>
      </c>
      <c r="B76" s="48">
        <f t="shared" si="25"/>
        <v>6</v>
      </c>
      <c r="C76" s="55">
        <v>16</v>
      </c>
      <c r="D76" s="48">
        <f t="shared" si="10"/>
        <v>6</v>
      </c>
      <c r="E76" s="48" t="str">
        <f t="shared" si="11"/>
        <v>30_6</v>
      </c>
      <c r="F76" s="55">
        <v>2289</v>
      </c>
      <c r="G76" s="1"/>
      <c r="H76" s="48">
        <v>30</v>
      </c>
      <c r="I76" s="48">
        <f t="shared" si="26"/>
        <v>6</v>
      </c>
      <c r="J76" s="55">
        <v>16</v>
      </c>
      <c r="K76" s="48">
        <f t="shared" si="0"/>
        <v>6</v>
      </c>
      <c r="L76" s="48" t="str">
        <f t="shared" si="1"/>
        <v>30_6</v>
      </c>
      <c r="M76" s="55">
        <v>2357</v>
      </c>
      <c r="N76" s="83"/>
      <c r="O76" s="48">
        <v>30</v>
      </c>
      <c r="P76" s="48">
        <f t="shared" si="27"/>
        <v>6</v>
      </c>
      <c r="Q76" s="55">
        <v>16</v>
      </c>
      <c r="R76" s="48">
        <f t="shared" si="2"/>
        <v>6</v>
      </c>
      <c r="S76" s="48" t="str">
        <f t="shared" si="3"/>
        <v>30_6</v>
      </c>
      <c r="T76" s="55">
        <v>2407</v>
      </c>
      <c r="U76" s="5"/>
      <c r="V76" s="48">
        <v>30</v>
      </c>
      <c r="W76" s="48">
        <f t="shared" si="22"/>
        <v>6</v>
      </c>
      <c r="X76" s="55">
        <v>16</v>
      </c>
      <c r="Y76" s="48">
        <f t="shared" si="4"/>
        <v>6</v>
      </c>
      <c r="Z76" s="48" t="str">
        <f t="shared" si="5"/>
        <v>30_6</v>
      </c>
      <c r="AA76" s="55">
        <v>2407</v>
      </c>
      <c r="AB76" s="5"/>
      <c r="AC76" s="48">
        <v>30</v>
      </c>
      <c r="AD76" s="48">
        <f t="shared" si="23"/>
        <v>6</v>
      </c>
      <c r="AE76" s="55">
        <v>16</v>
      </c>
      <c r="AF76" s="48">
        <f t="shared" si="6"/>
        <v>6</v>
      </c>
      <c r="AG76" s="48" t="str">
        <f t="shared" si="7"/>
        <v>30_6</v>
      </c>
      <c r="AH76" s="55">
        <v>2467</v>
      </c>
      <c r="AI76" s="83"/>
      <c r="AJ76" s="48">
        <v>30</v>
      </c>
      <c r="AK76" s="48">
        <f t="shared" si="24"/>
        <v>6</v>
      </c>
      <c r="AL76" s="55">
        <v>16</v>
      </c>
      <c r="AM76" s="48">
        <f t="shared" si="8"/>
        <v>6</v>
      </c>
      <c r="AN76" s="48" t="str">
        <f t="shared" si="9"/>
        <v>30_6</v>
      </c>
      <c r="AO76" s="4">
        <f t="shared" si="12"/>
        <v>2407</v>
      </c>
      <c r="AP76" s="4">
        <f t="shared" si="13"/>
        <v>2467</v>
      </c>
      <c r="AQ76" s="142">
        <f t="shared" si="21"/>
        <v>2437</v>
      </c>
      <c r="AR76" s="43">
        <f t="shared" si="17"/>
        <v>15.621794871794872</v>
      </c>
      <c r="AS76" s="5"/>
      <c r="AT76" s="5"/>
      <c r="AU76" s="5"/>
      <c r="AV76" s="5"/>
      <c r="AW76" s="5"/>
      <c r="AX76" s="6"/>
    </row>
    <row r="77" spans="1:50">
      <c r="A77" s="48">
        <v>30</v>
      </c>
      <c r="B77" s="48">
        <f t="shared" si="25"/>
        <v>7</v>
      </c>
      <c r="C77" s="55">
        <v>17</v>
      </c>
      <c r="D77" s="48">
        <f t="shared" si="10"/>
        <v>7</v>
      </c>
      <c r="E77" s="48" t="str">
        <f t="shared" si="11"/>
        <v>30_7</v>
      </c>
      <c r="F77" s="55">
        <v>2346</v>
      </c>
      <c r="G77" s="1"/>
      <c r="H77" s="48">
        <v>30</v>
      </c>
      <c r="I77" s="48">
        <f t="shared" si="26"/>
        <v>7</v>
      </c>
      <c r="J77" s="55">
        <v>17</v>
      </c>
      <c r="K77" s="48">
        <f t="shared" si="0"/>
        <v>7</v>
      </c>
      <c r="L77" s="48" t="str">
        <f t="shared" si="1"/>
        <v>30_7</v>
      </c>
      <c r="M77" s="55">
        <v>2417</v>
      </c>
      <c r="N77" s="83"/>
      <c r="O77" s="48">
        <v>30</v>
      </c>
      <c r="P77" s="48">
        <f t="shared" si="27"/>
        <v>7</v>
      </c>
      <c r="Q77" s="55">
        <v>17</v>
      </c>
      <c r="R77" s="48">
        <f t="shared" si="2"/>
        <v>7</v>
      </c>
      <c r="S77" s="48" t="str">
        <f t="shared" si="3"/>
        <v>30_7</v>
      </c>
      <c r="T77" s="55">
        <v>2467</v>
      </c>
      <c r="U77" s="5"/>
      <c r="V77" s="48">
        <v>30</v>
      </c>
      <c r="W77" s="48">
        <f t="shared" si="22"/>
        <v>7</v>
      </c>
      <c r="X77" s="55">
        <v>17</v>
      </c>
      <c r="Y77" s="48">
        <f t="shared" si="4"/>
        <v>7</v>
      </c>
      <c r="Z77" s="48" t="str">
        <f t="shared" si="5"/>
        <v>30_7</v>
      </c>
      <c r="AA77" s="55">
        <v>2467</v>
      </c>
      <c r="AB77" s="5"/>
      <c r="AC77" s="48">
        <v>30</v>
      </c>
      <c r="AD77" s="48">
        <f t="shared" si="23"/>
        <v>7</v>
      </c>
      <c r="AE77" s="55">
        <v>17</v>
      </c>
      <c r="AF77" s="48">
        <f t="shared" si="6"/>
        <v>7</v>
      </c>
      <c r="AG77" s="48" t="str">
        <f t="shared" si="7"/>
        <v>30_7</v>
      </c>
      <c r="AH77" s="55">
        <v>2527</v>
      </c>
      <c r="AI77" s="83"/>
      <c r="AJ77" s="48">
        <v>30</v>
      </c>
      <c r="AK77" s="48">
        <f t="shared" si="24"/>
        <v>7</v>
      </c>
      <c r="AL77" s="55">
        <v>17</v>
      </c>
      <c r="AM77" s="48">
        <f t="shared" si="8"/>
        <v>7</v>
      </c>
      <c r="AN77" s="48" t="str">
        <f t="shared" si="9"/>
        <v>30_7</v>
      </c>
      <c r="AO77" s="4">
        <f t="shared" si="12"/>
        <v>2467</v>
      </c>
      <c r="AP77" s="4">
        <f t="shared" si="13"/>
        <v>2527</v>
      </c>
      <c r="AQ77" s="142">
        <f t="shared" si="21"/>
        <v>2497</v>
      </c>
      <c r="AR77" s="43">
        <f t="shared" si="17"/>
        <v>16.006410256410255</v>
      </c>
      <c r="AS77" s="5"/>
      <c r="AT77" s="5"/>
      <c r="AU77" s="5"/>
      <c r="AV77" s="5"/>
      <c r="AW77" s="5"/>
      <c r="AX77" s="6"/>
    </row>
    <row r="78" spans="1:50">
      <c r="A78" s="48">
        <v>30</v>
      </c>
      <c r="B78" s="48">
        <f t="shared" si="25"/>
        <v>8</v>
      </c>
      <c r="C78" s="55">
        <v>18</v>
      </c>
      <c r="D78" s="48">
        <f t="shared" si="10"/>
        <v>8</v>
      </c>
      <c r="E78" s="48" t="str">
        <f t="shared" si="11"/>
        <v>30_8</v>
      </c>
      <c r="F78" s="55">
        <v>2415</v>
      </c>
      <c r="G78" s="1"/>
      <c r="H78" s="48">
        <v>30</v>
      </c>
      <c r="I78" s="48">
        <f t="shared" si="26"/>
        <v>8</v>
      </c>
      <c r="J78" s="55">
        <v>18</v>
      </c>
      <c r="K78" s="48">
        <f t="shared" si="0"/>
        <v>8</v>
      </c>
      <c r="L78" s="48" t="str">
        <f t="shared" si="1"/>
        <v>30_8</v>
      </c>
      <c r="M78" s="55">
        <v>2487</v>
      </c>
      <c r="N78" s="83"/>
      <c r="O78" s="48">
        <v>30</v>
      </c>
      <c r="P78" s="48">
        <f t="shared" si="27"/>
        <v>8</v>
      </c>
      <c r="Q78" s="55">
        <v>18</v>
      </c>
      <c r="R78" s="48">
        <f t="shared" si="2"/>
        <v>8</v>
      </c>
      <c r="S78" s="48" t="str">
        <f t="shared" si="3"/>
        <v>30_8</v>
      </c>
      <c r="T78" s="55">
        <v>2540</v>
      </c>
      <c r="U78" s="5"/>
      <c r="V78" s="48">
        <v>30</v>
      </c>
      <c r="W78" s="48">
        <f t="shared" si="22"/>
        <v>8</v>
      </c>
      <c r="X78" s="55">
        <v>18</v>
      </c>
      <c r="Y78" s="48">
        <f t="shared" si="4"/>
        <v>8</v>
      </c>
      <c r="Z78" s="48" t="str">
        <f t="shared" si="5"/>
        <v>30_8</v>
      </c>
      <c r="AA78" s="55">
        <v>2540</v>
      </c>
      <c r="AB78" s="5"/>
      <c r="AC78" s="48">
        <v>30</v>
      </c>
      <c r="AD78" s="48">
        <f t="shared" si="23"/>
        <v>8</v>
      </c>
      <c r="AE78" s="55">
        <v>18</v>
      </c>
      <c r="AF78" s="48">
        <f t="shared" si="6"/>
        <v>8</v>
      </c>
      <c r="AG78" s="48" t="str">
        <f t="shared" si="7"/>
        <v>30_8</v>
      </c>
      <c r="AH78" s="55">
        <v>2600</v>
      </c>
      <c r="AI78" s="83"/>
      <c r="AJ78" s="48">
        <v>30</v>
      </c>
      <c r="AK78" s="48">
        <f t="shared" si="24"/>
        <v>8</v>
      </c>
      <c r="AL78" s="55">
        <v>18</v>
      </c>
      <c r="AM78" s="48">
        <f t="shared" si="8"/>
        <v>8</v>
      </c>
      <c r="AN78" s="48" t="str">
        <f t="shared" si="9"/>
        <v>30_8</v>
      </c>
      <c r="AO78" s="4">
        <f t="shared" si="12"/>
        <v>2540</v>
      </c>
      <c r="AP78" s="4">
        <f t="shared" si="13"/>
        <v>2600</v>
      </c>
      <c r="AQ78" s="142">
        <f t="shared" si="21"/>
        <v>2570</v>
      </c>
      <c r="AR78" s="43">
        <f t="shared" si="17"/>
        <v>16.474358974358974</v>
      </c>
      <c r="AS78" s="5"/>
      <c r="AT78" s="5"/>
      <c r="AU78" s="5"/>
      <c r="AV78" s="5"/>
      <c r="AW78" s="5"/>
      <c r="AX78" s="6"/>
    </row>
    <row r="79" spans="1:50">
      <c r="A79" s="48">
        <v>30</v>
      </c>
      <c r="B79" s="48">
        <f t="shared" si="25"/>
        <v>9</v>
      </c>
      <c r="C79" s="55">
        <v>19</v>
      </c>
      <c r="D79" s="48">
        <f t="shared" si="10"/>
        <v>9</v>
      </c>
      <c r="E79" s="48" t="str">
        <f t="shared" si="11"/>
        <v>30_9</v>
      </c>
      <c r="F79" s="55">
        <v>2479</v>
      </c>
      <c r="G79" s="1"/>
      <c r="H79" s="48">
        <v>30</v>
      </c>
      <c r="I79" s="48">
        <f t="shared" si="26"/>
        <v>9</v>
      </c>
      <c r="J79" s="55">
        <v>19</v>
      </c>
      <c r="K79" s="48">
        <f t="shared" si="0"/>
        <v>9</v>
      </c>
      <c r="L79" s="48" t="str">
        <f t="shared" si="1"/>
        <v>30_9</v>
      </c>
      <c r="M79" s="55">
        <v>2553</v>
      </c>
      <c r="N79" s="83"/>
      <c r="O79" s="48">
        <v>30</v>
      </c>
      <c r="P79" s="48">
        <f t="shared" si="27"/>
        <v>9</v>
      </c>
      <c r="Q79" s="55">
        <v>19</v>
      </c>
      <c r="R79" s="48">
        <f t="shared" si="2"/>
        <v>9</v>
      </c>
      <c r="S79" s="48" t="str">
        <f t="shared" si="3"/>
        <v>30_9</v>
      </c>
      <c r="T79" s="55">
        <v>2607</v>
      </c>
      <c r="U79" s="5"/>
      <c r="V79" s="48">
        <v>30</v>
      </c>
      <c r="W79" s="48">
        <f t="shared" si="22"/>
        <v>9</v>
      </c>
      <c r="X79" s="55">
        <v>19</v>
      </c>
      <c r="Y79" s="48">
        <f t="shared" si="4"/>
        <v>9</v>
      </c>
      <c r="Z79" s="48" t="str">
        <f t="shared" si="5"/>
        <v>30_9</v>
      </c>
      <c r="AA79" s="55">
        <v>2607</v>
      </c>
      <c r="AB79" s="5"/>
      <c r="AC79" s="48">
        <v>30</v>
      </c>
      <c r="AD79" s="48">
        <f t="shared" si="23"/>
        <v>9</v>
      </c>
      <c r="AE79" s="55">
        <v>19</v>
      </c>
      <c r="AF79" s="48">
        <f t="shared" si="6"/>
        <v>9</v>
      </c>
      <c r="AG79" s="48" t="str">
        <f t="shared" si="7"/>
        <v>30_9</v>
      </c>
      <c r="AH79" s="55">
        <v>2667</v>
      </c>
      <c r="AI79" s="83"/>
      <c r="AJ79" s="48">
        <v>30</v>
      </c>
      <c r="AK79" s="48">
        <f t="shared" si="24"/>
        <v>9</v>
      </c>
      <c r="AL79" s="55">
        <v>19</v>
      </c>
      <c r="AM79" s="48">
        <f t="shared" si="8"/>
        <v>9</v>
      </c>
      <c r="AN79" s="48" t="str">
        <f t="shared" si="9"/>
        <v>30_9</v>
      </c>
      <c r="AO79" s="4">
        <f t="shared" si="12"/>
        <v>2607</v>
      </c>
      <c r="AP79" s="4">
        <f t="shared" si="13"/>
        <v>2667</v>
      </c>
      <c r="AQ79" s="142">
        <f t="shared" si="21"/>
        <v>2637</v>
      </c>
      <c r="AR79" s="43">
        <f t="shared" si="17"/>
        <v>16.903846153846153</v>
      </c>
      <c r="AS79" s="5"/>
      <c r="AT79" s="5"/>
      <c r="AU79" s="5"/>
      <c r="AV79" s="5"/>
      <c r="AW79" s="5"/>
      <c r="AX79" s="6"/>
    </row>
    <row r="80" spans="1:50">
      <c r="A80" s="48">
        <v>30</v>
      </c>
      <c r="B80" s="48">
        <f t="shared" si="25"/>
        <v>10</v>
      </c>
      <c r="C80" s="55">
        <v>20</v>
      </c>
      <c r="D80" s="48">
        <f t="shared" si="10"/>
        <v>10</v>
      </c>
      <c r="E80" s="48" t="str">
        <f t="shared" si="11"/>
        <v>30_10</v>
      </c>
      <c r="F80" s="55">
        <v>2545</v>
      </c>
      <c r="G80" s="1"/>
      <c r="H80" s="48">
        <v>30</v>
      </c>
      <c r="I80" s="48">
        <f t="shared" si="26"/>
        <v>10</v>
      </c>
      <c r="J80" s="55">
        <v>20</v>
      </c>
      <c r="K80" s="48">
        <f t="shared" ref="K80:K143" si="28">I80</f>
        <v>10</v>
      </c>
      <c r="L80" s="48" t="str">
        <f t="shared" ref="L80:L143" si="29">H80&amp;"_"&amp;K80</f>
        <v>30_10</v>
      </c>
      <c r="M80" s="55">
        <v>2622</v>
      </c>
      <c r="N80" s="83"/>
      <c r="O80" s="48">
        <v>30</v>
      </c>
      <c r="P80" s="48">
        <f t="shared" si="27"/>
        <v>10</v>
      </c>
      <c r="Q80" s="55">
        <v>20</v>
      </c>
      <c r="R80" s="48">
        <f t="shared" ref="R80:R143" si="30">P80</f>
        <v>10</v>
      </c>
      <c r="S80" s="48" t="str">
        <f t="shared" ref="S80:S143" si="31">O80&amp;"_"&amp;R80</f>
        <v>30_10</v>
      </c>
      <c r="T80" s="55">
        <v>2677</v>
      </c>
      <c r="U80" s="5"/>
      <c r="V80" s="48">
        <v>30</v>
      </c>
      <c r="W80" s="48">
        <f t="shared" si="22"/>
        <v>10</v>
      </c>
      <c r="X80" s="55">
        <v>20</v>
      </c>
      <c r="Y80" s="48">
        <f t="shared" ref="Y80:Y143" si="32">W80</f>
        <v>10</v>
      </c>
      <c r="Z80" s="48" t="str">
        <f t="shared" ref="Z80:Z143" si="33">V80&amp;"_"&amp;Y80</f>
        <v>30_10</v>
      </c>
      <c r="AA80" s="55">
        <v>2677</v>
      </c>
      <c r="AB80" s="5"/>
      <c r="AC80" s="48">
        <v>30</v>
      </c>
      <c r="AD80" s="48">
        <f t="shared" si="23"/>
        <v>10</v>
      </c>
      <c r="AE80" s="55">
        <v>20</v>
      </c>
      <c r="AF80" s="48">
        <f t="shared" ref="AF80:AF143" si="34">AD80</f>
        <v>10</v>
      </c>
      <c r="AG80" s="48" t="str">
        <f t="shared" ref="AG80:AG143" si="35">AC80&amp;"_"&amp;AF80</f>
        <v>30_10</v>
      </c>
      <c r="AH80" s="55">
        <v>2737</v>
      </c>
      <c r="AI80" s="83"/>
      <c r="AJ80" s="48">
        <v>30</v>
      </c>
      <c r="AK80" s="48">
        <f t="shared" si="24"/>
        <v>10</v>
      </c>
      <c r="AL80" s="55">
        <v>20</v>
      </c>
      <c r="AM80" s="48">
        <f t="shared" ref="AM80:AM143" si="36">AK80</f>
        <v>10</v>
      </c>
      <c r="AN80" s="48" t="str">
        <f t="shared" ref="AN80:AN143" si="37">AJ80&amp;"_"&amp;AM80</f>
        <v>30_10</v>
      </c>
      <c r="AO80" s="4">
        <f t="shared" si="12"/>
        <v>2677</v>
      </c>
      <c r="AP80" s="4">
        <f t="shared" si="13"/>
        <v>2737</v>
      </c>
      <c r="AQ80" s="142">
        <f t="shared" ref="AQ80:AQ143" si="38">$D$6*AO80+$D$7*AP80</f>
        <v>2707</v>
      </c>
      <c r="AR80" s="43">
        <f t="shared" si="17"/>
        <v>17.352564102564102</v>
      </c>
      <c r="AS80" s="5"/>
      <c r="AT80" s="5"/>
      <c r="AU80" s="5"/>
      <c r="AV80" s="5"/>
      <c r="AW80" s="5"/>
      <c r="AX80" s="6"/>
    </row>
    <row r="81" spans="1:50">
      <c r="A81" s="48">
        <v>34</v>
      </c>
      <c r="B81" s="55">
        <v>0</v>
      </c>
      <c r="C81" s="55">
        <v>8</v>
      </c>
      <c r="D81" s="48">
        <f t="shared" ref="D81:D144" si="39">B81</f>
        <v>0</v>
      </c>
      <c r="E81" s="48" t="str">
        <f t="shared" ref="E81:E144" si="40">A81&amp;"_"&amp;D81</f>
        <v>34_0</v>
      </c>
      <c r="F81" s="55">
        <v>1800</v>
      </c>
      <c r="G81" s="1"/>
      <c r="H81" s="48">
        <v>34</v>
      </c>
      <c r="I81" s="55">
        <v>0</v>
      </c>
      <c r="J81" s="55">
        <v>8</v>
      </c>
      <c r="K81" s="48">
        <f t="shared" si="28"/>
        <v>0</v>
      </c>
      <c r="L81" s="48" t="str">
        <f t="shared" si="29"/>
        <v>34_0</v>
      </c>
      <c r="M81" s="55">
        <v>1854</v>
      </c>
      <c r="N81" s="83"/>
      <c r="O81" s="48">
        <v>34</v>
      </c>
      <c r="P81" s="55">
        <v>0</v>
      </c>
      <c r="Q81" s="55">
        <v>8</v>
      </c>
      <c r="R81" s="48">
        <f t="shared" si="30"/>
        <v>0</v>
      </c>
      <c r="S81" s="48" t="str">
        <f t="shared" si="31"/>
        <v>34_0</v>
      </c>
      <c r="T81" s="55">
        <v>1893</v>
      </c>
      <c r="U81" s="5"/>
      <c r="V81" s="48">
        <v>34</v>
      </c>
      <c r="W81" s="55">
        <v>1</v>
      </c>
      <c r="X81" s="55">
        <v>9</v>
      </c>
      <c r="Y81" s="48">
        <f t="shared" si="32"/>
        <v>1</v>
      </c>
      <c r="Z81" s="48" t="str">
        <f t="shared" si="33"/>
        <v>34_1</v>
      </c>
      <c r="AA81" s="55">
        <v>1942</v>
      </c>
      <c r="AB81" s="5"/>
      <c r="AC81" s="48">
        <v>34</v>
      </c>
      <c r="AD81" s="55">
        <v>1</v>
      </c>
      <c r="AE81" s="55">
        <v>9</v>
      </c>
      <c r="AF81" s="48">
        <f t="shared" si="34"/>
        <v>1</v>
      </c>
      <c r="AG81" s="48" t="str">
        <f t="shared" si="35"/>
        <v>34_1</v>
      </c>
      <c r="AH81" s="55">
        <v>2002</v>
      </c>
      <c r="AI81" s="83"/>
      <c r="AJ81" s="48">
        <v>34</v>
      </c>
      <c r="AK81" s="55">
        <v>1</v>
      </c>
      <c r="AL81" s="55">
        <v>9</v>
      </c>
      <c r="AM81" s="48">
        <f t="shared" si="36"/>
        <v>1</v>
      </c>
      <c r="AN81" s="48" t="str">
        <f t="shared" si="37"/>
        <v>34_1</v>
      </c>
      <c r="AO81" s="4">
        <f t="shared" ref="AO81:AO144" si="41">INDEX($AA$16:$AA$243,MATCH($AN81,$Z$16:$Z$243,0))</f>
        <v>1942</v>
      </c>
      <c r="AP81" s="4">
        <f t="shared" ref="AP81:AP144" si="42">INDEX($AH$16:$AH$243,MATCH($AN81,$AG$16:$AG$243,0))</f>
        <v>2002</v>
      </c>
      <c r="AQ81" s="142">
        <f t="shared" si="38"/>
        <v>1972</v>
      </c>
      <c r="AR81" s="43">
        <f t="shared" ref="AR81:AR144" si="43">AQ81/$D$10</f>
        <v>12.641025641025641</v>
      </c>
      <c r="AS81" s="5"/>
      <c r="AT81" s="5"/>
      <c r="AU81" s="5"/>
      <c r="AV81" s="5"/>
      <c r="AW81" s="5"/>
      <c r="AX81" s="6"/>
    </row>
    <row r="82" spans="1:50">
      <c r="A82" s="48">
        <v>34</v>
      </c>
      <c r="B82" s="55">
        <v>1</v>
      </c>
      <c r="C82" s="55">
        <v>9</v>
      </c>
      <c r="D82" s="48">
        <f t="shared" si="39"/>
        <v>1</v>
      </c>
      <c r="E82" s="48" t="str">
        <f t="shared" si="40"/>
        <v>34_1</v>
      </c>
      <c r="F82" s="55">
        <v>1847</v>
      </c>
      <c r="G82" s="1"/>
      <c r="H82" s="48">
        <v>34</v>
      </c>
      <c r="I82" s="55">
        <v>1</v>
      </c>
      <c r="J82" s="55">
        <v>9</v>
      </c>
      <c r="K82" s="48">
        <f t="shared" si="28"/>
        <v>1</v>
      </c>
      <c r="L82" s="48" t="str">
        <f t="shared" si="29"/>
        <v>34_1</v>
      </c>
      <c r="M82" s="55">
        <v>1902</v>
      </c>
      <c r="N82" s="83"/>
      <c r="O82" s="48">
        <v>34</v>
      </c>
      <c r="P82" s="55">
        <v>1</v>
      </c>
      <c r="Q82" s="55">
        <v>9</v>
      </c>
      <c r="R82" s="48">
        <f t="shared" si="30"/>
        <v>1</v>
      </c>
      <c r="S82" s="48" t="str">
        <f t="shared" si="31"/>
        <v>34_1</v>
      </c>
      <c r="T82" s="55">
        <v>1942</v>
      </c>
      <c r="U82" s="5"/>
      <c r="V82" s="48">
        <v>34</v>
      </c>
      <c r="W82" s="55">
        <v>2</v>
      </c>
      <c r="X82" s="55">
        <v>10</v>
      </c>
      <c r="Y82" s="48">
        <f t="shared" si="32"/>
        <v>2</v>
      </c>
      <c r="Z82" s="48" t="str">
        <f t="shared" si="33"/>
        <v>34_2</v>
      </c>
      <c r="AA82" s="55">
        <v>1996</v>
      </c>
      <c r="AB82" s="5"/>
      <c r="AC82" s="48">
        <v>34</v>
      </c>
      <c r="AD82" s="55">
        <v>2</v>
      </c>
      <c r="AE82" s="55">
        <v>10</v>
      </c>
      <c r="AF82" s="48">
        <f t="shared" si="34"/>
        <v>2</v>
      </c>
      <c r="AG82" s="48" t="str">
        <f t="shared" si="35"/>
        <v>34_2</v>
      </c>
      <c r="AH82" s="55">
        <v>2056</v>
      </c>
      <c r="AI82" s="83"/>
      <c r="AJ82" s="48">
        <v>34</v>
      </c>
      <c r="AK82" s="55">
        <v>2</v>
      </c>
      <c r="AL82" s="55">
        <v>10</v>
      </c>
      <c r="AM82" s="48">
        <f t="shared" si="36"/>
        <v>2</v>
      </c>
      <c r="AN82" s="48" t="str">
        <f t="shared" si="37"/>
        <v>34_2</v>
      </c>
      <c r="AO82" s="4">
        <f t="shared" si="41"/>
        <v>1996</v>
      </c>
      <c r="AP82" s="4">
        <f t="shared" si="42"/>
        <v>2056</v>
      </c>
      <c r="AQ82" s="142">
        <f t="shared" si="38"/>
        <v>2026</v>
      </c>
      <c r="AR82" s="43">
        <f t="shared" si="43"/>
        <v>12.987179487179487</v>
      </c>
      <c r="AS82" s="5"/>
      <c r="AT82" s="5"/>
      <c r="AU82" s="5"/>
      <c r="AV82" s="5"/>
      <c r="AW82" s="5"/>
      <c r="AX82" s="6"/>
    </row>
    <row r="83" spans="1:50">
      <c r="A83" s="48">
        <v>35</v>
      </c>
      <c r="B83" s="55">
        <v>0</v>
      </c>
      <c r="C83" s="55">
        <v>10</v>
      </c>
      <c r="D83" s="48">
        <f t="shared" si="39"/>
        <v>0</v>
      </c>
      <c r="E83" s="48" t="str">
        <f t="shared" si="40"/>
        <v>35_0</v>
      </c>
      <c r="F83" s="55">
        <v>1898</v>
      </c>
      <c r="G83" s="1"/>
      <c r="H83" s="48">
        <v>35</v>
      </c>
      <c r="I83" s="55">
        <v>0</v>
      </c>
      <c r="J83" s="55">
        <v>10</v>
      </c>
      <c r="K83" s="48">
        <f t="shared" si="28"/>
        <v>0</v>
      </c>
      <c r="L83" s="48" t="str">
        <f t="shared" si="29"/>
        <v>35_0</v>
      </c>
      <c r="M83" s="55">
        <v>1955</v>
      </c>
      <c r="N83" s="83"/>
      <c r="O83" s="48">
        <v>35</v>
      </c>
      <c r="P83" s="55">
        <v>0</v>
      </c>
      <c r="Q83" s="55">
        <v>10</v>
      </c>
      <c r="R83" s="48">
        <f t="shared" si="30"/>
        <v>0</v>
      </c>
      <c r="S83" s="48" t="str">
        <f t="shared" si="31"/>
        <v>35_0</v>
      </c>
      <c r="T83" s="55">
        <v>1996</v>
      </c>
      <c r="U83" s="5"/>
      <c r="V83" s="48">
        <v>35</v>
      </c>
      <c r="W83" s="55">
        <v>1</v>
      </c>
      <c r="X83" s="55">
        <v>12</v>
      </c>
      <c r="Y83" s="48">
        <f t="shared" si="32"/>
        <v>1</v>
      </c>
      <c r="Z83" s="48" t="str">
        <f t="shared" si="33"/>
        <v>35_1</v>
      </c>
      <c r="AA83" s="55">
        <v>2121</v>
      </c>
      <c r="AB83" s="5"/>
      <c r="AC83" s="48">
        <v>35</v>
      </c>
      <c r="AD83" s="48">
        <v>1</v>
      </c>
      <c r="AE83" s="55">
        <v>12</v>
      </c>
      <c r="AF83" s="48">
        <f t="shared" si="34"/>
        <v>1</v>
      </c>
      <c r="AG83" s="48" t="str">
        <f t="shared" si="35"/>
        <v>35_1</v>
      </c>
      <c r="AH83" s="55">
        <v>2181</v>
      </c>
      <c r="AI83" s="83"/>
      <c r="AJ83" s="48">
        <v>35</v>
      </c>
      <c r="AK83" s="48">
        <v>1</v>
      </c>
      <c r="AL83" s="55">
        <v>12</v>
      </c>
      <c r="AM83" s="48">
        <f t="shared" si="36"/>
        <v>1</v>
      </c>
      <c r="AN83" s="48" t="str">
        <f t="shared" si="37"/>
        <v>35_1</v>
      </c>
      <c r="AO83" s="4">
        <f t="shared" si="41"/>
        <v>2121</v>
      </c>
      <c r="AP83" s="4">
        <f t="shared" si="42"/>
        <v>2181</v>
      </c>
      <c r="AQ83" s="142">
        <f t="shared" si="38"/>
        <v>2151</v>
      </c>
      <c r="AR83" s="43">
        <f t="shared" si="43"/>
        <v>13.788461538461538</v>
      </c>
      <c r="AS83" s="5"/>
      <c r="AT83" s="5"/>
      <c r="AU83" s="5"/>
      <c r="AV83" s="5"/>
      <c r="AW83" s="5"/>
      <c r="AX83" s="6"/>
    </row>
    <row r="84" spans="1:50" ht="11.25">
      <c r="A84" s="48">
        <v>35</v>
      </c>
      <c r="B84" s="55">
        <v>1</v>
      </c>
      <c r="C84" s="55">
        <v>12</v>
      </c>
      <c r="D84" s="48">
        <f t="shared" si="39"/>
        <v>1</v>
      </c>
      <c r="E84" s="48" t="str">
        <f t="shared" si="40"/>
        <v>35_1</v>
      </c>
      <c r="F84" s="55">
        <v>2017</v>
      </c>
      <c r="G84" s="1"/>
      <c r="H84" s="48">
        <v>35</v>
      </c>
      <c r="I84" s="55">
        <v>1</v>
      </c>
      <c r="J84" s="55">
        <v>12</v>
      </c>
      <c r="K84" s="48">
        <f t="shared" si="28"/>
        <v>1</v>
      </c>
      <c r="L84" s="48" t="str">
        <f t="shared" si="29"/>
        <v>35_1</v>
      </c>
      <c r="M84" s="55">
        <v>2077</v>
      </c>
      <c r="N84" s="77"/>
      <c r="O84" s="48">
        <v>35</v>
      </c>
      <c r="P84" s="55">
        <v>1</v>
      </c>
      <c r="Q84" s="55">
        <v>12</v>
      </c>
      <c r="R84" s="48">
        <f t="shared" si="30"/>
        <v>1</v>
      </c>
      <c r="S84" s="48" t="str">
        <f t="shared" si="31"/>
        <v>35_1</v>
      </c>
      <c r="T84" s="55">
        <v>2121</v>
      </c>
      <c r="U84" s="5"/>
      <c r="V84" s="48">
        <v>35</v>
      </c>
      <c r="W84" s="55">
        <v>2</v>
      </c>
      <c r="X84" s="55">
        <v>14</v>
      </c>
      <c r="Y84" s="48">
        <f t="shared" si="32"/>
        <v>2</v>
      </c>
      <c r="Z84" s="48" t="str">
        <f t="shared" si="33"/>
        <v>35_2</v>
      </c>
      <c r="AA84" s="55">
        <v>2265</v>
      </c>
      <c r="AB84" s="5"/>
      <c r="AC84" s="48">
        <v>35</v>
      </c>
      <c r="AD84" s="48">
        <f t="shared" ref="AD84:AD93" si="44">AD83+1</f>
        <v>2</v>
      </c>
      <c r="AE84" s="55">
        <v>14</v>
      </c>
      <c r="AF84" s="48">
        <f t="shared" si="34"/>
        <v>2</v>
      </c>
      <c r="AG84" s="48" t="str">
        <f t="shared" si="35"/>
        <v>35_2</v>
      </c>
      <c r="AH84" s="55">
        <v>2325</v>
      </c>
      <c r="AI84" s="77"/>
      <c r="AJ84" s="48">
        <v>35</v>
      </c>
      <c r="AK84" s="48">
        <f t="shared" ref="AK84:AK93" si="45">AK83+1</f>
        <v>2</v>
      </c>
      <c r="AL84" s="55">
        <v>14</v>
      </c>
      <c r="AM84" s="48">
        <f t="shared" si="36"/>
        <v>2</v>
      </c>
      <c r="AN84" s="48" t="str">
        <f t="shared" si="37"/>
        <v>35_2</v>
      </c>
      <c r="AO84" s="4">
        <f t="shared" si="41"/>
        <v>2265</v>
      </c>
      <c r="AP84" s="4">
        <f t="shared" si="42"/>
        <v>2325</v>
      </c>
      <c r="AQ84" s="142">
        <f t="shared" si="38"/>
        <v>2295</v>
      </c>
      <c r="AR84" s="43">
        <f t="shared" si="43"/>
        <v>14.711538461538462</v>
      </c>
      <c r="AS84" s="5"/>
      <c r="AT84" s="5"/>
      <c r="AU84" s="5"/>
      <c r="AV84" s="5"/>
      <c r="AW84" s="5"/>
      <c r="AX84" s="6"/>
    </row>
    <row r="85" spans="1:50" ht="11.25">
      <c r="A85" s="48">
        <v>35</v>
      </c>
      <c r="B85" s="55">
        <v>2</v>
      </c>
      <c r="C85" s="55">
        <v>14</v>
      </c>
      <c r="D85" s="48">
        <f t="shared" si="39"/>
        <v>2</v>
      </c>
      <c r="E85" s="48" t="str">
        <f t="shared" si="40"/>
        <v>35_2</v>
      </c>
      <c r="F85" s="55">
        <v>2154</v>
      </c>
      <c r="G85" s="1"/>
      <c r="H85" s="48">
        <v>35</v>
      </c>
      <c r="I85" s="55">
        <v>2</v>
      </c>
      <c r="J85" s="55">
        <v>14</v>
      </c>
      <c r="K85" s="48">
        <f t="shared" si="28"/>
        <v>2</v>
      </c>
      <c r="L85" s="48" t="str">
        <f t="shared" si="29"/>
        <v>35_2</v>
      </c>
      <c r="M85" s="55">
        <v>2218</v>
      </c>
      <c r="N85" s="77"/>
      <c r="O85" s="48">
        <v>35</v>
      </c>
      <c r="P85" s="55">
        <v>2</v>
      </c>
      <c r="Q85" s="55">
        <v>14</v>
      </c>
      <c r="R85" s="48">
        <f t="shared" si="30"/>
        <v>2</v>
      </c>
      <c r="S85" s="48" t="str">
        <f t="shared" si="31"/>
        <v>35_2</v>
      </c>
      <c r="T85" s="55">
        <v>2265</v>
      </c>
      <c r="U85" s="5"/>
      <c r="V85" s="48">
        <v>35</v>
      </c>
      <c r="W85" s="55">
        <v>3</v>
      </c>
      <c r="X85" s="55">
        <v>15</v>
      </c>
      <c r="Y85" s="48">
        <f t="shared" si="32"/>
        <v>3</v>
      </c>
      <c r="Z85" s="48" t="str">
        <f t="shared" si="33"/>
        <v>35_3</v>
      </c>
      <c r="AA85" s="55">
        <v>2331</v>
      </c>
      <c r="AB85" s="5"/>
      <c r="AC85" s="48">
        <v>35</v>
      </c>
      <c r="AD85" s="48">
        <f t="shared" si="44"/>
        <v>3</v>
      </c>
      <c r="AE85" s="55">
        <v>15</v>
      </c>
      <c r="AF85" s="48">
        <f t="shared" si="34"/>
        <v>3</v>
      </c>
      <c r="AG85" s="48" t="str">
        <f t="shared" si="35"/>
        <v>35_3</v>
      </c>
      <c r="AH85" s="55">
        <v>2391</v>
      </c>
      <c r="AI85" s="77"/>
      <c r="AJ85" s="48">
        <v>35</v>
      </c>
      <c r="AK85" s="48">
        <f t="shared" si="45"/>
        <v>3</v>
      </c>
      <c r="AL85" s="55">
        <v>15</v>
      </c>
      <c r="AM85" s="48">
        <f t="shared" si="36"/>
        <v>3</v>
      </c>
      <c r="AN85" s="48" t="str">
        <f t="shared" si="37"/>
        <v>35_3</v>
      </c>
      <c r="AO85" s="4">
        <f t="shared" si="41"/>
        <v>2331</v>
      </c>
      <c r="AP85" s="4">
        <f t="shared" si="42"/>
        <v>2391</v>
      </c>
      <c r="AQ85" s="142">
        <f t="shared" si="38"/>
        <v>2361</v>
      </c>
      <c r="AR85" s="43">
        <f t="shared" si="43"/>
        <v>15.134615384615385</v>
      </c>
      <c r="AS85" s="5"/>
      <c r="AT85" s="5"/>
      <c r="AU85" s="5"/>
      <c r="AV85" s="5"/>
      <c r="AW85" s="5"/>
      <c r="AX85" s="6"/>
    </row>
    <row r="86" spans="1:50">
      <c r="A86" s="48">
        <v>35</v>
      </c>
      <c r="B86" s="55">
        <v>3</v>
      </c>
      <c r="C86" s="55">
        <v>15</v>
      </c>
      <c r="D86" s="48">
        <f t="shared" si="39"/>
        <v>3</v>
      </c>
      <c r="E86" s="48" t="str">
        <f t="shared" si="40"/>
        <v>35_3</v>
      </c>
      <c r="F86" s="55">
        <v>2217</v>
      </c>
      <c r="G86" s="1"/>
      <c r="H86" s="48">
        <v>35</v>
      </c>
      <c r="I86" s="55">
        <v>3</v>
      </c>
      <c r="J86" s="55">
        <v>15</v>
      </c>
      <c r="K86" s="48">
        <f t="shared" si="28"/>
        <v>3</v>
      </c>
      <c r="L86" s="48" t="str">
        <f t="shared" si="29"/>
        <v>35_3</v>
      </c>
      <c r="M86" s="55">
        <v>2283</v>
      </c>
      <c r="N86" s="83"/>
      <c r="O86" s="48">
        <v>35</v>
      </c>
      <c r="P86" s="55">
        <v>3</v>
      </c>
      <c r="Q86" s="55">
        <v>15</v>
      </c>
      <c r="R86" s="48">
        <f t="shared" si="30"/>
        <v>3</v>
      </c>
      <c r="S86" s="48" t="str">
        <f t="shared" si="31"/>
        <v>35_3</v>
      </c>
      <c r="T86" s="55">
        <v>2331</v>
      </c>
      <c r="U86" s="5"/>
      <c r="V86" s="48">
        <v>35</v>
      </c>
      <c r="W86" s="55">
        <v>4</v>
      </c>
      <c r="X86" s="55">
        <v>16</v>
      </c>
      <c r="Y86" s="48">
        <f t="shared" si="32"/>
        <v>4</v>
      </c>
      <c r="Z86" s="48" t="str">
        <f t="shared" si="33"/>
        <v>35_4</v>
      </c>
      <c r="AA86" s="55">
        <v>2407</v>
      </c>
      <c r="AB86" s="5"/>
      <c r="AC86" s="48">
        <v>35</v>
      </c>
      <c r="AD86" s="48">
        <f t="shared" si="44"/>
        <v>4</v>
      </c>
      <c r="AE86" s="55">
        <v>16</v>
      </c>
      <c r="AF86" s="48">
        <f t="shared" si="34"/>
        <v>4</v>
      </c>
      <c r="AG86" s="48" t="str">
        <f t="shared" si="35"/>
        <v>35_4</v>
      </c>
      <c r="AH86" s="55">
        <v>2467</v>
      </c>
      <c r="AI86" s="83"/>
      <c r="AJ86" s="48">
        <v>35</v>
      </c>
      <c r="AK86" s="48">
        <f t="shared" si="45"/>
        <v>4</v>
      </c>
      <c r="AL86" s="55">
        <v>16</v>
      </c>
      <c r="AM86" s="48">
        <f t="shared" si="36"/>
        <v>4</v>
      </c>
      <c r="AN86" s="48" t="str">
        <f t="shared" si="37"/>
        <v>35_4</v>
      </c>
      <c r="AO86" s="4">
        <f t="shared" si="41"/>
        <v>2407</v>
      </c>
      <c r="AP86" s="4">
        <f t="shared" si="42"/>
        <v>2467</v>
      </c>
      <c r="AQ86" s="142">
        <f t="shared" si="38"/>
        <v>2437</v>
      </c>
      <c r="AR86" s="43">
        <f t="shared" si="43"/>
        <v>15.621794871794872</v>
      </c>
      <c r="AS86" s="5"/>
      <c r="AT86" s="5"/>
      <c r="AU86" s="5"/>
      <c r="AV86" s="5"/>
      <c r="AW86" s="5"/>
      <c r="AX86" s="6"/>
    </row>
    <row r="87" spans="1:50">
      <c r="A87" s="48">
        <v>35</v>
      </c>
      <c r="B87" s="55">
        <v>4</v>
      </c>
      <c r="C87" s="55">
        <v>16</v>
      </c>
      <c r="D87" s="48">
        <f t="shared" si="39"/>
        <v>4</v>
      </c>
      <c r="E87" s="48" t="str">
        <f t="shared" si="40"/>
        <v>35_4</v>
      </c>
      <c r="F87" s="55">
        <v>2289</v>
      </c>
      <c r="G87" s="1"/>
      <c r="H87" s="48">
        <v>35</v>
      </c>
      <c r="I87" s="55">
        <v>4</v>
      </c>
      <c r="J87" s="55">
        <v>16</v>
      </c>
      <c r="K87" s="48">
        <f t="shared" si="28"/>
        <v>4</v>
      </c>
      <c r="L87" s="48" t="str">
        <f t="shared" si="29"/>
        <v>35_4</v>
      </c>
      <c r="M87" s="55">
        <v>2357</v>
      </c>
      <c r="N87" s="79"/>
      <c r="O87" s="48">
        <v>35</v>
      </c>
      <c r="P87" s="55">
        <v>4</v>
      </c>
      <c r="Q87" s="55">
        <v>16</v>
      </c>
      <c r="R87" s="48">
        <f t="shared" si="30"/>
        <v>4</v>
      </c>
      <c r="S87" s="48" t="str">
        <f t="shared" si="31"/>
        <v>35_4</v>
      </c>
      <c r="T87" s="55">
        <v>2407</v>
      </c>
      <c r="U87" s="5"/>
      <c r="V87" s="48">
        <v>35</v>
      </c>
      <c r="W87" s="55">
        <v>5</v>
      </c>
      <c r="X87" s="55">
        <v>17</v>
      </c>
      <c r="Y87" s="48">
        <f t="shared" si="32"/>
        <v>5</v>
      </c>
      <c r="Z87" s="48" t="str">
        <f t="shared" si="33"/>
        <v>35_5</v>
      </c>
      <c r="AA87" s="55">
        <v>2467</v>
      </c>
      <c r="AB87" s="5"/>
      <c r="AC87" s="48">
        <v>35</v>
      </c>
      <c r="AD87" s="48">
        <f t="shared" si="44"/>
        <v>5</v>
      </c>
      <c r="AE87" s="55">
        <v>17</v>
      </c>
      <c r="AF87" s="48">
        <f t="shared" si="34"/>
        <v>5</v>
      </c>
      <c r="AG87" s="48" t="str">
        <f t="shared" si="35"/>
        <v>35_5</v>
      </c>
      <c r="AH87" s="55">
        <v>2527</v>
      </c>
      <c r="AI87" s="79"/>
      <c r="AJ87" s="48">
        <v>35</v>
      </c>
      <c r="AK87" s="48">
        <f t="shared" si="45"/>
        <v>5</v>
      </c>
      <c r="AL87" s="55">
        <v>17</v>
      </c>
      <c r="AM87" s="48">
        <f t="shared" si="36"/>
        <v>5</v>
      </c>
      <c r="AN87" s="48" t="str">
        <f t="shared" si="37"/>
        <v>35_5</v>
      </c>
      <c r="AO87" s="4">
        <f t="shared" si="41"/>
        <v>2467</v>
      </c>
      <c r="AP87" s="4">
        <f t="shared" si="42"/>
        <v>2527</v>
      </c>
      <c r="AQ87" s="142">
        <f t="shared" si="38"/>
        <v>2497</v>
      </c>
      <c r="AR87" s="43">
        <f t="shared" si="43"/>
        <v>16.006410256410255</v>
      </c>
      <c r="AS87" s="5"/>
      <c r="AT87" s="5"/>
      <c r="AU87" s="5"/>
      <c r="AV87" s="5"/>
      <c r="AW87" s="5"/>
      <c r="AX87" s="6"/>
    </row>
    <row r="88" spans="1:50">
      <c r="A88" s="48">
        <v>35</v>
      </c>
      <c r="B88" s="55">
        <v>5</v>
      </c>
      <c r="C88" s="55">
        <v>17</v>
      </c>
      <c r="D88" s="48">
        <f t="shared" si="39"/>
        <v>5</v>
      </c>
      <c r="E88" s="48" t="str">
        <f t="shared" si="40"/>
        <v>35_5</v>
      </c>
      <c r="F88" s="55">
        <v>2346</v>
      </c>
      <c r="G88" s="1"/>
      <c r="H88" s="48">
        <v>35</v>
      </c>
      <c r="I88" s="55">
        <v>5</v>
      </c>
      <c r="J88" s="55">
        <v>17</v>
      </c>
      <c r="K88" s="48">
        <f t="shared" si="28"/>
        <v>5</v>
      </c>
      <c r="L88" s="48" t="str">
        <f t="shared" si="29"/>
        <v>35_5</v>
      </c>
      <c r="M88" s="55">
        <v>2417</v>
      </c>
      <c r="N88" s="79"/>
      <c r="O88" s="48">
        <v>35</v>
      </c>
      <c r="P88" s="55">
        <v>5</v>
      </c>
      <c r="Q88" s="55">
        <v>17</v>
      </c>
      <c r="R88" s="48">
        <f t="shared" si="30"/>
        <v>5</v>
      </c>
      <c r="S88" s="48" t="str">
        <f t="shared" si="31"/>
        <v>35_5</v>
      </c>
      <c r="T88" s="55">
        <v>2467</v>
      </c>
      <c r="U88" s="5"/>
      <c r="V88" s="48">
        <v>35</v>
      </c>
      <c r="W88" s="55">
        <v>6</v>
      </c>
      <c r="X88" s="55">
        <v>18</v>
      </c>
      <c r="Y88" s="48">
        <f t="shared" si="32"/>
        <v>6</v>
      </c>
      <c r="Z88" s="48" t="str">
        <f t="shared" si="33"/>
        <v>35_6</v>
      </c>
      <c r="AA88" s="55">
        <v>2540</v>
      </c>
      <c r="AB88" s="5"/>
      <c r="AC88" s="48">
        <v>35</v>
      </c>
      <c r="AD88" s="48">
        <f t="shared" si="44"/>
        <v>6</v>
      </c>
      <c r="AE88" s="55">
        <v>18</v>
      </c>
      <c r="AF88" s="48">
        <f t="shared" si="34"/>
        <v>6</v>
      </c>
      <c r="AG88" s="48" t="str">
        <f t="shared" si="35"/>
        <v>35_6</v>
      </c>
      <c r="AH88" s="55">
        <v>2600</v>
      </c>
      <c r="AI88" s="79"/>
      <c r="AJ88" s="48">
        <v>35</v>
      </c>
      <c r="AK88" s="48">
        <f t="shared" si="45"/>
        <v>6</v>
      </c>
      <c r="AL88" s="55">
        <v>18</v>
      </c>
      <c r="AM88" s="48">
        <f t="shared" si="36"/>
        <v>6</v>
      </c>
      <c r="AN88" s="48" t="str">
        <f t="shared" si="37"/>
        <v>35_6</v>
      </c>
      <c r="AO88" s="4">
        <f t="shared" si="41"/>
        <v>2540</v>
      </c>
      <c r="AP88" s="4">
        <f t="shared" si="42"/>
        <v>2600</v>
      </c>
      <c r="AQ88" s="142">
        <f t="shared" si="38"/>
        <v>2570</v>
      </c>
      <c r="AR88" s="43">
        <f t="shared" si="43"/>
        <v>16.474358974358974</v>
      </c>
      <c r="AS88" s="5"/>
      <c r="AT88" s="5"/>
      <c r="AU88" s="5"/>
      <c r="AV88" s="5"/>
      <c r="AW88" s="5"/>
      <c r="AX88" s="6"/>
    </row>
    <row r="89" spans="1:50">
      <c r="A89" s="48">
        <v>35</v>
      </c>
      <c r="B89" s="55">
        <v>6</v>
      </c>
      <c r="C89" s="55">
        <v>18</v>
      </c>
      <c r="D89" s="48">
        <f t="shared" si="39"/>
        <v>6</v>
      </c>
      <c r="E89" s="48" t="str">
        <f t="shared" si="40"/>
        <v>35_6</v>
      </c>
      <c r="F89" s="55">
        <v>2415</v>
      </c>
      <c r="G89" s="1"/>
      <c r="H89" s="48">
        <v>35</v>
      </c>
      <c r="I89" s="55">
        <v>6</v>
      </c>
      <c r="J89" s="55">
        <v>18</v>
      </c>
      <c r="K89" s="48">
        <f t="shared" si="28"/>
        <v>6</v>
      </c>
      <c r="L89" s="48" t="str">
        <f t="shared" si="29"/>
        <v>35_6</v>
      </c>
      <c r="M89" s="55">
        <v>2487</v>
      </c>
      <c r="N89" s="79"/>
      <c r="O89" s="48">
        <v>35</v>
      </c>
      <c r="P89" s="55">
        <v>6</v>
      </c>
      <c r="Q89" s="55">
        <v>18</v>
      </c>
      <c r="R89" s="48">
        <f t="shared" si="30"/>
        <v>6</v>
      </c>
      <c r="S89" s="48" t="str">
        <f t="shared" si="31"/>
        <v>35_6</v>
      </c>
      <c r="T89" s="55">
        <v>2540</v>
      </c>
      <c r="U89" s="5"/>
      <c r="V89" s="48">
        <v>35</v>
      </c>
      <c r="W89" s="55">
        <v>7</v>
      </c>
      <c r="X89" s="55">
        <v>19</v>
      </c>
      <c r="Y89" s="48">
        <f t="shared" si="32"/>
        <v>7</v>
      </c>
      <c r="Z89" s="48" t="str">
        <f t="shared" si="33"/>
        <v>35_7</v>
      </c>
      <c r="AA89" s="55">
        <v>2607</v>
      </c>
      <c r="AB89" s="5"/>
      <c r="AC89" s="48">
        <v>35</v>
      </c>
      <c r="AD89" s="48">
        <f t="shared" si="44"/>
        <v>7</v>
      </c>
      <c r="AE89" s="55">
        <v>19</v>
      </c>
      <c r="AF89" s="48">
        <f t="shared" si="34"/>
        <v>7</v>
      </c>
      <c r="AG89" s="48" t="str">
        <f t="shared" si="35"/>
        <v>35_7</v>
      </c>
      <c r="AH89" s="55">
        <v>2667</v>
      </c>
      <c r="AI89" s="79"/>
      <c r="AJ89" s="48">
        <v>35</v>
      </c>
      <c r="AK89" s="48">
        <f t="shared" si="45"/>
        <v>7</v>
      </c>
      <c r="AL89" s="55">
        <v>19</v>
      </c>
      <c r="AM89" s="48">
        <f t="shared" si="36"/>
        <v>7</v>
      </c>
      <c r="AN89" s="48" t="str">
        <f t="shared" si="37"/>
        <v>35_7</v>
      </c>
      <c r="AO89" s="4">
        <f t="shared" si="41"/>
        <v>2607</v>
      </c>
      <c r="AP89" s="4">
        <f t="shared" si="42"/>
        <v>2667</v>
      </c>
      <c r="AQ89" s="142">
        <f t="shared" si="38"/>
        <v>2637</v>
      </c>
      <c r="AR89" s="43">
        <f t="shared" si="43"/>
        <v>16.903846153846153</v>
      </c>
      <c r="AS89" s="5"/>
      <c r="AT89" s="5"/>
      <c r="AU89" s="5"/>
      <c r="AV89" s="5"/>
      <c r="AW89" s="5"/>
      <c r="AX89" s="6"/>
    </row>
    <row r="90" spans="1:50">
      <c r="A90" s="48">
        <v>35</v>
      </c>
      <c r="B90" s="55">
        <v>7</v>
      </c>
      <c r="C90" s="55">
        <v>19</v>
      </c>
      <c r="D90" s="48">
        <f t="shared" si="39"/>
        <v>7</v>
      </c>
      <c r="E90" s="48" t="str">
        <f t="shared" si="40"/>
        <v>35_7</v>
      </c>
      <c r="F90" s="55">
        <v>2479</v>
      </c>
      <c r="G90" s="1"/>
      <c r="H90" s="48">
        <v>35</v>
      </c>
      <c r="I90" s="55">
        <v>7</v>
      </c>
      <c r="J90" s="55">
        <v>19</v>
      </c>
      <c r="K90" s="48">
        <f t="shared" si="28"/>
        <v>7</v>
      </c>
      <c r="L90" s="48" t="str">
        <f t="shared" si="29"/>
        <v>35_7</v>
      </c>
      <c r="M90" s="55">
        <v>2553</v>
      </c>
      <c r="N90" s="79"/>
      <c r="O90" s="48">
        <v>35</v>
      </c>
      <c r="P90" s="55">
        <v>7</v>
      </c>
      <c r="Q90" s="55">
        <v>19</v>
      </c>
      <c r="R90" s="48">
        <f t="shared" si="30"/>
        <v>7</v>
      </c>
      <c r="S90" s="48" t="str">
        <f t="shared" si="31"/>
        <v>35_7</v>
      </c>
      <c r="T90" s="55">
        <v>2607</v>
      </c>
      <c r="U90" s="5"/>
      <c r="V90" s="48">
        <v>35</v>
      </c>
      <c r="W90" s="55">
        <v>8</v>
      </c>
      <c r="X90" s="55">
        <v>20</v>
      </c>
      <c r="Y90" s="48">
        <f t="shared" si="32"/>
        <v>8</v>
      </c>
      <c r="Z90" s="48" t="str">
        <f t="shared" si="33"/>
        <v>35_8</v>
      </c>
      <c r="AA90" s="55">
        <v>2677</v>
      </c>
      <c r="AB90" s="5"/>
      <c r="AC90" s="48">
        <v>35</v>
      </c>
      <c r="AD90" s="48">
        <f t="shared" si="44"/>
        <v>8</v>
      </c>
      <c r="AE90" s="55">
        <v>20</v>
      </c>
      <c r="AF90" s="48">
        <f t="shared" si="34"/>
        <v>8</v>
      </c>
      <c r="AG90" s="48" t="str">
        <f t="shared" si="35"/>
        <v>35_8</v>
      </c>
      <c r="AH90" s="55">
        <v>2737</v>
      </c>
      <c r="AI90" s="79"/>
      <c r="AJ90" s="48">
        <v>35</v>
      </c>
      <c r="AK90" s="48">
        <f t="shared" si="45"/>
        <v>8</v>
      </c>
      <c r="AL90" s="55">
        <v>20</v>
      </c>
      <c r="AM90" s="48">
        <f t="shared" si="36"/>
        <v>8</v>
      </c>
      <c r="AN90" s="48" t="str">
        <f t="shared" si="37"/>
        <v>35_8</v>
      </c>
      <c r="AO90" s="4">
        <f t="shared" si="41"/>
        <v>2677</v>
      </c>
      <c r="AP90" s="4">
        <f t="shared" si="42"/>
        <v>2737</v>
      </c>
      <c r="AQ90" s="142">
        <f t="shared" si="38"/>
        <v>2707</v>
      </c>
      <c r="AR90" s="43">
        <f t="shared" si="43"/>
        <v>17.352564102564102</v>
      </c>
      <c r="AS90" s="5"/>
      <c r="AT90" s="5"/>
      <c r="AU90" s="5"/>
      <c r="AV90" s="5"/>
      <c r="AW90" s="5"/>
      <c r="AX90" s="6"/>
    </row>
    <row r="91" spans="1:50">
      <c r="A91" s="48">
        <v>35</v>
      </c>
      <c r="B91" s="55">
        <v>8</v>
      </c>
      <c r="C91" s="55">
        <v>20</v>
      </c>
      <c r="D91" s="48">
        <f t="shared" si="39"/>
        <v>8</v>
      </c>
      <c r="E91" s="48" t="str">
        <f t="shared" si="40"/>
        <v>35_8</v>
      </c>
      <c r="F91" s="55">
        <v>2545</v>
      </c>
      <c r="G91" s="1"/>
      <c r="H91" s="48">
        <v>35</v>
      </c>
      <c r="I91" s="55">
        <v>8</v>
      </c>
      <c r="J91" s="55">
        <v>20</v>
      </c>
      <c r="K91" s="48">
        <f t="shared" si="28"/>
        <v>8</v>
      </c>
      <c r="L91" s="48" t="str">
        <f t="shared" si="29"/>
        <v>35_8</v>
      </c>
      <c r="M91" s="55">
        <v>2622</v>
      </c>
      <c r="N91" s="79"/>
      <c r="O91" s="48">
        <v>35</v>
      </c>
      <c r="P91" s="55">
        <v>8</v>
      </c>
      <c r="Q91" s="55">
        <v>20</v>
      </c>
      <c r="R91" s="48">
        <f t="shared" si="30"/>
        <v>8</v>
      </c>
      <c r="S91" s="48" t="str">
        <f t="shared" si="31"/>
        <v>35_8</v>
      </c>
      <c r="T91" s="55">
        <v>2677</v>
      </c>
      <c r="U91" s="5"/>
      <c r="V91" s="48">
        <v>35</v>
      </c>
      <c r="W91" s="55">
        <v>9</v>
      </c>
      <c r="X91" s="55">
        <v>21</v>
      </c>
      <c r="Y91" s="48">
        <f t="shared" si="32"/>
        <v>9</v>
      </c>
      <c r="Z91" s="48" t="str">
        <f t="shared" si="33"/>
        <v>35_9</v>
      </c>
      <c r="AA91" s="55">
        <v>2746</v>
      </c>
      <c r="AB91" s="5"/>
      <c r="AC91" s="48">
        <v>35</v>
      </c>
      <c r="AD91" s="48">
        <f t="shared" si="44"/>
        <v>9</v>
      </c>
      <c r="AE91" s="55">
        <v>21</v>
      </c>
      <c r="AF91" s="48">
        <f t="shared" si="34"/>
        <v>9</v>
      </c>
      <c r="AG91" s="48" t="str">
        <f t="shared" si="35"/>
        <v>35_9</v>
      </c>
      <c r="AH91" s="55">
        <v>2806</v>
      </c>
      <c r="AI91" s="79"/>
      <c r="AJ91" s="48">
        <v>35</v>
      </c>
      <c r="AK91" s="48">
        <f t="shared" si="45"/>
        <v>9</v>
      </c>
      <c r="AL91" s="55">
        <v>21</v>
      </c>
      <c r="AM91" s="48">
        <f t="shared" si="36"/>
        <v>9</v>
      </c>
      <c r="AN91" s="48" t="str">
        <f t="shared" si="37"/>
        <v>35_9</v>
      </c>
      <c r="AO91" s="4">
        <f t="shared" si="41"/>
        <v>2746</v>
      </c>
      <c r="AP91" s="4">
        <f t="shared" si="42"/>
        <v>2806</v>
      </c>
      <c r="AQ91" s="142">
        <f t="shared" si="38"/>
        <v>2776</v>
      </c>
      <c r="AR91" s="43">
        <f t="shared" si="43"/>
        <v>17.794871794871796</v>
      </c>
      <c r="AS91" s="5"/>
      <c r="AT91" s="5"/>
      <c r="AU91" s="5"/>
      <c r="AV91" s="5"/>
      <c r="AW91" s="5"/>
      <c r="AX91" s="6"/>
    </row>
    <row r="92" spans="1:50">
      <c r="A92" s="48">
        <v>35</v>
      </c>
      <c r="B92" s="55">
        <v>9</v>
      </c>
      <c r="C92" s="55">
        <v>21</v>
      </c>
      <c r="D92" s="48">
        <f t="shared" si="39"/>
        <v>9</v>
      </c>
      <c r="E92" s="48" t="str">
        <f t="shared" si="40"/>
        <v>35_9</v>
      </c>
      <c r="F92" s="55">
        <v>2611</v>
      </c>
      <c r="G92" s="1"/>
      <c r="H92" s="48">
        <v>35</v>
      </c>
      <c r="I92" s="55">
        <v>9</v>
      </c>
      <c r="J92" s="55">
        <v>21</v>
      </c>
      <c r="K92" s="48">
        <f t="shared" si="28"/>
        <v>9</v>
      </c>
      <c r="L92" s="48" t="str">
        <f t="shared" si="29"/>
        <v>35_9</v>
      </c>
      <c r="M92" s="55">
        <v>2689</v>
      </c>
      <c r="N92" s="79"/>
      <c r="O92" s="48">
        <v>35</v>
      </c>
      <c r="P92" s="55">
        <v>9</v>
      </c>
      <c r="Q92" s="55">
        <v>21</v>
      </c>
      <c r="R92" s="48">
        <f t="shared" si="30"/>
        <v>9</v>
      </c>
      <c r="S92" s="48" t="str">
        <f t="shared" si="31"/>
        <v>35_9</v>
      </c>
      <c r="T92" s="55">
        <v>2746</v>
      </c>
      <c r="U92" s="5"/>
      <c r="V92" s="48">
        <v>35</v>
      </c>
      <c r="W92" s="55">
        <v>10</v>
      </c>
      <c r="X92" s="55">
        <v>22</v>
      </c>
      <c r="Y92" s="48">
        <f t="shared" si="32"/>
        <v>10</v>
      </c>
      <c r="Z92" s="48" t="str">
        <f t="shared" si="33"/>
        <v>35_10</v>
      </c>
      <c r="AA92" s="55">
        <v>2815</v>
      </c>
      <c r="AB92" s="5"/>
      <c r="AC92" s="48">
        <v>35</v>
      </c>
      <c r="AD92" s="48">
        <f t="shared" si="44"/>
        <v>10</v>
      </c>
      <c r="AE92" s="55">
        <v>22</v>
      </c>
      <c r="AF92" s="48">
        <f t="shared" si="34"/>
        <v>10</v>
      </c>
      <c r="AG92" s="48" t="str">
        <f t="shared" si="35"/>
        <v>35_10</v>
      </c>
      <c r="AH92" s="55">
        <v>2875</v>
      </c>
      <c r="AI92" s="79"/>
      <c r="AJ92" s="48">
        <v>35</v>
      </c>
      <c r="AK92" s="48">
        <f t="shared" si="45"/>
        <v>10</v>
      </c>
      <c r="AL92" s="55">
        <v>22</v>
      </c>
      <c r="AM92" s="48">
        <f t="shared" si="36"/>
        <v>10</v>
      </c>
      <c r="AN92" s="48" t="str">
        <f t="shared" si="37"/>
        <v>35_10</v>
      </c>
      <c r="AO92" s="4">
        <f t="shared" si="41"/>
        <v>2815</v>
      </c>
      <c r="AP92" s="4">
        <f t="shared" si="42"/>
        <v>2875</v>
      </c>
      <c r="AQ92" s="142">
        <f t="shared" si="38"/>
        <v>2845</v>
      </c>
      <c r="AR92" s="43">
        <f t="shared" si="43"/>
        <v>18.237179487179485</v>
      </c>
      <c r="AS92" s="5"/>
      <c r="AT92" s="5"/>
      <c r="AU92" s="5"/>
      <c r="AV92" s="5"/>
      <c r="AW92" s="5"/>
      <c r="AX92" s="6"/>
    </row>
    <row r="93" spans="1:50">
      <c r="A93" s="48">
        <v>35</v>
      </c>
      <c r="B93" s="55">
        <v>10</v>
      </c>
      <c r="C93" s="55">
        <v>22</v>
      </c>
      <c r="D93" s="48">
        <f t="shared" si="39"/>
        <v>10</v>
      </c>
      <c r="E93" s="48" t="str">
        <f t="shared" si="40"/>
        <v>35_10</v>
      </c>
      <c r="F93" s="55">
        <v>2677</v>
      </c>
      <c r="G93" s="1"/>
      <c r="H93" s="48">
        <v>35</v>
      </c>
      <c r="I93" s="55">
        <v>10</v>
      </c>
      <c r="J93" s="55">
        <v>22</v>
      </c>
      <c r="K93" s="48">
        <f t="shared" si="28"/>
        <v>10</v>
      </c>
      <c r="L93" s="48" t="str">
        <f t="shared" si="29"/>
        <v>35_10</v>
      </c>
      <c r="M93" s="55">
        <v>2757</v>
      </c>
      <c r="N93" s="79"/>
      <c r="O93" s="48">
        <v>35</v>
      </c>
      <c r="P93" s="55">
        <v>10</v>
      </c>
      <c r="Q93" s="55">
        <v>22</v>
      </c>
      <c r="R93" s="48">
        <f t="shared" si="30"/>
        <v>10</v>
      </c>
      <c r="S93" s="48" t="str">
        <f t="shared" si="31"/>
        <v>35_10</v>
      </c>
      <c r="T93" s="55">
        <v>2815</v>
      </c>
      <c r="U93" s="5"/>
      <c r="V93" s="48">
        <v>35</v>
      </c>
      <c r="W93" s="55">
        <v>11</v>
      </c>
      <c r="X93" s="55">
        <v>23</v>
      </c>
      <c r="Y93" s="48">
        <f t="shared" si="32"/>
        <v>11</v>
      </c>
      <c r="Z93" s="48" t="str">
        <f t="shared" si="33"/>
        <v>35_11</v>
      </c>
      <c r="AA93" s="55">
        <v>2884</v>
      </c>
      <c r="AB93" s="5"/>
      <c r="AC93" s="48">
        <v>35</v>
      </c>
      <c r="AD93" s="48">
        <f t="shared" si="44"/>
        <v>11</v>
      </c>
      <c r="AE93" s="55">
        <v>23</v>
      </c>
      <c r="AF93" s="48">
        <f t="shared" si="34"/>
        <v>11</v>
      </c>
      <c r="AG93" s="48" t="str">
        <f t="shared" si="35"/>
        <v>35_11</v>
      </c>
      <c r="AH93" s="55">
        <v>2944</v>
      </c>
      <c r="AI93" s="79"/>
      <c r="AJ93" s="48">
        <v>35</v>
      </c>
      <c r="AK93" s="48">
        <f t="shared" si="45"/>
        <v>11</v>
      </c>
      <c r="AL93" s="55">
        <v>23</v>
      </c>
      <c r="AM93" s="48">
        <f t="shared" si="36"/>
        <v>11</v>
      </c>
      <c r="AN93" s="48" t="str">
        <f t="shared" si="37"/>
        <v>35_11</v>
      </c>
      <c r="AO93" s="4">
        <f t="shared" si="41"/>
        <v>2884</v>
      </c>
      <c r="AP93" s="4">
        <f t="shared" si="42"/>
        <v>2944</v>
      </c>
      <c r="AQ93" s="142">
        <f t="shared" si="38"/>
        <v>2914</v>
      </c>
      <c r="AR93" s="43">
        <f t="shared" si="43"/>
        <v>18.679487179487179</v>
      </c>
      <c r="AS93" s="5"/>
      <c r="AT93" s="5"/>
      <c r="AU93" s="5"/>
      <c r="AV93" s="5"/>
      <c r="AW93" s="5"/>
      <c r="AX93" s="6"/>
    </row>
    <row r="94" spans="1:50" ht="11.25">
      <c r="A94" s="48">
        <v>39</v>
      </c>
      <c r="B94" s="55">
        <v>0</v>
      </c>
      <c r="C94" s="55">
        <v>10</v>
      </c>
      <c r="D94" s="48">
        <f t="shared" si="39"/>
        <v>0</v>
      </c>
      <c r="E94" s="48" t="str">
        <f t="shared" si="40"/>
        <v>39_0</v>
      </c>
      <c r="F94" s="55">
        <v>1898</v>
      </c>
      <c r="G94" s="1"/>
      <c r="H94" s="48">
        <v>39</v>
      </c>
      <c r="I94" s="55">
        <v>0</v>
      </c>
      <c r="J94" s="55">
        <v>10</v>
      </c>
      <c r="K94" s="48">
        <f t="shared" si="28"/>
        <v>0</v>
      </c>
      <c r="L94" s="48" t="str">
        <f t="shared" si="29"/>
        <v>39_0</v>
      </c>
      <c r="M94" s="55">
        <v>1955</v>
      </c>
      <c r="N94" s="77"/>
      <c r="O94" s="48">
        <v>39</v>
      </c>
      <c r="P94" s="55">
        <v>0</v>
      </c>
      <c r="Q94" s="55">
        <v>10</v>
      </c>
      <c r="R94" s="48">
        <f t="shared" si="30"/>
        <v>0</v>
      </c>
      <c r="S94" s="48" t="str">
        <f t="shared" si="31"/>
        <v>39_0</v>
      </c>
      <c r="T94" s="55">
        <v>1996</v>
      </c>
      <c r="U94" s="5"/>
      <c r="V94" s="48">
        <v>39</v>
      </c>
      <c r="W94" s="55">
        <v>1</v>
      </c>
      <c r="X94" s="55">
        <v>11</v>
      </c>
      <c r="Y94" s="48">
        <f t="shared" si="32"/>
        <v>1</v>
      </c>
      <c r="Z94" s="48" t="str">
        <f t="shared" si="33"/>
        <v>39_1</v>
      </c>
      <c r="AA94" s="55">
        <v>2057</v>
      </c>
      <c r="AB94" s="5"/>
      <c r="AC94" s="48">
        <v>39</v>
      </c>
      <c r="AD94" s="55">
        <v>1</v>
      </c>
      <c r="AE94" s="55">
        <v>11</v>
      </c>
      <c r="AF94" s="48">
        <f t="shared" si="34"/>
        <v>1</v>
      </c>
      <c r="AG94" s="48" t="str">
        <f t="shared" si="35"/>
        <v>39_1</v>
      </c>
      <c r="AH94" s="55">
        <v>2117</v>
      </c>
      <c r="AI94" s="77"/>
      <c r="AJ94" s="48">
        <v>39</v>
      </c>
      <c r="AK94" s="55">
        <v>1</v>
      </c>
      <c r="AL94" s="55">
        <v>11</v>
      </c>
      <c r="AM94" s="48">
        <f t="shared" si="36"/>
        <v>1</v>
      </c>
      <c r="AN94" s="48" t="str">
        <f t="shared" si="37"/>
        <v>39_1</v>
      </c>
      <c r="AO94" s="4">
        <f t="shared" si="41"/>
        <v>2057</v>
      </c>
      <c r="AP94" s="4">
        <f t="shared" si="42"/>
        <v>2117</v>
      </c>
      <c r="AQ94" s="142">
        <f t="shared" si="38"/>
        <v>2087</v>
      </c>
      <c r="AR94" s="43">
        <f t="shared" si="43"/>
        <v>13.378205128205128</v>
      </c>
      <c r="AS94" s="5"/>
      <c r="AT94" s="5"/>
      <c r="AU94" s="5"/>
      <c r="AV94" s="5"/>
      <c r="AW94" s="5"/>
      <c r="AX94" s="6"/>
    </row>
    <row r="95" spans="1:50" ht="11.25">
      <c r="A95" s="48">
        <v>39</v>
      </c>
      <c r="B95" s="55">
        <v>1</v>
      </c>
      <c r="C95" s="55">
        <v>11</v>
      </c>
      <c r="D95" s="48">
        <f t="shared" si="39"/>
        <v>1</v>
      </c>
      <c r="E95" s="48" t="str">
        <f t="shared" si="40"/>
        <v>39_1</v>
      </c>
      <c r="F95" s="55">
        <v>1956</v>
      </c>
      <c r="G95" s="1"/>
      <c r="H95" s="48">
        <v>39</v>
      </c>
      <c r="I95" s="55">
        <v>1</v>
      </c>
      <c r="J95" s="55">
        <v>11</v>
      </c>
      <c r="K95" s="48">
        <f t="shared" si="28"/>
        <v>1</v>
      </c>
      <c r="L95" s="48" t="str">
        <f t="shared" si="29"/>
        <v>39_1</v>
      </c>
      <c r="M95" s="55">
        <v>2015</v>
      </c>
      <c r="N95" s="77"/>
      <c r="O95" s="48">
        <v>39</v>
      </c>
      <c r="P95" s="55">
        <v>1</v>
      </c>
      <c r="Q95" s="55">
        <v>11</v>
      </c>
      <c r="R95" s="48">
        <f t="shared" si="30"/>
        <v>1</v>
      </c>
      <c r="S95" s="48" t="str">
        <f t="shared" si="31"/>
        <v>39_1</v>
      </c>
      <c r="T95" s="55">
        <v>2057</v>
      </c>
      <c r="U95" s="5"/>
      <c r="V95" s="48">
        <v>39</v>
      </c>
      <c r="W95" s="55">
        <v>2</v>
      </c>
      <c r="X95" s="55">
        <v>12</v>
      </c>
      <c r="Y95" s="48">
        <f t="shared" si="32"/>
        <v>2</v>
      </c>
      <c r="Z95" s="48" t="str">
        <f t="shared" si="33"/>
        <v>39_2</v>
      </c>
      <c r="AA95" s="55">
        <v>2121</v>
      </c>
      <c r="AB95" s="5"/>
      <c r="AC95" s="48">
        <v>39</v>
      </c>
      <c r="AD95" s="55">
        <v>2</v>
      </c>
      <c r="AE95" s="55">
        <v>12</v>
      </c>
      <c r="AF95" s="48">
        <f t="shared" si="34"/>
        <v>2</v>
      </c>
      <c r="AG95" s="48" t="str">
        <f t="shared" si="35"/>
        <v>39_2</v>
      </c>
      <c r="AH95" s="55">
        <v>2181</v>
      </c>
      <c r="AI95" s="77"/>
      <c r="AJ95" s="48">
        <v>39</v>
      </c>
      <c r="AK95" s="55">
        <v>2</v>
      </c>
      <c r="AL95" s="55">
        <v>12</v>
      </c>
      <c r="AM95" s="48">
        <f t="shared" si="36"/>
        <v>2</v>
      </c>
      <c r="AN95" s="48" t="str">
        <f t="shared" si="37"/>
        <v>39_2</v>
      </c>
      <c r="AO95" s="4">
        <f t="shared" si="41"/>
        <v>2121</v>
      </c>
      <c r="AP95" s="4">
        <f t="shared" si="42"/>
        <v>2181</v>
      </c>
      <c r="AQ95" s="142">
        <f t="shared" si="38"/>
        <v>2151</v>
      </c>
      <c r="AR95" s="43">
        <f t="shared" si="43"/>
        <v>13.788461538461538</v>
      </c>
      <c r="AS95" s="5"/>
      <c r="AT95" s="5"/>
      <c r="AU95" s="5"/>
      <c r="AV95" s="5"/>
      <c r="AW95" s="5"/>
      <c r="AX95" s="6"/>
    </row>
    <row r="96" spans="1:50">
      <c r="A96" s="48">
        <v>40</v>
      </c>
      <c r="B96" s="55">
        <v>0</v>
      </c>
      <c r="C96" s="55">
        <v>12</v>
      </c>
      <c r="D96" s="48">
        <f t="shared" si="39"/>
        <v>0</v>
      </c>
      <c r="E96" s="48" t="str">
        <f t="shared" si="40"/>
        <v>40_0</v>
      </c>
      <c r="F96" s="55">
        <v>2017</v>
      </c>
      <c r="G96" s="1"/>
      <c r="H96" s="48">
        <v>40</v>
      </c>
      <c r="I96" s="55">
        <v>0</v>
      </c>
      <c r="J96" s="55">
        <v>12</v>
      </c>
      <c r="K96" s="48">
        <f t="shared" si="28"/>
        <v>0</v>
      </c>
      <c r="L96" s="48" t="str">
        <f t="shared" si="29"/>
        <v>40_0</v>
      </c>
      <c r="M96" s="55">
        <v>2077</v>
      </c>
      <c r="N96" s="79"/>
      <c r="O96" s="48">
        <v>40</v>
      </c>
      <c r="P96" s="55">
        <v>0</v>
      </c>
      <c r="Q96" s="55">
        <v>12</v>
      </c>
      <c r="R96" s="48">
        <f t="shared" si="30"/>
        <v>0</v>
      </c>
      <c r="S96" s="48" t="str">
        <f t="shared" si="31"/>
        <v>40_0</v>
      </c>
      <c r="T96" s="55">
        <v>2121</v>
      </c>
      <c r="U96" s="5"/>
      <c r="V96" s="48">
        <v>40</v>
      </c>
      <c r="W96" s="55">
        <v>1</v>
      </c>
      <c r="X96" s="55">
        <v>14</v>
      </c>
      <c r="Y96" s="48">
        <f t="shared" si="32"/>
        <v>1</v>
      </c>
      <c r="Z96" s="48" t="str">
        <f t="shared" si="33"/>
        <v>40_1</v>
      </c>
      <c r="AA96" s="55">
        <v>2265</v>
      </c>
      <c r="AB96" s="5"/>
      <c r="AC96" s="48">
        <v>40</v>
      </c>
      <c r="AD96" s="55">
        <v>1</v>
      </c>
      <c r="AE96" s="55">
        <v>14</v>
      </c>
      <c r="AF96" s="48">
        <f t="shared" si="34"/>
        <v>1</v>
      </c>
      <c r="AG96" s="48" t="str">
        <f t="shared" si="35"/>
        <v>40_1</v>
      </c>
      <c r="AH96" s="55">
        <v>2325</v>
      </c>
      <c r="AI96" s="79"/>
      <c r="AJ96" s="48">
        <v>40</v>
      </c>
      <c r="AK96" s="55">
        <v>1</v>
      </c>
      <c r="AL96" s="55">
        <v>14</v>
      </c>
      <c r="AM96" s="48">
        <f t="shared" si="36"/>
        <v>1</v>
      </c>
      <c r="AN96" s="48" t="str">
        <f t="shared" si="37"/>
        <v>40_1</v>
      </c>
      <c r="AO96" s="4">
        <f t="shared" si="41"/>
        <v>2265</v>
      </c>
      <c r="AP96" s="4">
        <f t="shared" si="42"/>
        <v>2325</v>
      </c>
      <c r="AQ96" s="142">
        <f t="shared" si="38"/>
        <v>2295</v>
      </c>
      <c r="AR96" s="43">
        <f t="shared" si="43"/>
        <v>14.711538461538462</v>
      </c>
      <c r="AS96" s="5"/>
      <c r="AT96" s="5"/>
      <c r="AU96" s="5"/>
      <c r="AV96" s="5"/>
      <c r="AW96" s="5"/>
      <c r="AX96" s="6"/>
    </row>
    <row r="97" spans="1:50">
      <c r="A97" s="48">
        <v>40</v>
      </c>
      <c r="B97" s="48">
        <f t="shared" ref="B97:B108" si="46">B96+1</f>
        <v>1</v>
      </c>
      <c r="C97" s="55">
        <v>14</v>
      </c>
      <c r="D97" s="48">
        <f t="shared" si="39"/>
        <v>1</v>
      </c>
      <c r="E97" s="48" t="str">
        <f t="shared" si="40"/>
        <v>40_1</v>
      </c>
      <c r="F97" s="55">
        <v>2154</v>
      </c>
      <c r="G97" s="1"/>
      <c r="H97" s="48">
        <v>40</v>
      </c>
      <c r="I97" s="48">
        <f t="shared" ref="I97:I108" si="47">I96+1</f>
        <v>1</v>
      </c>
      <c r="J97" s="55">
        <v>14</v>
      </c>
      <c r="K97" s="48">
        <f t="shared" si="28"/>
        <v>1</v>
      </c>
      <c r="L97" s="48" t="str">
        <f t="shared" si="29"/>
        <v>40_1</v>
      </c>
      <c r="M97" s="55">
        <v>2218</v>
      </c>
      <c r="N97" s="5"/>
      <c r="O97" s="48">
        <v>40</v>
      </c>
      <c r="P97" s="48">
        <f t="shared" ref="P97:P108" si="48">P96+1</f>
        <v>1</v>
      </c>
      <c r="Q97" s="55">
        <v>14</v>
      </c>
      <c r="R97" s="48">
        <f t="shared" si="30"/>
        <v>1</v>
      </c>
      <c r="S97" s="48" t="str">
        <f t="shared" si="31"/>
        <v>40_1</v>
      </c>
      <c r="T97" s="55">
        <v>2265</v>
      </c>
      <c r="U97" s="5"/>
      <c r="V97" s="48">
        <v>40</v>
      </c>
      <c r="W97" s="48">
        <f t="shared" ref="W97:W108" si="49">W96+1</f>
        <v>2</v>
      </c>
      <c r="X97" s="55">
        <v>16</v>
      </c>
      <c r="Y97" s="48">
        <f t="shared" si="32"/>
        <v>2</v>
      </c>
      <c r="Z97" s="48" t="str">
        <f t="shared" si="33"/>
        <v>40_2</v>
      </c>
      <c r="AA97" s="55">
        <v>2407</v>
      </c>
      <c r="AB97" s="5"/>
      <c r="AC97" s="48">
        <v>40</v>
      </c>
      <c r="AD97" s="48">
        <f t="shared" ref="AD97:AD108" si="50">AD96+1</f>
        <v>2</v>
      </c>
      <c r="AE97" s="55">
        <v>16</v>
      </c>
      <c r="AF97" s="48">
        <f t="shared" si="34"/>
        <v>2</v>
      </c>
      <c r="AG97" s="48" t="str">
        <f t="shared" si="35"/>
        <v>40_2</v>
      </c>
      <c r="AH97" s="55">
        <v>2467</v>
      </c>
      <c r="AI97" s="5"/>
      <c r="AJ97" s="48">
        <v>40</v>
      </c>
      <c r="AK97" s="48">
        <f t="shared" ref="AK97:AK108" si="51">AK96+1</f>
        <v>2</v>
      </c>
      <c r="AL97" s="55">
        <v>16</v>
      </c>
      <c r="AM97" s="48">
        <f t="shared" si="36"/>
        <v>2</v>
      </c>
      <c r="AN97" s="48" t="str">
        <f t="shared" si="37"/>
        <v>40_2</v>
      </c>
      <c r="AO97" s="4">
        <f t="shared" si="41"/>
        <v>2407</v>
      </c>
      <c r="AP97" s="4">
        <f t="shared" si="42"/>
        <v>2467</v>
      </c>
      <c r="AQ97" s="142">
        <f t="shared" si="38"/>
        <v>2437</v>
      </c>
      <c r="AR97" s="43">
        <f t="shared" si="43"/>
        <v>15.621794871794872</v>
      </c>
      <c r="AS97" s="5"/>
      <c r="AT97" s="5"/>
      <c r="AU97" s="5"/>
      <c r="AV97" s="5"/>
      <c r="AW97" s="5"/>
      <c r="AX97" s="6"/>
    </row>
    <row r="98" spans="1:50">
      <c r="A98" s="48">
        <v>40</v>
      </c>
      <c r="B98" s="48">
        <f t="shared" si="46"/>
        <v>2</v>
      </c>
      <c r="C98" s="55">
        <v>16</v>
      </c>
      <c r="D98" s="48">
        <f t="shared" si="39"/>
        <v>2</v>
      </c>
      <c r="E98" s="48" t="str">
        <f t="shared" si="40"/>
        <v>40_2</v>
      </c>
      <c r="F98" s="55">
        <v>2289</v>
      </c>
      <c r="G98" s="1"/>
      <c r="H98" s="48">
        <v>40</v>
      </c>
      <c r="I98" s="48">
        <f t="shared" si="47"/>
        <v>2</v>
      </c>
      <c r="J98" s="55">
        <v>16</v>
      </c>
      <c r="K98" s="48">
        <f t="shared" si="28"/>
        <v>2</v>
      </c>
      <c r="L98" s="48" t="str">
        <f t="shared" si="29"/>
        <v>40_2</v>
      </c>
      <c r="M98" s="55">
        <v>2357</v>
      </c>
      <c r="N98" s="5"/>
      <c r="O98" s="48">
        <v>40</v>
      </c>
      <c r="P98" s="48">
        <f t="shared" si="48"/>
        <v>2</v>
      </c>
      <c r="Q98" s="55">
        <v>16</v>
      </c>
      <c r="R98" s="48">
        <f t="shared" si="30"/>
        <v>2</v>
      </c>
      <c r="S98" s="48" t="str">
        <f t="shared" si="31"/>
        <v>40_2</v>
      </c>
      <c r="T98" s="55">
        <v>2407</v>
      </c>
      <c r="U98" s="5"/>
      <c r="V98" s="48">
        <v>40</v>
      </c>
      <c r="W98" s="48">
        <f t="shared" si="49"/>
        <v>3</v>
      </c>
      <c r="X98" s="55">
        <v>17</v>
      </c>
      <c r="Y98" s="48">
        <f t="shared" si="32"/>
        <v>3</v>
      </c>
      <c r="Z98" s="48" t="str">
        <f t="shared" si="33"/>
        <v>40_3</v>
      </c>
      <c r="AA98" s="55">
        <v>2467</v>
      </c>
      <c r="AB98" s="5"/>
      <c r="AC98" s="48">
        <v>40</v>
      </c>
      <c r="AD98" s="48">
        <f t="shared" si="50"/>
        <v>3</v>
      </c>
      <c r="AE98" s="55">
        <v>17</v>
      </c>
      <c r="AF98" s="48">
        <f t="shared" si="34"/>
        <v>3</v>
      </c>
      <c r="AG98" s="48" t="str">
        <f t="shared" si="35"/>
        <v>40_3</v>
      </c>
      <c r="AH98" s="55">
        <v>2527</v>
      </c>
      <c r="AI98" s="5"/>
      <c r="AJ98" s="48">
        <v>40</v>
      </c>
      <c r="AK98" s="48">
        <f t="shared" si="51"/>
        <v>3</v>
      </c>
      <c r="AL98" s="55">
        <v>17</v>
      </c>
      <c r="AM98" s="48">
        <f t="shared" si="36"/>
        <v>3</v>
      </c>
      <c r="AN98" s="48" t="str">
        <f t="shared" si="37"/>
        <v>40_3</v>
      </c>
      <c r="AO98" s="4">
        <f t="shared" si="41"/>
        <v>2467</v>
      </c>
      <c r="AP98" s="4">
        <f t="shared" si="42"/>
        <v>2527</v>
      </c>
      <c r="AQ98" s="142">
        <f t="shared" si="38"/>
        <v>2497</v>
      </c>
      <c r="AR98" s="43">
        <f t="shared" si="43"/>
        <v>16.006410256410255</v>
      </c>
      <c r="AS98" s="5"/>
      <c r="AT98" s="5"/>
      <c r="AU98" s="5"/>
      <c r="AV98" s="5"/>
      <c r="AW98" s="5"/>
      <c r="AX98" s="6"/>
    </row>
    <row r="99" spans="1:50">
      <c r="A99" s="48">
        <v>40</v>
      </c>
      <c r="B99" s="48">
        <f t="shared" si="46"/>
        <v>3</v>
      </c>
      <c r="C99" s="55">
        <v>17</v>
      </c>
      <c r="D99" s="48">
        <f t="shared" si="39"/>
        <v>3</v>
      </c>
      <c r="E99" s="48" t="str">
        <f t="shared" si="40"/>
        <v>40_3</v>
      </c>
      <c r="F99" s="55">
        <v>2346</v>
      </c>
      <c r="G99" s="1"/>
      <c r="H99" s="48">
        <v>40</v>
      </c>
      <c r="I99" s="48">
        <f t="shared" si="47"/>
        <v>3</v>
      </c>
      <c r="J99" s="55">
        <v>17</v>
      </c>
      <c r="K99" s="48">
        <f t="shared" si="28"/>
        <v>3</v>
      </c>
      <c r="L99" s="48" t="str">
        <f t="shared" si="29"/>
        <v>40_3</v>
      </c>
      <c r="M99" s="55">
        <v>2417</v>
      </c>
      <c r="N99" s="5"/>
      <c r="O99" s="48">
        <v>40</v>
      </c>
      <c r="P99" s="48">
        <f t="shared" si="48"/>
        <v>3</v>
      </c>
      <c r="Q99" s="55">
        <v>17</v>
      </c>
      <c r="R99" s="48">
        <f t="shared" si="30"/>
        <v>3</v>
      </c>
      <c r="S99" s="48" t="str">
        <f t="shared" si="31"/>
        <v>40_3</v>
      </c>
      <c r="T99" s="55">
        <v>2467</v>
      </c>
      <c r="U99" s="5"/>
      <c r="V99" s="48">
        <v>40</v>
      </c>
      <c r="W99" s="48">
        <f t="shared" si="49"/>
        <v>4</v>
      </c>
      <c r="X99" s="55">
        <v>18</v>
      </c>
      <c r="Y99" s="48">
        <f t="shared" si="32"/>
        <v>4</v>
      </c>
      <c r="Z99" s="48" t="str">
        <f t="shared" si="33"/>
        <v>40_4</v>
      </c>
      <c r="AA99" s="55">
        <v>2540</v>
      </c>
      <c r="AB99" s="5"/>
      <c r="AC99" s="48">
        <v>40</v>
      </c>
      <c r="AD99" s="48">
        <f t="shared" si="50"/>
        <v>4</v>
      </c>
      <c r="AE99" s="55">
        <v>18</v>
      </c>
      <c r="AF99" s="48">
        <f t="shared" si="34"/>
        <v>4</v>
      </c>
      <c r="AG99" s="48" t="str">
        <f t="shared" si="35"/>
        <v>40_4</v>
      </c>
      <c r="AH99" s="55">
        <v>2600</v>
      </c>
      <c r="AI99" s="5"/>
      <c r="AJ99" s="48">
        <v>40</v>
      </c>
      <c r="AK99" s="48">
        <f t="shared" si="51"/>
        <v>4</v>
      </c>
      <c r="AL99" s="55">
        <v>18</v>
      </c>
      <c r="AM99" s="48">
        <f t="shared" si="36"/>
        <v>4</v>
      </c>
      <c r="AN99" s="48" t="str">
        <f t="shared" si="37"/>
        <v>40_4</v>
      </c>
      <c r="AO99" s="4">
        <f t="shared" si="41"/>
        <v>2540</v>
      </c>
      <c r="AP99" s="4">
        <f t="shared" si="42"/>
        <v>2600</v>
      </c>
      <c r="AQ99" s="142">
        <f t="shared" si="38"/>
        <v>2570</v>
      </c>
      <c r="AR99" s="43">
        <f t="shared" si="43"/>
        <v>16.474358974358974</v>
      </c>
      <c r="AS99" s="5"/>
      <c r="AT99" s="5"/>
      <c r="AU99" s="5"/>
      <c r="AV99" s="5"/>
      <c r="AW99" s="5"/>
      <c r="AX99" s="6"/>
    </row>
    <row r="100" spans="1:50">
      <c r="A100" s="48">
        <v>40</v>
      </c>
      <c r="B100" s="48">
        <f t="shared" si="46"/>
        <v>4</v>
      </c>
      <c r="C100" s="55">
        <v>18</v>
      </c>
      <c r="D100" s="48">
        <f t="shared" si="39"/>
        <v>4</v>
      </c>
      <c r="E100" s="48" t="str">
        <f t="shared" si="40"/>
        <v>40_4</v>
      </c>
      <c r="F100" s="55">
        <v>2415</v>
      </c>
      <c r="G100" s="1"/>
      <c r="H100" s="48">
        <v>40</v>
      </c>
      <c r="I100" s="48">
        <f t="shared" si="47"/>
        <v>4</v>
      </c>
      <c r="J100" s="55">
        <v>18</v>
      </c>
      <c r="K100" s="48">
        <f t="shared" si="28"/>
        <v>4</v>
      </c>
      <c r="L100" s="48" t="str">
        <f t="shared" si="29"/>
        <v>40_4</v>
      </c>
      <c r="M100" s="55">
        <v>2487</v>
      </c>
      <c r="N100" s="5"/>
      <c r="O100" s="48">
        <v>40</v>
      </c>
      <c r="P100" s="48">
        <f t="shared" si="48"/>
        <v>4</v>
      </c>
      <c r="Q100" s="55">
        <v>18</v>
      </c>
      <c r="R100" s="48">
        <f t="shared" si="30"/>
        <v>4</v>
      </c>
      <c r="S100" s="48" t="str">
        <f t="shared" si="31"/>
        <v>40_4</v>
      </c>
      <c r="T100" s="55">
        <v>2540</v>
      </c>
      <c r="U100" s="5"/>
      <c r="V100" s="48">
        <v>40</v>
      </c>
      <c r="W100" s="48">
        <f t="shared" si="49"/>
        <v>5</v>
      </c>
      <c r="X100" s="55">
        <v>19</v>
      </c>
      <c r="Y100" s="48">
        <f t="shared" si="32"/>
        <v>5</v>
      </c>
      <c r="Z100" s="48" t="str">
        <f t="shared" si="33"/>
        <v>40_5</v>
      </c>
      <c r="AA100" s="55">
        <v>2607</v>
      </c>
      <c r="AB100" s="5"/>
      <c r="AC100" s="48">
        <v>40</v>
      </c>
      <c r="AD100" s="48">
        <f t="shared" si="50"/>
        <v>5</v>
      </c>
      <c r="AE100" s="55">
        <v>19</v>
      </c>
      <c r="AF100" s="48">
        <f t="shared" si="34"/>
        <v>5</v>
      </c>
      <c r="AG100" s="48" t="str">
        <f t="shared" si="35"/>
        <v>40_5</v>
      </c>
      <c r="AH100" s="55">
        <v>2667</v>
      </c>
      <c r="AI100" s="5"/>
      <c r="AJ100" s="48">
        <v>40</v>
      </c>
      <c r="AK100" s="48">
        <f t="shared" si="51"/>
        <v>5</v>
      </c>
      <c r="AL100" s="55">
        <v>19</v>
      </c>
      <c r="AM100" s="48">
        <f t="shared" si="36"/>
        <v>5</v>
      </c>
      <c r="AN100" s="48" t="str">
        <f t="shared" si="37"/>
        <v>40_5</v>
      </c>
      <c r="AO100" s="4">
        <f t="shared" si="41"/>
        <v>2607</v>
      </c>
      <c r="AP100" s="4">
        <f t="shared" si="42"/>
        <v>2667</v>
      </c>
      <c r="AQ100" s="142">
        <f t="shared" si="38"/>
        <v>2637</v>
      </c>
      <c r="AR100" s="43">
        <f t="shared" si="43"/>
        <v>16.903846153846153</v>
      </c>
      <c r="AS100" s="5"/>
      <c r="AT100" s="5"/>
      <c r="AU100" s="5"/>
      <c r="AV100" s="5"/>
      <c r="AW100" s="5"/>
      <c r="AX100" s="6"/>
    </row>
    <row r="101" spans="1:50">
      <c r="A101" s="48">
        <v>40</v>
      </c>
      <c r="B101" s="48">
        <f t="shared" si="46"/>
        <v>5</v>
      </c>
      <c r="C101" s="55">
        <v>19</v>
      </c>
      <c r="D101" s="48">
        <f t="shared" si="39"/>
        <v>5</v>
      </c>
      <c r="E101" s="48" t="str">
        <f t="shared" si="40"/>
        <v>40_5</v>
      </c>
      <c r="F101" s="55">
        <v>2479</v>
      </c>
      <c r="G101" s="1"/>
      <c r="H101" s="48">
        <v>40</v>
      </c>
      <c r="I101" s="48">
        <f t="shared" si="47"/>
        <v>5</v>
      </c>
      <c r="J101" s="55">
        <v>19</v>
      </c>
      <c r="K101" s="48">
        <f t="shared" si="28"/>
        <v>5</v>
      </c>
      <c r="L101" s="48" t="str">
        <f t="shared" si="29"/>
        <v>40_5</v>
      </c>
      <c r="M101" s="55">
        <v>2553</v>
      </c>
      <c r="N101" s="5"/>
      <c r="O101" s="48">
        <v>40</v>
      </c>
      <c r="P101" s="48">
        <f t="shared" si="48"/>
        <v>5</v>
      </c>
      <c r="Q101" s="55">
        <v>19</v>
      </c>
      <c r="R101" s="48">
        <f t="shared" si="30"/>
        <v>5</v>
      </c>
      <c r="S101" s="48" t="str">
        <f t="shared" si="31"/>
        <v>40_5</v>
      </c>
      <c r="T101" s="55">
        <v>2607</v>
      </c>
      <c r="U101" s="5"/>
      <c r="V101" s="48">
        <v>40</v>
      </c>
      <c r="W101" s="48">
        <f t="shared" si="49"/>
        <v>6</v>
      </c>
      <c r="X101" s="55">
        <v>20</v>
      </c>
      <c r="Y101" s="48">
        <f t="shared" si="32"/>
        <v>6</v>
      </c>
      <c r="Z101" s="48" t="str">
        <f t="shared" si="33"/>
        <v>40_6</v>
      </c>
      <c r="AA101" s="55">
        <v>2677</v>
      </c>
      <c r="AB101" s="5"/>
      <c r="AC101" s="48">
        <v>40</v>
      </c>
      <c r="AD101" s="48">
        <f t="shared" si="50"/>
        <v>6</v>
      </c>
      <c r="AE101" s="55">
        <v>20</v>
      </c>
      <c r="AF101" s="48">
        <f t="shared" si="34"/>
        <v>6</v>
      </c>
      <c r="AG101" s="48" t="str">
        <f t="shared" si="35"/>
        <v>40_6</v>
      </c>
      <c r="AH101" s="55">
        <v>2737</v>
      </c>
      <c r="AI101" s="5"/>
      <c r="AJ101" s="48">
        <v>40</v>
      </c>
      <c r="AK101" s="48">
        <f t="shared" si="51"/>
        <v>6</v>
      </c>
      <c r="AL101" s="55">
        <v>20</v>
      </c>
      <c r="AM101" s="48">
        <f t="shared" si="36"/>
        <v>6</v>
      </c>
      <c r="AN101" s="48" t="str">
        <f t="shared" si="37"/>
        <v>40_6</v>
      </c>
      <c r="AO101" s="4">
        <f t="shared" si="41"/>
        <v>2677</v>
      </c>
      <c r="AP101" s="4">
        <f t="shared" si="42"/>
        <v>2737</v>
      </c>
      <c r="AQ101" s="142">
        <f t="shared" si="38"/>
        <v>2707</v>
      </c>
      <c r="AR101" s="43">
        <f t="shared" si="43"/>
        <v>17.352564102564102</v>
      </c>
      <c r="AS101" s="5"/>
      <c r="AT101" s="5"/>
      <c r="AU101" s="5"/>
      <c r="AV101" s="5"/>
      <c r="AW101" s="5"/>
      <c r="AX101" s="6"/>
    </row>
    <row r="102" spans="1:50">
      <c r="A102" s="48">
        <v>40</v>
      </c>
      <c r="B102" s="48">
        <f t="shared" si="46"/>
        <v>6</v>
      </c>
      <c r="C102" s="55">
        <v>20</v>
      </c>
      <c r="D102" s="48">
        <f t="shared" si="39"/>
        <v>6</v>
      </c>
      <c r="E102" s="48" t="str">
        <f t="shared" si="40"/>
        <v>40_6</v>
      </c>
      <c r="F102" s="55">
        <v>2545</v>
      </c>
      <c r="G102" s="1"/>
      <c r="H102" s="48">
        <v>40</v>
      </c>
      <c r="I102" s="48">
        <f t="shared" si="47"/>
        <v>6</v>
      </c>
      <c r="J102" s="55">
        <v>20</v>
      </c>
      <c r="K102" s="48">
        <f t="shared" si="28"/>
        <v>6</v>
      </c>
      <c r="L102" s="48" t="str">
        <f t="shared" si="29"/>
        <v>40_6</v>
      </c>
      <c r="M102" s="55">
        <v>2622</v>
      </c>
      <c r="N102" s="5"/>
      <c r="O102" s="48">
        <v>40</v>
      </c>
      <c r="P102" s="48">
        <f t="shared" si="48"/>
        <v>6</v>
      </c>
      <c r="Q102" s="55">
        <v>20</v>
      </c>
      <c r="R102" s="48">
        <f t="shared" si="30"/>
        <v>6</v>
      </c>
      <c r="S102" s="48" t="str">
        <f t="shared" si="31"/>
        <v>40_6</v>
      </c>
      <c r="T102" s="55">
        <v>2677</v>
      </c>
      <c r="U102" s="5"/>
      <c r="V102" s="48">
        <v>40</v>
      </c>
      <c r="W102" s="48">
        <f t="shared" si="49"/>
        <v>7</v>
      </c>
      <c r="X102" s="55">
        <v>21</v>
      </c>
      <c r="Y102" s="48">
        <f t="shared" si="32"/>
        <v>7</v>
      </c>
      <c r="Z102" s="48" t="str">
        <f t="shared" si="33"/>
        <v>40_7</v>
      </c>
      <c r="AA102" s="55">
        <v>2746</v>
      </c>
      <c r="AB102" s="5"/>
      <c r="AC102" s="48">
        <v>40</v>
      </c>
      <c r="AD102" s="48">
        <f t="shared" si="50"/>
        <v>7</v>
      </c>
      <c r="AE102" s="55">
        <v>21</v>
      </c>
      <c r="AF102" s="48">
        <f t="shared" si="34"/>
        <v>7</v>
      </c>
      <c r="AG102" s="48" t="str">
        <f t="shared" si="35"/>
        <v>40_7</v>
      </c>
      <c r="AH102" s="55">
        <v>2806</v>
      </c>
      <c r="AI102" s="5"/>
      <c r="AJ102" s="48">
        <v>40</v>
      </c>
      <c r="AK102" s="48">
        <f t="shared" si="51"/>
        <v>7</v>
      </c>
      <c r="AL102" s="55">
        <v>21</v>
      </c>
      <c r="AM102" s="48">
        <f t="shared" si="36"/>
        <v>7</v>
      </c>
      <c r="AN102" s="48" t="str">
        <f t="shared" si="37"/>
        <v>40_7</v>
      </c>
      <c r="AO102" s="4">
        <f t="shared" si="41"/>
        <v>2746</v>
      </c>
      <c r="AP102" s="4">
        <f t="shared" si="42"/>
        <v>2806</v>
      </c>
      <c r="AQ102" s="142">
        <f t="shared" si="38"/>
        <v>2776</v>
      </c>
      <c r="AR102" s="43">
        <f t="shared" si="43"/>
        <v>17.794871794871796</v>
      </c>
      <c r="AS102" s="5"/>
      <c r="AT102" s="5"/>
      <c r="AU102" s="5"/>
      <c r="AV102" s="5"/>
      <c r="AW102" s="5"/>
      <c r="AX102" s="6"/>
    </row>
    <row r="103" spans="1:50" ht="11.25">
      <c r="A103" s="48">
        <v>40</v>
      </c>
      <c r="B103" s="48">
        <f t="shared" si="46"/>
        <v>7</v>
      </c>
      <c r="C103" s="55">
        <v>21</v>
      </c>
      <c r="D103" s="48">
        <f t="shared" si="39"/>
        <v>7</v>
      </c>
      <c r="E103" s="48" t="str">
        <f t="shared" si="40"/>
        <v>40_7</v>
      </c>
      <c r="F103" s="55">
        <v>2611</v>
      </c>
      <c r="G103" s="1"/>
      <c r="H103" s="48">
        <v>40</v>
      </c>
      <c r="I103" s="48">
        <f t="shared" si="47"/>
        <v>7</v>
      </c>
      <c r="J103" s="55">
        <v>21</v>
      </c>
      <c r="K103" s="48">
        <f t="shared" si="28"/>
        <v>7</v>
      </c>
      <c r="L103" s="48" t="str">
        <f t="shared" si="29"/>
        <v>40_7</v>
      </c>
      <c r="M103" s="55">
        <v>2689</v>
      </c>
      <c r="N103" s="81"/>
      <c r="O103" s="48">
        <v>40</v>
      </c>
      <c r="P103" s="48">
        <f t="shared" si="48"/>
        <v>7</v>
      </c>
      <c r="Q103" s="55">
        <v>21</v>
      </c>
      <c r="R103" s="48">
        <f t="shared" si="30"/>
        <v>7</v>
      </c>
      <c r="S103" s="48" t="str">
        <f t="shared" si="31"/>
        <v>40_7</v>
      </c>
      <c r="T103" s="55">
        <v>2746</v>
      </c>
      <c r="U103" s="5"/>
      <c r="V103" s="48">
        <v>40</v>
      </c>
      <c r="W103" s="48">
        <f t="shared" si="49"/>
        <v>8</v>
      </c>
      <c r="X103" s="55">
        <v>22</v>
      </c>
      <c r="Y103" s="48">
        <f t="shared" si="32"/>
        <v>8</v>
      </c>
      <c r="Z103" s="48" t="str">
        <f t="shared" si="33"/>
        <v>40_8</v>
      </c>
      <c r="AA103" s="55">
        <v>2815</v>
      </c>
      <c r="AB103" s="5"/>
      <c r="AC103" s="48">
        <v>40</v>
      </c>
      <c r="AD103" s="48">
        <f t="shared" si="50"/>
        <v>8</v>
      </c>
      <c r="AE103" s="55">
        <v>22</v>
      </c>
      <c r="AF103" s="48">
        <f t="shared" si="34"/>
        <v>8</v>
      </c>
      <c r="AG103" s="48" t="str">
        <f t="shared" si="35"/>
        <v>40_8</v>
      </c>
      <c r="AH103" s="55">
        <v>2875</v>
      </c>
      <c r="AI103" s="81"/>
      <c r="AJ103" s="48">
        <v>40</v>
      </c>
      <c r="AK103" s="48">
        <f t="shared" si="51"/>
        <v>8</v>
      </c>
      <c r="AL103" s="55">
        <v>22</v>
      </c>
      <c r="AM103" s="48">
        <f t="shared" si="36"/>
        <v>8</v>
      </c>
      <c r="AN103" s="48" t="str">
        <f t="shared" si="37"/>
        <v>40_8</v>
      </c>
      <c r="AO103" s="4">
        <f t="shared" si="41"/>
        <v>2815</v>
      </c>
      <c r="AP103" s="4">
        <f t="shared" si="42"/>
        <v>2875</v>
      </c>
      <c r="AQ103" s="142">
        <f t="shared" si="38"/>
        <v>2845</v>
      </c>
      <c r="AR103" s="43">
        <f t="shared" si="43"/>
        <v>18.237179487179485</v>
      </c>
      <c r="AS103" s="5"/>
      <c r="AT103" s="5"/>
      <c r="AU103" s="5"/>
      <c r="AV103" s="5"/>
      <c r="AW103" s="5"/>
      <c r="AX103" s="6"/>
    </row>
    <row r="104" spans="1:50">
      <c r="A104" s="48">
        <v>40</v>
      </c>
      <c r="B104" s="48">
        <f t="shared" si="46"/>
        <v>8</v>
      </c>
      <c r="C104" s="55">
        <v>22</v>
      </c>
      <c r="D104" s="48">
        <f t="shared" si="39"/>
        <v>8</v>
      </c>
      <c r="E104" s="48" t="str">
        <f t="shared" si="40"/>
        <v>40_8</v>
      </c>
      <c r="F104" s="55">
        <v>2677</v>
      </c>
      <c r="G104" s="1"/>
      <c r="H104" s="48">
        <v>40</v>
      </c>
      <c r="I104" s="48">
        <f t="shared" si="47"/>
        <v>8</v>
      </c>
      <c r="J104" s="55">
        <v>22</v>
      </c>
      <c r="K104" s="48">
        <f t="shared" si="28"/>
        <v>8</v>
      </c>
      <c r="L104" s="48" t="str">
        <f t="shared" si="29"/>
        <v>40_8</v>
      </c>
      <c r="M104" s="55">
        <v>2757</v>
      </c>
      <c r="N104" s="5"/>
      <c r="O104" s="48">
        <v>40</v>
      </c>
      <c r="P104" s="48">
        <f t="shared" si="48"/>
        <v>8</v>
      </c>
      <c r="Q104" s="55">
        <v>22</v>
      </c>
      <c r="R104" s="48">
        <f t="shared" si="30"/>
        <v>8</v>
      </c>
      <c r="S104" s="48" t="str">
        <f t="shared" si="31"/>
        <v>40_8</v>
      </c>
      <c r="T104" s="55">
        <v>2815</v>
      </c>
      <c r="U104" s="5"/>
      <c r="V104" s="48">
        <v>40</v>
      </c>
      <c r="W104" s="48">
        <f t="shared" si="49"/>
        <v>9</v>
      </c>
      <c r="X104" s="55">
        <v>23</v>
      </c>
      <c r="Y104" s="48">
        <f t="shared" si="32"/>
        <v>9</v>
      </c>
      <c r="Z104" s="48" t="str">
        <f t="shared" si="33"/>
        <v>40_9</v>
      </c>
      <c r="AA104" s="55">
        <v>2884</v>
      </c>
      <c r="AB104" s="5"/>
      <c r="AC104" s="48">
        <v>40</v>
      </c>
      <c r="AD104" s="48">
        <f t="shared" si="50"/>
        <v>9</v>
      </c>
      <c r="AE104" s="55">
        <v>23</v>
      </c>
      <c r="AF104" s="48">
        <f t="shared" si="34"/>
        <v>9</v>
      </c>
      <c r="AG104" s="48" t="str">
        <f t="shared" si="35"/>
        <v>40_9</v>
      </c>
      <c r="AH104" s="55">
        <v>2944</v>
      </c>
      <c r="AI104" s="5"/>
      <c r="AJ104" s="48">
        <v>40</v>
      </c>
      <c r="AK104" s="48">
        <f t="shared" si="51"/>
        <v>9</v>
      </c>
      <c r="AL104" s="55">
        <v>23</v>
      </c>
      <c r="AM104" s="48">
        <f t="shared" si="36"/>
        <v>9</v>
      </c>
      <c r="AN104" s="48" t="str">
        <f t="shared" si="37"/>
        <v>40_9</v>
      </c>
      <c r="AO104" s="4">
        <f t="shared" si="41"/>
        <v>2884</v>
      </c>
      <c r="AP104" s="4">
        <f t="shared" si="42"/>
        <v>2944</v>
      </c>
      <c r="AQ104" s="142">
        <f t="shared" si="38"/>
        <v>2914</v>
      </c>
      <c r="AR104" s="43">
        <f t="shared" si="43"/>
        <v>18.679487179487179</v>
      </c>
      <c r="AS104" s="5"/>
      <c r="AT104" s="5"/>
      <c r="AU104" s="5"/>
      <c r="AV104" s="5"/>
      <c r="AW104" s="5"/>
      <c r="AX104" s="6"/>
    </row>
    <row r="105" spans="1:50">
      <c r="A105" s="48">
        <v>40</v>
      </c>
      <c r="B105" s="48">
        <f t="shared" si="46"/>
        <v>9</v>
      </c>
      <c r="C105" s="55">
        <v>23</v>
      </c>
      <c r="D105" s="48">
        <f t="shared" si="39"/>
        <v>9</v>
      </c>
      <c r="E105" s="48" t="str">
        <f t="shared" si="40"/>
        <v>40_9</v>
      </c>
      <c r="F105" s="55">
        <v>2743</v>
      </c>
      <c r="G105" s="1"/>
      <c r="H105" s="48">
        <v>40</v>
      </c>
      <c r="I105" s="48">
        <f t="shared" si="47"/>
        <v>9</v>
      </c>
      <c r="J105" s="55">
        <v>23</v>
      </c>
      <c r="K105" s="48">
        <f t="shared" si="28"/>
        <v>9</v>
      </c>
      <c r="L105" s="48" t="str">
        <f t="shared" si="29"/>
        <v>40_9</v>
      </c>
      <c r="M105" s="55">
        <v>2825</v>
      </c>
      <c r="N105" s="5"/>
      <c r="O105" s="48">
        <v>40</v>
      </c>
      <c r="P105" s="48">
        <f t="shared" si="48"/>
        <v>9</v>
      </c>
      <c r="Q105" s="55">
        <v>23</v>
      </c>
      <c r="R105" s="48">
        <f t="shared" si="30"/>
        <v>9</v>
      </c>
      <c r="S105" s="48" t="str">
        <f t="shared" si="31"/>
        <v>40_9</v>
      </c>
      <c r="T105" s="55">
        <v>2884</v>
      </c>
      <c r="U105" s="5"/>
      <c r="V105" s="48">
        <v>40</v>
      </c>
      <c r="W105" s="48">
        <f t="shared" si="49"/>
        <v>10</v>
      </c>
      <c r="X105" s="55">
        <v>24</v>
      </c>
      <c r="Y105" s="48">
        <f t="shared" si="32"/>
        <v>10</v>
      </c>
      <c r="Z105" s="48" t="str">
        <f t="shared" si="33"/>
        <v>40_10</v>
      </c>
      <c r="AA105" s="55">
        <v>2954</v>
      </c>
      <c r="AB105" s="5"/>
      <c r="AC105" s="48">
        <v>40</v>
      </c>
      <c r="AD105" s="48">
        <f t="shared" si="50"/>
        <v>10</v>
      </c>
      <c r="AE105" s="55">
        <v>24</v>
      </c>
      <c r="AF105" s="48">
        <f t="shared" si="34"/>
        <v>10</v>
      </c>
      <c r="AG105" s="48" t="str">
        <f t="shared" si="35"/>
        <v>40_10</v>
      </c>
      <c r="AH105" s="55">
        <v>3015</v>
      </c>
      <c r="AI105" s="5"/>
      <c r="AJ105" s="48">
        <v>40</v>
      </c>
      <c r="AK105" s="48">
        <f t="shared" si="51"/>
        <v>10</v>
      </c>
      <c r="AL105" s="55">
        <v>24</v>
      </c>
      <c r="AM105" s="48">
        <f t="shared" si="36"/>
        <v>10</v>
      </c>
      <c r="AN105" s="48" t="str">
        <f t="shared" si="37"/>
        <v>40_10</v>
      </c>
      <c r="AO105" s="4">
        <f t="shared" si="41"/>
        <v>2954</v>
      </c>
      <c r="AP105" s="4">
        <f t="shared" si="42"/>
        <v>3015</v>
      </c>
      <c r="AQ105" s="142">
        <f t="shared" si="38"/>
        <v>2984.5</v>
      </c>
      <c r="AR105" s="43">
        <f t="shared" si="43"/>
        <v>19.131410256410255</v>
      </c>
      <c r="AS105" s="5"/>
      <c r="AT105" s="5"/>
      <c r="AU105" s="5"/>
      <c r="AV105" s="5"/>
      <c r="AW105" s="5"/>
      <c r="AX105" s="6"/>
    </row>
    <row r="106" spans="1:50">
      <c r="A106" s="48">
        <v>40</v>
      </c>
      <c r="B106" s="48">
        <f t="shared" si="46"/>
        <v>10</v>
      </c>
      <c r="C106" s="55">
        <v>24</v>
      </c>
      <c r="D106" s="48">
        <f t="shared" si="39"/>
        <v>10</v>
      </c>
      <c r="E106" s="48" t="str">
        <f t="shared" si="40"/>
        <v>40_10</v>
      </c>
      <c r="F106" s="55">
        <v>2809</v>
      </c>
      <c r="G106" s="1"/>
      <c r="H106" s="48">
        <v>40</v>
      </c>
      <c r="I106" s="48">
        <f t="shared" si="47"/>
        <v>10</v>
      </c>
      <c r="J106" s="55">
        <v>24</v>
      </c>
      <c r="K106" s="48">
        <f t="shared" si="28"/>
        <v>10</v>
      </c>
      <c r="L106" s="48" t="str">
        <f t="shared" si="29"/>
        <v>40_10</v>
      </c>
      <c r="M106" s="55">
        <v>2893</v>
      </c>
      <c r="N106" s="5"/>
      <c r="O106" s="48">
        <v>40</v>
      </c>
      <c r="P106" s="48">
        <f t="shared" si="48"/>
        <v>10</v>
      </c>
      <c r="Q106" s="55">
        <v>24</v>
      </c>
      <c r="R106" s="48">
        <f t="shared" si="30"/>
        <v>10</v>
      </c>
      <c r="S106" s="48" t="str">
        <f t="shared" si="31"/>
        <v>40_10</v>
      </c>
      <c r="T106" s="55">
        <v>2954</v>
      </c>
      <c r="U106" s="5"/>
      <c r="V106" s="48">
        <v>40</v>
      </c>
      <c r="W106" s="48">
        <f t="shared" si="49"/>
        <v>11</v>
      </c>
      <c r="X106" s="55">
        <v>25</v>
      </c>
      <c r="Y106" s="48">
        <f t="shared" si="32"/>
        <v>11</v>
      </c>
      <c r="Z106" s="48" t="str">
        <f t="shared" si="33"/>
        <v>40_11</v>
      </c>
      <c r="AA106" s="55">
        <v>3026</v>
      </c>
      <c r="AB106" s="5"/>
      <c r="AC106" s="48">
        <v>40</v>
      </c>
      <c r="AD106" s="48">
        <f t="shared" si="50"/>
        <v>11</v>
      </c>
      <c r="AE106" s="55">
        <v>25</v>
      </c>
      <c r="AF106" s="48">
        <f t="shared" si="34"/>
        <v>11</v>
      </c>
      <c r="AG106" s="48" t="str">
        <f t="shared" si="35"/>
        <v>40_11</v>
      </c>
      <c r="AH106" s="55">
        <v>3086</v>
      </c>
      <c r="AI106" s="5"/>
      <c r="AJ106" s="48">
        <v>40</v>
      </c>
      <c r="AK106" s="48">
        <f t="shared" si="51"/>
        <v>11</v>
      </c>
      <c r="AL106" s="55">
        <v>25</v>
      </c>
      <c r="AM106" s="48">
        <f t="shared" si="36"/>
        <v>11</v>
      </c>
      <c r="AN106" s="48" t="str">
        <f t="shared" si="37"/>
        <v>40_11</v>
      </c>
      <c r="AO106" s="4">
        <f t="shared" si="41"/>
        <v>3026</v>
      </c>
      <c r="AP106" s="4">
        <f t="shared" si="42"/>
        <v>3086</v>
      </c>
      <c r="AQ106" s="142">
        <f t="shared" si="38"/>
        <v>3056</v>
      </c>
      <c r="AR106" s="43">
        <f t="shared" si="43"/>
        <v>19.589743589743591</v>
      </c>
      <c r="AS106" s="5"/>
      <c r="AT106" s="5"/>
      <c r="AU106" s="5"/>
      <c r="AV106" s="5"/>
      <c r="AW106" s="5"/>
      <c r="AX106" s="6"/>
    </row>
    <row r="107" spans="1:50">
      <c r="A107" s="48">
        <v>40</v>
      </c>
      <c r="B107" s="48">
        <f t="shared" si="46"/>
        <v>11</v>
      </c>
      <c r="C107" s="55">
        <v>25</v>
      </c>
      <c r="D107" s="48">
        <f t="shared" si="39"/>
        <v>11</v>
      </c>
      <c r="E107" s="48" t="str">
        <f t="shared" si="40"/>
        <v>40_11</v>
      </c>
      <c r="F107" s="55">
        <v>2877</v>
      </c>
      <c r="G107" s="1"/>
      <c r="H107" s="48">
        <v>40</v>
      </c>
      <c r="I107" s="48">
        <f t="shared" si="47"/>
        <v>11</v>
      </c>
      <c r="J107" s="55">
        <v>25</v>
      </c>
      <c r="K107" s="48">
        <f t="shared" si="28"/>
        <v>11</v>
      </c>
      <c r="L107" s="48" t="str">
        <f t="shared" si="29"/>
        <v>40_11</v>
      </c>
      <c r="M107" s="55">
        <v>2963</v>
      </c>
      <c r="N107" s="5"/>
      <c r="O107" s="48">
        <v>40</v>
      </c>
      <c r="P107" s="48">
        <f t="shared" si="48"/>
        <v>11</v>
      </c>
      <c r="Q107" s="55">
        <v>25</v>
      </c>
      <c r="R107" s="48">
        <f t="shared" si="30"/>
        <v>11</v>
      </c>
      <c r="S107" s="48" t="str">
        <f t="shared" si="31"/>
        <v>40_11</v>
      </c>
      <c r="T107" s="55">
        <v>3026</v>
      </c>
      <c r="U107" s="5"/>
      <c r="V107" s="48">
        <v>40</v>
      </c>
      <c r="W107" s="48">
        <f t="shared" si="49"/>
        <v>12</v>
      </c>
      <c r="X107" s="55">
        <v>26</v>
      </c>
      <c r="Y107" s="48">
        <f t="shared" si="32"/>
        <v>12</v>
      </c>
      <c r="Z107" s="48" t="str">
        <f t="shared" si="33"/>
        <v>40_12</v>
      </c>
      <c r="AA107" s="55">
        <v>3101</v>
      </c>
      <c r="AB107" s="5"/>
      <c r="AC107" s="48">
        <v>40</v>
      </c>
      <c r="AD107" s="48">
        <f t="shared" si="50"/>
        <v>12</v>
      </c>
      <c r="AE107" s="55">
        <v>26</v>
      </c>
      <c r="AF107" s="48">
        <f t="shared" si="34"/>
        <v>12</v>
      </c>
      <c r="AG107" s="48" t="str">
        <f t="shared" si="35"/>
        <v>40_12</v>
      </c>
      <c r="AH107" s="55">
        <v>3163</v>
      </c>
      <c r="AI107" s="5"/>
      <c r="AJ107" s="48">
        <v>40</v>
      </c>
      <c r="AK107" s="48">
        <f t="shared" si="51"/>
        <v>12</v>
      </c>
      <c r="AL107" s="55">
        <v>26</v>
      </c>
      <c r="AM107" s="48">
        <f t="shared" si="36"/>
        <v>12</v>
      </c>
      <c r="AN107" s="48" t="str">
        <f t="shared" si="37"/>
        <v>40_12</v>
      </c>
      <c r="AO107" s="4">
        <f t="shared" si="41"/>
        <v>3101</v>
      </c>
      <c r="AP107" s="4">
        <f t="shared" si="42"/>
        <v>3163</v>
      </c>
      <c r="AQ107" s="142">
        <f t="shared" si="38"/>
        <v>3132</v>
      </c>
      <c r="AR107" s="43">
        <f t="shared" si="43"/>
        <v>20.076923076923077</v>
      </c>
      <c r="AS107" s="5"/>
      <c r="AT107" s="5"/>
      <c r="AU107" s="5"/>
      <c r="AV107" s="5"/>
      <c r="AW107" s="5"/>
      <c r="AX107" s="6"/>
    </row>
    <row r="108" spans="1:50">
      <c r="A108" s="48">
        <v>40</v>
      </c>
      <c r="B108" s="48">
        <f t="shared" si="46"/>
        <v>12</v>
      </c>
      <c r="C108" s="55">
        <v>26</v>
      </c>
      <c r="D108" s="48">
        <f t="shared" si="39"/>
        <v>12</v>
      </c>
      <c r="E108" s="48" t="str">
        <f t="shared" si="40"/>
        <v>40_12</v>
      </c>
      <c r="F108" s="55">
        <v>2949</v>
      </c>
      <c r="G108" s="1"/>
      <c r="H108" s="48">
        <v>40</v>
      </c>
      <c r="I108" s="48">
        <f t="shared" si="47"/>
        <v>12</v>
      </c>
      <c r="J108" s="55">
        <v>26</v>
      </c>
      <c r="K108" s="48">
        <f t="shared" si="28"/>
        <v>12</v>
      </c>
      <c r="L108" s="48" t="str">
        <f t="shared" si="29"/>
        <v>40_12</v>
      </c>
      <c r="M108" s="55">
        <v>3037</v>
      </c>
      <c r="N108" s="5"/>
      <c r="O108" s="48">
        <v>40</v>
      </c>
      <c r="P108" s="48">
        <f t="shared" si="48"/>
        <v>12</v>
      </c>
      <c r="Q108" s="55">
        <v>26</v>
      </c>
      <c r="R108" s="48">
        <f t="shared" si="30"/>
        <v>12</v>
      </c>
      <c r="S108" s="48" t="str">
        <f t="shared" si="31"/>
        <v>40_12</v>
      </c>
      <c r="T108" s="55">
        <v>3101</v>
      </c>
      <c r="U108" s="5"/>
      <c r="V108" s="48">
        <v>40</v>
      </c>
      <c r="W108" s="48">
        <f t="shared" si="49"/>
        <v>13</v>
      </c>
      <c r="X108" s="55">
        <v>27</v>
      </c>
      <c r="Y108" s="48">
        <f t="shared" si="32"/>
        <v>13</v>
      </c>
      <c r="Z108" s="48" t="str">
        <f t="shared" si="33"/>
        <v>40_13</v>
      </c>
      <c r="AA108" s="55">
        <v>3178</v>
      </c>
      <c r="AB108" s="5"/>
      <c r="AC108" s="48">
        <v>40</v>
      </c>
      <c r="AD108" s="48">
        <f t="shared" si="50"/>
        <v>13</v>
      </c>
      <c r="AE108" s="55">
        <v>27</v>
      </c>
      <c r="AF108" s="48">
        <f t="shared" si="34"/>
        <v>13</v>
      </c>
      <c r="AG108" s="48" t="str">
        <f t="shared" si="35"/>
        <v>40_13</v>
      </c>
      <c r="AH108" s="55">
        <v>3241</v>
      </c>
      <c r="AI108" s="5"/>
      <c r="AJ108" s="48">
        <v>40</v>
      </c>
      <c r="AK108" s="48">
        <f t="shared" si="51"/>
        <v>13</v>
      </c>
      <c r="AL108" s="55">
        <v>27</v>
      </c>
      <c r="AM108" s="48">
        <f t="shared" si="36"/>
        <v>13</v>
      </c>
      <c r="AN108" s="48" t="str">
        <f t="shared" si="37"/>
        <v>40_13</v>
      </c>
      <c r="AO108" s="4">
        <f t="shared" si="41"/>
        <v>3178</v>
      </c>
      <c r="AP108" s="4">
        <f t="shared" si="42"/>
        <v>3241</v>
      </c>
      <c r="AQ108" s="142">
        <f t="shared" si="38"/>
        <v>3209.5</v>
      </c>
      <c r="AR108" s="43">
        <f t="shared" si="43"/>
        <v>20.573717948717949</v>
      </c>
      <c r="AS108" s="5"/>
      <c r="AT108" s="5"/>
      <c r="AU108" s="5"/>
      <c r="AV108" s="5"/>
      <c r="AW108" s="5"/>
      <c r="AX108" s="6"/>
    </row>
    <row r="109" spans="1:50">
      <c r="A109" s="48">
        <v>44</v>
      </c>
      <c r="B109" s="48">
        <v>0</v>
      </c>
      <c r="C109" s="55">
        <v>10</v>
      </c>
      <c r="D109" s="48">
        <f t="shared" si="39"/>
        <v>0</v>
      </c>
      <c r="E109" s="48" t="str">
        <f t="shared" si="40"/>
        <v>44_0</v>
      </c>
      <c r="F109" s="55">
        <v>1898</v>
      </c>
      <c r="G109" s="1"/>
      <c r="H109" s="48">
        <v>44</v>
      </c>
      <c r="I109" s="48">
        <v>0</v>
      </c>
      <c r="J109" s="55">
        <v>10</v>
      </c>
      <c r="K109" s="48">
        <f t="shared" si="28"/>
        <v>0</v>
      </c>
      <c r="L109" s="48" t="str">
        <f t="shared" si="29"/>
        <v>44_0</v>
      </c>
      <c r="M109" s="55">
        <v>1955</v>
      </c>
      <c r="N109" s="79"/>
      <c r="O109" s="48">
        <v>44</v>
      </c>
      <c r="P109" s="48">
        <v>0</v>
      </c>
      <c r="Q109" s="55">
        <v>10</v>
      </c>
      <c r="R109" s="48">
        <f t="shared" si="30"/>
        <v>0</v>
      </c>
      <c r="S109" s="48" t="str">
        <f t="shared" si="31"/>
        <v>44_0</v>
      </c>
      <c r="T109" s="55">
        <v>1996</v>
      </c>
      <c r="U109" s="5"/>
      <c r="V109" s="48">
        <v>44</v>
      </c>
      <c r="W109" s="48">
        <v>1</v>
      </c>
      <c r="X109" s="55">
        <v>12</v>
      </c>
      <c r="Y109" s="48">
        <f t="shared" si="32"/>
        <v>1</v>
      </c>
      <c r="Z109" s="48" t="str">
        <f t="shared" si="33"/>
        <v>44_1</v>
      </c>
      <c r="AA109" s="55">
        <v>2121</v>
      </c>
      <c r="AB109" s="5"/>
      <c r="AC109" s="48">
        <v>44</v>
      </c>
      <c r="AD109" s="48">
        <v>1</v>
      </c>
      <c r="AE109" s="55">
        <v>12</v>
      </c>
      <c r="AF109" s="48">
        <f t="shared" si="34"/>
        <v>1</v>
      </c>
      <c r="AG109" s="48" t="str">
        <f t="shared" si="35"/>
        <v>44_1</v>
      </c>
      <c r="AH109" s="55">
        <v>2181</v>
      </c>
      <c r="AI109" s="79"/>
      <c r="AJ109" s="48">
        <v>44</v>
      </c>
      <c r="AK109" s="48">
        <v>1</v>
      </c>
      <c r="AL109" s="55">
        <v>12</v>
      </c>
      <c r="AM109" s="48">
        <f t="shared" si="36"/>
        <v>1</v>
      </c>
      <c r="AN109" s="48" t="str">
        <f t="shared" si="37"/>
        <v>44_1</v>
      </c>
      <c r="AO109" s="4">
        <f t="shared" si="41"/>
        <v>2121</v>
      </c>
      <c r="AP109" s="4">
        <f t="shared" si="42"/>
        <v>2181</v>
      </c>
      <c r="AQ109" s="142">
        <f t="shared" si="38"/>
        <v>2151</v>
      </c>
      <c r="AR109" s="43">
        <f t="shared" si="43"/>
        <v>13.788461538461538</v>
      </c>
      <c r="AS109" s="5"/>
      <c r="AT109" s="5"/>
      <c r="AU109" s="5"/>
      <c r="AV109" s="5"/>
      <c r="AW109" s="5"/>
      <c r="AX109" s="6"/>
    </row>
    <row r="110" spans="1:50">
      <c r="A110" s="48">
        <v>44</v>
      </c>
      <c r="B110" s="48">
        <v>1</v>
      </c>
      <c r="C110" s="55">
        <v>12</v>
      </c>
      <c r="D110" s="48">
        <f t="shared" si="39"/>
        <v>1</v>
      </c>
      <c r="E110" s="48" t="str">
        <f t="shared" si="40"/>
        <v>44_1</v>
      </c>
      <c r="F110" s="55">
        <v>2017</v>
      </c>
      <c r="G110" s="1"/>
      <c r="H110" s="48">
        <v>44</v>
      </c>
      <c r="I110" s="48">
        <v>1</v>
      </c>
      <c r="J110" s="55">
        <v>12</v>
      </c>
      <c r="K110" s="48">
        <f t="shared" si="28"/>
        <v>1</v>
      </c>
      <c r="L110" s="48" t="str">
        <f t="shared" si="29"/>
        <v>44_1</v>
      </c>
      <c r="M110" s="55">
        <v>2077</v>
      </c>
      <c r="N110" s="79"/>
      <c r="O110" s="48">
        <v>44</v>
      </c>
      <c r="P110" s="48">
        <v>1</v>
      </c>
      <c r="Q110" s="55">
        <v>12</v>
      </c>
      <c r="R110" s="48">
        <f t="shared" si="30"/>
        <v>1</v>
      </c>
      <c r="S110" s="48" t="str">
        <f t="shared" si="31"/>
        <v>44_1</v>
      </c>
      <c r="T110" s="55">
        <v>2121</v>
      </c>
      <c r="U110" s="5"/>
      <c r="V110" s="48">
        <v>44</v>
      </c>
      <c r="W110" s="48">
        <v>2</v>
      </c>
      <c r="X110" s="55">
        <v>14</v>
      </c>
      <c r="Y110" s="48">
        <f t="shared" si="32"/>
        <v>2</v>
      </c>
      <c r="Z110" s="48" t="str">
        <f t="shared" si="33"/>
        <v>44_2</v>
      </c>
      <c r="AA110" s="55">
        <v>2265</v>
      </c>
      <c r="AB110" s="5"/>
      <c r="AC110" s="48">
        <v>44</v>
      </c>
      <c r="AD110" s="48">
        <v>2</v>
      </c>
      <c r="AE110" s="55">
        <v>14</v>
      </c>
      <c r="AF110" s="48">
        <f t="shared" si="34"/>
        <v>2</v>
      </c>
      <c r="AG110" s="48" t="str">
        <f t="shared" si="35"/>
        <v>44_2</v>
      </c>
      <c r="AH110" s="55">
        <v>2325</v>
      </c>
      <c r="AI110" s="79"/>
      <c r="AJ110" s="48">
        <v>44</v>
      </c>
      <c r="AK110" s="48">
        <v>2</v>
      </c>
      <c r="AL110" s="55">
        <v>14</v>
      </c>
      <c r="AM110" s="48">
        <f t="shared" si="36"/>
        <v>2</v>
      </c>
      <c r="AN110" s="48" t="str">
        <f t="shared" si="37"/>
        <v>44_2</v>
      </c>
      <c r="AO110" s="4">
        <f t="shared" si="41"/>
        <v>2265</v>
      </c>
      <c r="AP110" s="4">
        <f t="shared" si="42"/>
        <v>2325</v>
      </c>
      <c r="AQ110" s="142">
        <f t="shared" si="38"/>
        <v>2295</v>
      </c>
      <c r="AR110" s="43">
        <f t="shared" si="43"/>
        <v>14.711538461538462</v>
      </c>
      <c r="AS110" s="5"/>
      <c r="AT110" s="5"/>
      <c r="AU110" s="5"/>
      <c r="AV110" s="5"/>
      <c r="AW110" s="5"/>
      <c r="AX110" s="6"/>
    </row>
    <row r="111" spans="1:50">
      <c r="A111" s="48">
        <v>44</v>
      </c>
      <c r="B111" s="48">
        <v>2</v>
      </c>
      <c r="C111" s="55">
        <v>14</v>
      </c>
      <c r="D111" s="48">
        <f t="shared" si="39"/>
        <v>2</v>
      </c>
      <c r="E111" s="48" t="str">
        <f t="shared" si="40"/>
        <v>44_2</v>
      </c>
      <c r="F111" s="55">
        <v>2154</v>
      </c>
      <c r="G111" s="1"/>
      <c r="H111" s="48">
        <v>44</v>
      </c>
      <c r="I111" s="48">
        <v>2</v>
      </c>
      <c r="J111" s="55">
        <v>14</v>
      </c>
      <c r="K111" s="48">
        <f t="shared" si="28"/>
        <v>2</v>
      </c>
      <c r="L111" s="48" t="str">
        <f t="shared" si="29"/>
        <v>44_2</v>
      </c>
      <c r="M111" s="55">
        <v>2218</v>
      </c>
      <c r="N111" s="79"/>
      <c r="O111" s="48">
        <v>44</v>
      </c>
      <c r="P111" s="48">
        <v>2</v>
      </c>
      <c r="Q111" s="55">
        <v>14</v>
      </c>
      <c r="R111" s="48">
        <f t="shared" si="30"/>
        <v>2</v>
      </c>
      <c r="S111" s="48" t="str">
        <f t="shared" si="31"/>
        <v>44_2</v>
      </c>
      <c r="T111" s="55">
        <v>2265</v>
      </c>
      <c r="U111" s="5"/>
      <c r="V111" s="48">
        <v>44</v>
      </c>
      <c r="W111" s="48">
        <v>3</v>
      </c>
      <c r="X111" s="55">
        <v>16</v>
      </c>
      <c r="Y111" s="48">
        <f t="shared" si="32"/>
        <v>3</v>
      </c>
      <c r="Z111" s="48" t="str">
        <f t="shared" si="33"/>
        <v>44_3</v>
      </c>
      <c r="AA111" s="55">
        <v>2407</v>
      </c>
      <c r="AB111" s="5"/>
      <c r="AC111" s="48">
        <v>44</v>
      </c>
      <c r="AD111" s="48">
        <v>3</v>
      </c>
      <c r="AE111" s="55">
        <v>16</v>
      </c>
      <c r="AF111" s="48">
        <f t="shared" si="34"/>
        <v>3</v>
      </c>
      <c r="AG111" s="48" t="str">
        <f t="shared" si="35"/>
        <v>44_3</v>
      </c>
      <c r="AH111" s="55">
        <v>2467</v>
      </c>
      <c r="AI111" s="79"/>
      <c r="AJ111" s="48">
        <v>44</v>
      </c>
      <c r="AK111" s="48">
        <v>3</v>
      </c>
      <c r="AL111" s="55">
        <v>16</v>
      </c>
      <c r="AM111" s="48">
        <f t="shared" si="36"/>
        <v>3</v>
      </c>
      <c r="AN111" s="48" t="str">
        <f t="shared" si="37"/>
        <v>44_3</v>
      </c>
      <c r="AO111" s="4">
        <f t="shared" si="41"/>
        <v>2407</v>
      </c>
      <c r="AP111" s="4">
        <f t="shared" si="42"/>
        <v>2467</v>
      </c>
      <c r="AQ111" s="142">
        <f t="shared" si="38"/>
        <v>2437</v>
      </c>
      <c r="AR111" s="43">
        <f t="shared" si="43"/>
        <v>15.621794871794872</v>
      </c>
      <c r="AS111" s="5"/>
      <c r="AT111" s="5"/>
      <c r="AU111" s="5"/>
      <c r="AV111" s="5"/>
      <c r="AW111" s="5"/>
      <c r="AX111" s="6"/>
    </row>
    <row r="112" spans="1:50">
      <c r="A112" s="48">
        <v>45</v>
      </c>
      <c r="B112" s="48">
        <v>0</v>
      </c>
      <c r="C112" s="55">
        <v>16</v>
      </c>
      <c r="D112" s="48">
        <f t="shared" si="39"/>
        <v>0</v>
      </c>
      <c r="E112" s="48" t="str">
        <f t="shared" si="40"/>
        <v>45_0</v>
      </c>
      <c r="F112" s="55">
        <v>2289</v>
      </c>
      <c r="G112" s="1"/>
      <c r="H112" s="48">
        <v>45</v>
      </c>
      <c r="I112" s="48">
        <v>0</v>
      </c>
      <c r="J112" s="55">
        <v>16</v>
      </c>
      <c r="K112" s="48">
        <f t="shared" si="28"/>
        <v>0</v>
      </c>
      <c r="L112" s="48" t="str">
        <f t="shared" si="29"/>
        <v>45_0</v>
      </c>
      <c r="M112" s="55">
        <v>2357</v>
      </c>
      <c r="N112" s="79"/>
      <c r="O112" s="48">
        <v>45</v>
      </c>
      <c r="P112" s="48">
        <v>0</v>
      </c>
      <c r="Q112" s="55">
        <v>16</v>
      </c>
      <c r="R112" s="48">
        <f t="shared" si="30"/>
        <v>0</v>
      </c>
      <c r="S112" s="48" t="str">
        <f t="shared" si="31"/>
        <v>45_0</v>
      </c>
      <c r="T112" s="55">
        <v>2407</v>
      </c>
      <c r="U112" s="5"/>
      <c r="V112" s="48">
        <v>45</v>
      </c>
      <c r="W112" s="48">
        <v>1</v>
      </c>
      <c r="X112" s="55">
        <v>18</v>
      </c>
      <c r="Y112" s="48">
        <f t="shared" si="32"/>
        <v>1</v>
      </c>
      <c r="Z112" s="48" t="str">
        <f t="shared" si="33"/>
        <v>45_1</v>
      </c>
      <c r="AA112" s="55">
        <v>2540</v>
      </c>
      <c r="AB112" s="5"/>
      <c r="AC112" s="48">
        <v>45</v>
      </c>
      <c r="AD112" s="48">
        <v>1</v>
      </c>
      <c r="AE112" s="55">
        <v>18</v>
      </c>
      <c r="AF112" s="48">
        <f t="shared" si="34"/>
        <v>1</v>
      </c>
      <c r="AG112" s="48" t="str">
        <f t="shared" si="35"/>
        <v>45_1</v>
      </c>
      <c r="AH112" s="55">
        <v>2600</v>
      </c>
      <c r="AI112" s="79"/>
      <c r="AJ112" s="48">
        <v>45</v>
      </c>
      <c r="AK112" s="48">
        <v>1</v>
      </c>
      <c r="AL112" s="55">
        <v>18</v>
      </c>
      <c r="AM112" s="48">
        <f t="shared" si="36"/>
        <v>1</v>
      </c>
      <c r="AN112" s="48" t="str">
        <f t="shared" si="37"/>
        <v>45_1</v>
      </c>
      <c r="AO112" s="4">
        <f t="shared" si="41"/>
        <v>2540</v>
      </c>
      <c r="AP112" s="4">
        <f t="shared" si="42"/>
        <v>2600</v>
      </c>
      <c r="AQ112" s="142">
        <f t="shared" si="38"/>
        <v>2570</v>
      </c>
      <c r="AR112" s="43">
        <f t="shared" si="43"/>
        <v>16.474358974358974</v>
      </c>
      <c r="AS112" s="5"/>
      <c r="AT112" s="5"/>
      <c r="AU112" s="5"/>
      <c r="AV112" s="5"/>
      <c r="AW112" s="5"/>
      <c r="AX112" s="6"/>
    </row>
    <row r="113" spans="1:50">
      <c r="A113" s="48">
        <v>45</v>
      </c>
      <c r="B113" s="48">
        <f>B112+1</f>
        <v>1</v>
      </c>
      <c r="C113" s="55">
        <v>18</v>
      </c>
      <c r="D113" s="48">
        <f t="shared" si="39"/>
        <v>1</v>
      </c>
      <c r="E113" s="48" t="str">
        <f t="shared" si="40"/>
        <v>45_1</v>
      </c>
      <c r="F113" s="55">
        <v>2415</v>
      </c>
      <c r="G113" s="1"/>
      <c r="H113" s="48">
        <v>45</v>
      </c>
      <c r="I113" s="48">
        <f>I112+1</f>
        <v>1</v>
      </c>
      <c r="J113" s="55">
        <v>18</v>
      </c>
      <c r="K113" s="48">
        <f t="shared" si="28"/>
        <v>1</v>
      </c>
      <c r="L113" s="48" t="str">
        <f t="shared" si="29"/>
        <v>45_1</v>
      </c>
      <c r="M113" s="55">
        <v>2487</v>
      </c>
      <c r="N113" s="79"/>
      <c r="O113" s="48">
        <v>45</v>
      </c>
      <c r="P113" s="48">
        <f>P112+1</f>
        <v>1</v>
      </c>
      <c r="Q113" s="55">
        <v>18</v>
      </c>
      <c r="R113" s="48">
        <f t="shared" si="30"/>
        <v>1</v>
      </c>
      <c r="S113" s="48" t="str">
        <f t="shared" si="31"/>
        <v>45_1</v>
      </c>
      <c r="T113" s="55">
        <v>2540</v>
      </c>
      <c r="U113" s="5"/>
      <c r="V113" s="48">
        <v>45</v>
      </c>
      <c r="W113" s="48">
        <f t="shared" ref="W113:W124" si="52">W112+1</f>
        <v>2</v>
      </c>
      <c r="X113" s="55">
        <v>20</v>
      </c>
      <c r="Y113" s="48">
        <f t="shared" si="32"/>
        <v>2</v>
      </c>
      <c r="Z113" s="48" t="str">
        <f t="shared" si="33"/>
        <v>45_2</v>
      </c>
      <c r="AA113" s="55">
        <v>2677</v>
      </c>
      <c r="AB113" s="5"/>
      <c r="AC113" s="48">
        <v>45</v>
      </c>
      <c r="AD113" s="48">
        <f t="shared" ref="AD113:AD122" si="53">AD112+1</f>
        <v>2</v>
      </c>
      <c r="AE113" s="55">
        <v>20</v>
      </c>
      <c r="AF113" s="48">
        <f t="shared" si="34"/>
        <v>2</v>
      </c>
      <c r="AG113" s="48" t="str">
        <f t="shared" si="35"/>
        <v>45_2</v>
      </c>
      <c r="AH113" s="55">
        <v>2737</v>
      </c>
      <c r="AI113" s="79"/>
      <c r="AJ113" s="48">
        <v>45</v>
      </c>
      <c r="AK113" s="48">
        <f t="shared" ref="AK113:AK122" si="54">AK112+1</f>
        <v>2</v>
      </c>
      <c r="AL113" s="55">
        <v>20</v>
      </c>
      <c r="AM113" s="48">
        <f t="shared" si="36"/>
        <v>2</v>
      </c>
      <c r="AN113" s="48" t="str">
        <f t="shared" si="37"/>
        <v>45_2</v>
      </c>
      <c r="AO113" s="4">
        <f t="shared" si="41"/>
        <v>2677</v>
      </c>
      <c r="AP113" s="4">
        <f t="shared" si="42"/>
        <v>2737</v>
      </c>
      <c r="AQ113" s="142">
        <f t="shared" si="38"/>
        <v>2707</v>
      </c>
      <c r="AR113" s="43">
        <f t="shared" si="43"/>
        <v>17.352564102564102</v>
      </c>
      <c r="AS113" s="5"/>
      <c r="AT113" s="5"/>
      <c r="AU113" s="5"/>
      <c r="AV113" s="5"/>
      <c r="AW113" s="5"/>
      <c r="AX113" s="6"/>
    </row>
    <row r="114" spans="1:50">
      <c r="A114" s="48">
        <v>45</v>
      </c>
      <c r="B114" s="48">
        <f t="shared" ref="B114:B124" si="55">B113+1</f>
        <v>2</v>
      </c>
      <c r="C114" s="55">
        <v>20</v>
      </c>
      <c r="D114" s="48">
        <f t="shared" si="39"/>
        <v>2</v>
      </c>
      <c r="E114" s="48" t="str">
        <f t="shared" si="40"/>
        <v>45_2</v>
      </c>
      <c r="F114" s="55">
        <v>2545</v>
      </c>
      <c r="G114" s="1"/>
      <c r="H114" s="48">
        <v>45</v>
      </c>
      <c r="I114" s="48">
        <f t="shared" ref="I114:I124" si="56">I113+1</f>
        <v>2</v>
      </c>
      <c r="J114" s="55">
        <v>20</v>
      </c>
      <c r="K114" s="48">
        <f t="shared" si="28"/>
        <v>2</v>
      </c>
      <c r="L114" s="48" t="str">
        <f t="shared" si="29"/>
        <v>45_2</v>
      </c>
      <c r="M114" s="55">
        <v>2622</v>
      </c>
      <c r="N114" s="79"/>
      <c r="O114" s="48">
        <v>45</v>
      </c>
      <c r="P114" s="48">
        <f t="shared" ref="P114:P124" si="57">P113+1</f>
        <v>2</v>
      </c>
      <c r="Q114" s="55">
        <v>20</v>
      </c>
      <c r="R114" s="48">
        <f t="shared" si="30"/>
        <v>2</v>
      </c>
      <c r="S114" s="48" t="str">
        <f t="shared" si="31"/>
        <v>45_2</v>
      </c>
      <c r="T114" s="55">
        <v>2677</v>
      </c>
      <c r="U114" s="5"/>
      <c r="V114" s="48">
        <v>45</v>
      </c>
      <c r="W114" s="48">
        <f t="shared" si="52"/>
        <v>3</v>
      </c>
      <c r="X114" s="55">
        <v>21</v>
      </c>
      <c r="Y114" s="48">
        <f t="shared" si="32"/>
        <v>3</v>
      </c>
      <c r="Z114" s="48" t="str">
        <f t="shared" si="33"/>
        <v>45_3</v>
      </c>
      <c r="AA114" s="55">
        <v>2746</v>
      </c>
      <c r="AB114" s="5"/>
      <c r="AC114" s="48">
        <v>45</v>
      </c>
      <c r="AD114" s="48">
        <f t="shared" si="53"/>
        <v>3</v>
      </c>
      <c r="AE114" s="55">
        <v>21</v>
      </c>
      <c r="AF114" s="48">
        <f t="shared" si="34"/>
        <v>3</v>
      </c>
      <c r="AG114" s="48" t="str">
        <f t="shared" si="35"/>
        <v>45_3</v>
      </c>
      <c r="AH114" s="55">
        <v>2806</v>
      </c>
      <c r="AI114" s="79"/>
      <c r="AJ114" s="48">
        <v>45</v>
      </c>
      <c r="AK114" s="48">
        <f t="shared" si="54"/>
        <v>3</v>
      </c>
      <c r="AL114" s="55">
        <v>21</v>
      </c>
      <c r="AM114" s="48">
        <f t="shared" si="36"/>
        <v>3</v>
      </c>
      <c r="AN114" s="48" t="str">
        <f t="shared" si="37"/>
        <v>45_3</v>
      </c>
      <c r="AO114" s="4">
        <f t="shared" si="41"/>
        <v>2746</v>
      </c>
      <c r="AP114" s="4">
        <f t="shared" si="42"/>
        <v>2806</v>
      </c>
      <c r="AQ114" s="142">
        <f t="shared" si="38"/>
        <v>2776</v>
      </c>
      <c r="AR114" s="43">
        <f t="shared" si="43"/>
        <v>17.794871794871796</v>
      </c>
      <c r="AS114" s="5"/>
      <c r="AT114" s="5"/>
      <c r="AU114" s="5"/>
      <c r="AV114" s="5"/>
      <c r="AW114" s="5"/>
      <c r="AX114" s="6"/>
    </row>
    <row r="115" spans="1:50">
      <c r="A115" s="48">
        <v>45</v>
      </c>
      <c r="B115" s="48">
        <f t="shared" si="55"/>
        <v>3</v>
      </c>
      <c r="C115" s="55">
        <v>21</v>
      </c>
      <c r="D115" s="48">
        <f t="shared" si="39"/>
        <v>3</v>
      </c>
      <c r="E115" s="48" t="str">
        <f t="shared" si="40"/>
        <v>45_3</v>
      </c>
      <c r="F115" s="55">
        <v>2611</v>
      </c>
      <c r="G115" s="1"/>
      <c r="H115" s="48">
        <v>45</v>
      </c>
      <c r="I115" s="48">
        <f t="shared" si="56"/>
        <v>3</v>
      </c>
      <c r="J115" s="55">
        <v>21</v>
      </c>
      <c r="K115" s="48">
        <f t="shared" si="28"/>
        <v>3</v>
      </c>
      <c r="L115" s="48" t="str">
        <f t="shared" si="29"/>
        <v>45_3</v>
      </c>
      <c r="M115" s="55">
        <v>2689</v>
      </c>
      <c r="N115" s="79"/>
      <c r="O115" s="48">
        <v>45</v>
      </c>
      <c r="P115" s="48">
        <f t="shared" si="57"/>
        <v>3</v>
      </c>
      <c r="Q115" s="55">
        <v>21</v>
      </c>
      <c r="R115" s="48">
        <f t="shared" si="30"/>
        <v>3</v>
      </c>
      <c r="S115" s="48" t="str">
        <f t="shared" si="31"/>
        <v>45_3</v>
      </c>
      <c r="T115" s="55">
        <v>2746</v>
      </c>
      <c r="U115" s="5"/>
      <c r="V115" s="48">
        <v>45</v>
      </c>
      <c r="W115" s="48">
        <f t="shared" si="52"/>
        <v>4</v>
      </c>
      <c r="X115" s="55">
        <v>22</v>
      </c>
      <c r="Y115" s="48">
        <f t="shared" si="32"/>
        <v>4</v>
      </c>
      <c r="Z115" s="48" t="str">
        <f t="shared" si="33"/>
        <v>45_4</v>
      </c>
      <c r="AA115" s="55">
        <v>2815</v>
      </c>
      <c r="AB115" s="5"/>
      <c r="AC115" s="48">
        <v>45</v>
      </c>
      <c r="AD115" s="48">
        <f t="shared" si="53"/>
        <v>4</v>
      </c>
      <c r="AE115" s="55">
        <v>22</v>
      </c>
      <c r="AF115" s="48">
        <f t="shared" si="34"/>
        <v>4</v>
      </c>
      <c r="AG115" s="48" t="str">
        <f t="shared" si="35"/>
        <v>45_4</v>
      </c>
      <c r="AH115" s="55">
        <v>2875</v>
      </c>
      <c r="AI115" s="79"/>
      <c r="AJ115" s="48">
        <v>45</v>
      </c>
      <c r="AK115" s="48">
        <f t="shared" si="54"/>
        <v>4</v>
      </c>
      <c r="AL115" s="55">
        <v>22</v>
      </c>
      <c r="AM115" s="48">
        <f t="shared" si="36"/>
        <v>4</v>
      </c>
      <c r="AN115" s="48" t="str">
        <f t="shared" si="37"/>
        <v>45_4</v>
      </c>
      <c r="AO115" s="4">
        <f t="shared" si="41"/>
        <v>2815</v>
      </c>
      <c r="AP115" s="4">
        <f t="shared" si="42"/>
        <v>2875</v>
      </c>
      <c r="AQ115" s="142">
        <f t="shared" si="38"/>
        <v>2845</v>
      </c>
      <c r="AR115" s="43">
        <f t="shared" si="43"/>
        <v>18.237179487179485</v>
      </c>
      <c r="AS115" s="5"/>
      <c r="AT115" s="5"/>
      <c r="AU115" s="5"/>
      <c r="AV115" s="5"/>
      <c r="AW115" s="5"/>
      <c r="AX115" s="6"/>
    </row>
    <row r="116" spans="1:50">
      <c r="A116" s="48">
        <v>45</v>
      </c>
      <c r="B116" s="48">
        <f t="shared" si="55"/>
        <v>4</v>
      </c>
      <c r="C116" s="55">
        <v>22</v>
      </c>
      <c r="D116" s="48">
        <f t="shared" si="39"/>
        <v>4</v>
      </c>
      <c r="E116" s="48" t="str">
        <f t="shared" si="40"/>
        <v>45_4</v>
      </c>
      <c r="F116" s="55">
        <v>2677</v>
      </c>
      <c r="G116" s="1"/>
      <c r="H116" s="48">
        <v>45</v>
      </c>
      <c r="I116" s="48">
        <f t="shared" si="56"/>
        <v>4</v>
      </c>
      <c r="J116" s="55">
        <v>22</v>
      </c>
      <c r="K116" s="48">
        <f t="shared" si="28"/>
        <v>4</v>
      </c>
      <c r="L116" s="48" t="str">
        <f t="shared" si="29"/>
        <v>45_4</v>
      </c>
      <c r="M116" s="55">
        <v>2757</v>
      </c>
      <c r="N116" s="5"/>
      <c r="O116" s="48">
        <v>45</v>
      </c>
      <c r="P116" s="48">
        <f t="shared" si="57"/>
        <v>4</v>
      </c>
      <c r="Q116" s="55">
        <v>22</v>
      </c>
      <c r="R116" s="48">
        <f t="shared" si="30"/>
        <v>4</v>
      </c>
      <c r="S116" s="48" t="str">
        <f t="shared" si="31"/>
        <v>45_4</v>
      </c>
      <c r="T116" s="55">
        <v>2815</v>
      </c>
      <c r="U116" s="5"/>
      <c r="V116" s="48">
        <v>45</v>
      </c>
      <c r="W116" s="48">
        <f t="shared" si="52"/>
        <v>5</v>
      </c>
      <c r="X116" s="55">
        <v>23</v>
      </c>
      <c r="Y116" s="48">
        <f t="shared" si="32"/>
        <v>5</v>
      </c>
      <c r="Z116" s="48" t="str">
        <f t="shared" si="33"/>
        <v>45_5</v>
      </c>
      <c r="AA116" s="55">
        <v>2884</v>
      </c>
      <c r="AB116" s="5"/>
      <c r="AC116" s="48">
        <v>45</v>
      </c>
      <c r="AD116" s="48">
        <f t="shared" si="53"/>
        <v>5</v>
      </c>
      <c r="AE116" s="55">
        <v>23</v>
      </c>
      <c r="AF116" s="48">
        <f t="shared" si="34"/>
        <v>5</v>
      </c>
      <c r="AG116" s="48" t="str">
        <f t="shared" si="35"/>
        <v>45_5</v>
      </c>
      <c r="AH116" s="55">
        <v>2944</v>
      </c>
      <c r="AI116" s="5"/>
      <c r="AJ116" s="48">
        <v>45</v>
      </c>
      <c r="AK116" s="48">
        <f t="shared" si="54"/>
        <v>5</v>
      </c>
      <c r="AL116" s="55">
        <v>23</v>
      </c>
      <c r="AM116" s="48">
        <f t="shared" si="36"/>
        <v>5</v>
      </c>
      <c r="AN116" s="48" t="str">
        <f t="shared" si="37"/>
        <v>45_5</v>
      </c>
      <c r="AO116" s="4">
        <f t="shared" si="41"/>
        <v>2884</v>
      </c>
      <c r="AP116" s="4">
        <f t="shared" si="42"/>
        <v>2944</v>
      </c>
      <c r="AQ116" s="142">
        <f t="shared" si="38"/>
        <v>2914</v>
      </c>
      <c r="AR116" s="43">
        <f t="shared" si="43"/>
        <v>18.679487179487179</v>
      </c>
      <c r="AS116" s="5"/>
      <c r="AT116" s="5"/>
      <c r="AU116" s="5"/>
      <c r="AV116" s="5"/>
      <c r="AW116" s="5"/>
      <c r="AX116" s="6"/>
    </row>
    <row r="117" spans="1:50" ht="11.25">
      <c r="A117" s="48">
        <v>45</v>
      </c>
      <c r="B117" s="48">
        <f t="shared" si="55"/>
        <v>5</v>
      </c>
      <c r="C117" s="55">
        <v>23</v>
      </c>
      <c r="D117" s="48">
        <f t="shared" si="39"/>
        <v>5</v>
      </c>
      <c r="E117" s="48" t="str">
        <f t="shared" si="40"/>
        <v>45_5</v>
      </c>
      <c r="F117" s="55">
        <v>2743</v>
      </c>
      <c r="G117" s="1"/>
      <c r="H117" s="48">
        <v>45</v>
      </c>
      <c r="I117" s="48">
        <f t="shared" si="56"/>
        <v>5</v>
      </c>
      <c r="J117" s="55">
        <v>23</v>
      </c>
      <c r="K117" s="48">
        <f t="shared" si="28"/>
        <v>5</v>
      </c>
      <c r="L117" s="48" t="str">
        <f t="shared" si="29"/>
        <v>45_5</v>
      </c>
      <c r="M117" s="55">
        <v>2825</v>
      </c>
      <c r="N117" s="77"/>
      <c r="O117" s="48">
        <v>45</v>
      </c>
      <c r="P117" s="48">
        <f t="shared" si="57"/>
        <v>5</v>
      </c>
      <c r="Q117" s="55">
        <v>23</v>
      </c>
      <c r="R117" s="48">
        <f t="shared" si="30"/>
        <v>5</v>
      </c>
      <c r="S117" s="48" t="str">
        <f t="shared" si="31"/>
        <v>45_5</v>
      </c>
      <c r="T117" s="55">
        <v>2884</v>
      </c>
      <c r="U117" s="5"/>
      <c r="V117" s="48">
        <v>45</v>
      </c>
      <c r="W117" s="48">
        <f t="shared" si="52"/>
        <v>6</v>
      </c>
      <c r="X117" s="55">
        <v>24</v>
      </c>
      <c r="Y117" s="48">
        <f t="shared" si="32"/>
        <v>6</v>
      </c>
      <c r="Z117" s="48" t="str">
        <f t="shared" si="33"/>
        <v>45_6</v>
      </c>
      <c r="AA117" s="55">
        <v>2954</v>
      </c>
      <c r="AB117" s="5"/>
      <c r="AC117" s="48">
        <v>45</v>
      </c>
      <c r="AD117" s="48">
        <f t="shared" si="53"/>
        <v>6</v>
      </c>
      <c r="AE117" s="55">
        <v>24</v>
      </c>
      <c r="AF117" s="48">
        <f t="shared" si="34"/>
        <v>6</v>
      </c>
      <c r="AG117" s="48" t="str">
        <f t="shared" si="35"/>
        <v>45_6</v>
      </c>
      <c r="AH117" s="55">
        <v>3014</v>
      </c>
      <c r="AI117" s="77"/>
      <c r="AJ117" s="48">
        <v>45</v>
      </c>
      <c r="AK117" s="48">
        <f t="shared" si="54"/>
        <v>6</v>
      </c>
      <c r="AL117" s="55">
        <v>24</v>
      </c>
      <c r="AM117" s="48">
        <f t="shared" si="36"/>
        <v>6</v>
      </c>
      <c r="AN117" s="48" t="str">
        <f t="shared" si="37"/>
        <v>45_6</v>
      </c>
      <c r="AO117" s="4">
        <f t="shared" si="41"/>
        <v>2954</v>
      </c>
      <c r="AP117" s="4">
        <f t="shared" si="42"/>
        <v>3014</v>
      </c>
      <c r="AQ117" s="142">
        <f t="shared" si="38"/>
        <v>2984</v>
      </c>
      <c r="AR117" s="43">
        <f t="shared" si="43"/>
        <v>19.128205128205128</v>
      </c>
      <c r="AS117" s="5"/>
      <c r="AT117" s="5"/>
      <c r="AU117" s="5"/>
      <c r="AV117" s="5"/>
      <c r="AW117" s="5"/>
      <c r="AX117" s="6"/>
    </row>
    <row r="118" spans="1:50">
      <c r="A118" s="48">
        <v>45</v>
      </c>
      <c r="B118" s="48">
        <f t="shared" si="55"/>
        <v>6</v>
      </c>
      <c r="C118" s="55">
        <v>24</v>
      </c>
      <c r="D118" s="48">
        <f t="shared" si="39"/>
        <v>6</v>
      </c>
      <c r="E118" s="48" t="str">
        <f t="shared" si="40"/>
        <v>45_6</v>
      </c>
      <c r="F118" s="55">
        <v>2809</v>
      </c>
      <c r="G118" s="1"/>
      <c r="H118" s="48">
        <v>45</v>
      </c>
      <c r="I118" s="48">
        <f t="shared" si="56"/>
        <v>6</v>
      </c>
      <c r="J118" s="55">
        <v>24</v>
      </c>
      <c r="K118" s="48">
        <f t="shared" si="28"/>
        <v>6</v>
      </c>
      <c r="L118" s="48" t="str">
        <f t="shared" si="29"/>
        <v>45_6</v>
      </c>
      <c r="M118" s="55">
        <v>2893</v>
      </c>
      <c r="N118" s="82"/>
      <c r="O118" s="48">
        <v>45</v>
      </c>
      <c r="P118" s="48">
        <f t="shared" si="57"/>
        <v>6</v>
      </c>
      <c r="Q118" s="55">
        <v>24</v>
      </c>
      <c r="R118" s="48">
        <f t="shared" si="30"/>
        <v>6</v>
      </c>
      <c r="S118" s="48" t="str">
        <f t="shared" si="31"/>
        <v>45_6</v>
      </c>
      <c r="T118" s="55">
        <v>2954</v>
      </c>
      <c r="U118" s="5"/>
      <c r="V118" s="48">
        <v>45</v>
      </c>
      <c r="W118" s="48">
        <f t="shared" si="52"/>
        <v>7</v>
      </c>
      <c r="X118" s="55">
        <v>25</v>
      </c>
      <c r="Y118" s="48">
        <f t="shared" si="32"/>
        <v>7</v>
      </c>
      <c r="Z118" s="48" t="str">
        <f t="shared" si="33"/>
        <v>45_7</v>
      </c>
      <c r="AA118" s="55">
        <v>3026</v>
      </c>
      <c r="AB118" s="5"/>
      <c r="AC118" s="48">
        <v>45</v>
      </c>
      <c r="AD118" s="48">
        <f t="shared" si="53"/>
        <v>7</v>
      </c>
      <c r="AE118" s="55">
        <v>25</v>
      </c>
      <c r="AF118" s="48">
        <f t="shared" si="34"/>
        <v>7</v>
      </c>
      <c r="AG118" s="48" t="str">
        <f t="shared" si="35"/>
        <v>45_7</v>
      </c>
      <c r="AH118" s="55">
        <v>3086</v>
      </c>
      <c r="AI118" s="82"/>
      <c r="AJ118" s="48">
        <v>45</v>
      </c>
      <c r="AK118" s="48">
        <f t="shared" si="54"/>
        <v>7</v>
      </c>
      <c r="AL118" s="55">
        <v>25</v>
      </c>
      <c r="AM118" s="48">
        <f t="shared" si="36"/>
        <v>7</v>
      </c>
      <c r="AN118" s="48" t="str">
        <f t="shared" si="37"/>
        <v>45_7</v>
      </c>
      <c r="AO118" s="4">
        <f t="shared" si="41"/>
        <v>3026</v>
      </c>
      <c r="AP118" s="4">
        <f t="shared" si="42"/>
        <v>3086</v>
      </c>
      <c r="AQ118" s="142">
        <f t="shared" si="38"/>
        <v>3056</v>
      </c>
      <c r="AR118" s="43">
        <f t="shared" si="43"/>
        <v>19.589743589743591</v>
      </c>
      <c r="AS118" s="5"/>
      <c r="AT118" s="5"/>
      <c r="AU118" s="5"/>
      <c r="AV118" s="5"/>
      <c r="AW118" s="5"/>
      <c r="AX118" s="6"/>
    </row>
    <row r="119" spans="1:50">
      <c r="A119" s="48">
        <v>45</v>
      </c>
      <c r="B119" s="48">
        <f t="shared" si="55"/>
        <v>7</v>
      </c>
      <c r="C119" s="55">
        <v>25</v>
      </c>
      <c r="D119" s="48">
        <f t="shared" si="39"/>
        <v>7</v>
      </c>
      <c r="E119" s="48" t="str">
        <f t="shared" si="40"/>
        <v>45_7</v>
      </c>
      <c r="F119" s="55">
        <v>2877</v>
      </c>
      <c r="G119" s="1"/>
      <c r="H119" s="48">
        <v>45</v>
      </c>
      <c r="I119" s="48">
        <f t="shared" si="56"/>
        <v>7</v>
      </c>
      <c r="J119" s="55">
        <v>25</v>
      </c>
      <c r="K119" s="48">
        <f t="shared" si="28"/>
        <v>7</v>
      </c>
      <c r="L119" s="48" t="str">
        <f t="shared" si="29"/>
        <v>45_7</v>
      </c>
      <c r="M119" s="55">
        <v>2963</v>
      </c>
      <c r="N119" s="82"/>
      <c r="O119" s="48">
        <v>45</v>
      </c>
      <c r="P119" s="48">
        <f t="shared" si="57"/>
        <v>7</v>
      </c>
      <c r="Q119" s="55">
        <v>25</v>
      </c>
      <c r="R119" s="48">
        <f t="shared" si="30"/>
        <v>7</v>
      </c>
      <c r="S119" s="48" t="str">
        <f t="shared" si="31"/>
        <v>45_7</v>
      </c>
      <c r="T119" s="55">
        <v>3026</v>
      </c>
      <c r="U119" s="5"/>
      <c r="V119" s="48">
        <v>45</v>
      </c>
      <c r="W119" s="48">
        <f t="shared" si="52"/>
        <v>8</v>
      </c>
      <c r="X119" s="55">
        <v>26</v>
      </c>
      <c r="Y119" s="48">
        <f t="shared" si="32"/>
        <v>8</v>
      </c>
      <c r="Z119" s="48" t="str">
        <f t="shared" si="33"/>
        <v>45_8</v>
      </c>
      <c r="AA119" s="55">
        <v>3101</v>
      </c>
      <c r="AB119" s="5"/>
      <c r="AC119" s="48">
        <v>45</v>
      </c>
      <c r="AD119" s="48">
        <f t="shared" si="53"/>
        <v>8</v>
      </c>
      <c r="AE119" s="55">
        <v>26</v>
      </c>
      <c r="AF119" s="48">
        <f t="shared" si="34"/>
        <v>8</v>
      </c>
      <c r="AG119" s="48" t="str">
        <f t="shared" si="35"/>
        <v>45_8</v>
      </c>
      <c r="AH119" s="55">
        <v>3163</v>
      </c>
      <c r="AI119" s="82"/>
      <c r="AJ119" s="48">
        <v>45</v>
      </c>
      <c r="AK119" s="48">
        <f t="shared" si="54"/>
        <v>8</v>
      </c>
      <c r="AL119" s="55">
        <v>26</v>
      </c>
      <c r="AM119" s="48">
        <f t="shared" si="36"/>
        <v>8</v>
      </c>
      <c r="AN119" s="48" t="str">
        <f t="shared" si="37"/>
        <v>45_8</v>
      </c>
      <c r="AO119" s="4">
        <f t="shared" si="41"/>
        <v>3101</v>
      </c>
      <c r="AP119" s="4">
        <f t="shared" si="42"/>
        <v>3163</v>
      </c>
      <c r="AQ119" s="142">
        <f t="shared" si="38"/>
        <v>3132</v>
      </c>
      <c r="AR119" s="43">
        <f t="shared" si="43"/>
        <v>20.076923076923077</v>
      </c>
      <c r="AS119" s="5"/>
      <c r="AT119" s="5"/>
      <c r="AU119" s="5"/>
      <c r="AV119" s="5"/>
      <c r="AW119" s="5"/>
      <c r="AX119" s="6"/>
    </row>
    <row r="120" spans="1:50">
      <c r="A120" s="48">
        <v>45</v>
      </c>
      <c r="B120" s="48">
        <f t="shared" si="55"/>
        <v>8</v>
      </c>
      <c r="C120" s="55">
        <v>26</v>
      </c>
      <c r="D120" s="48">
        <f t="shared" si="39"/>
        <v>8</v>
      </c>
      <c r="E120" s="48" t="str">
        <f t="shared" si="40"/>
        <v>45_8</v>
      </c>
      <c r="F120" s="55">
        <v>2949</v>
      </c>
      <c r="G120" s="1"/>
      <c r="H120" s="48">
        <v>45</v>
      </c>
      <c r="I120" s="48">
        <f t="shared" si="56"/>
        <v>8</v>
      </c>
      <c r="J120" s="55">
        <v>26</v>
      </c>
      <c r="K120" s="48">
        <f t="shared" si="28"/>
        <v>8</v>
      </c>
      <c r="L120" s="48" t="str">
        <f t="shared" si="29"/>
        <v>45_8</v>
      </c>
      <c r="M120" s="55">
        <v>3037</v>
      </c>
      <c r="N120" s="82"/>
      <c r="O120" s="48">
        <v>45</v>
      </c>
      <c r="P120" s="48">
        <f t="shared" si="57"/>
        <v>8</v>
      </c>
      <c r="Q120" s="55">
        <v>26</v>
      </c>
      <c r="R120" s="48">
        <f t="shared" si="30"/>
        <v>8</v>
      </c>
      <c r="S120" s="48" t="str">
        <f t="shared" si="31"/>
        <v>45_8</v>
      </c>
      <c r="T120" s="55">
        <v>3101</v>
      </c>
      <c r="U120" s="5"/>
      <c r="V120" s="48">
        <v>45</v>
      </c>
      <c r="W120" s="48">
        <f t="shared" si="52"/>
        <v>9</v>
      </c>
      <c r="X120" s="55">
        <v>27</v>
      </c>
      <c r="Y120" s="48">
        <f t="shared" si="32"/>
        <v>9</v>
      </c>
      <c r="Z120" s="48" t="str">
        <f t="shared" si="33"/>
        <v>45_9</v>
      </c>
      <c r="AA120" s="55">
        <v>3178</v>
      </c>
      <c r="AB120" s="5"/>
      <c r="AC120" s="48">
        <v>45</v>
      </c>
      <c r="AD120" s="48">
        <f t="shared" si="53"/>
        <v>9</v>
      </c>
      <c r="AE120" s="55">
        <v>27</v>
      </c>
      <c r="AF120" s="48">
        <f t="shared" si="34"/>
        <v>9</v>
      </c>
      <c r="AG120" s="48" t="str">
        <f t="shared" si="35"/>
        <v>45_9</v>
      </c>
      <c r="AH120" s="55">
        <v>3241</v>
      </c>
      <c r="AI120" s="82"/>
      <c r="AJ120" s="48">
        <v>45</v>
      </c>
      <c r="AK120" s="48">
        <f t="shared" si="54"/>
        <v>9</v>
      </c>
      <c r="AL120" s="55">
        <v>27</v>
      </c>
      <c r="AM120" s="48">
        <f t="shared" si="36"/>
        <v>9</v>
      </c>
      <c r="AN120" s="48" t="str">
        <f t="shared" si="37"/>
        <v>45_9</v>
      </c>
      <c r="AO120" s="4">
        <f t="shared" si="41"/>
        <v>3178</v>
      </c>
      <c r="AP120" s="4">
        <f t="shared" si="42"/>
        <v>3241</v>
      </c>
      <c r="AQ120" s="142">
        <f t="shared" si="38"/>
        <v>3209.5</v>
      </c>
      <c r="AR120" s="43">
        <f t="shared" si="43"/>
        <v>20.573717948717949</v>
      </c>
      <c r="AS120" s="5"/>
      <c r="AT120" s="5"/>
      <c r="AU120" s="5"/>
      <c r="AV120" s="5"/>
      <c r="AW120" s="5"/>
      <c r="AX120" s="6"/>
    </row>
    <row r="121" spans="1:50">
      <c r="A121" s="48">
        <v>45</v>
      </c>
      <c r="B121" s="48">
        <f t="shared" si="55"/>
        <v>9</v>
      </c>
      <c r="C121" s="55">
        <v>27</v>
      </c>
      <c r="D121" s="48">
        <f t="shared" si="39"/>
        <v>9</v>
      </c>
      <c r="E121" s="48" t="str">
        <f t="shared" si="40"/>
        <v>45_9</v>
      </c>
      <c r="F121" s="55">
        <v>3022</v>
      </c>
      <c r="G121" s="1"/>
      <c r="H121" s="48">
        <v>45</v>
      </c>
      <c r="I121" s="48">
        <f t="shared" si="56"/>
        <v>9</v>
      </c>
      <c r="J121" s="55">
        <v>27</v>
      </c>
      <c r="K121" s="48">
        <f t="shared" si="28"/>
        <v>9</v>
      </c>
      <c r="L121" s="48" t="str">
        <f t="shared" si="29"/>
        <v>45_9</v>
      </c>
      <c r="M121" s="55">
        <v>3112</v>
      </c>
      <c r="N121" s="82"/>
      <c r="O121" s="48">
        <v>45</v>
      </c>
      <c r="P121" s="48">
        <f t="shared" si="57"/>
        <v>9</v>
      </c>
      <c r="Q121" s="55">
        <v>27</v>
      </c>
      <c r="R121" s="48">
        <f t="shared" si="30"/>
        <v>9</v>
      </c>
      <c r="S121" s="48" t="str">
        <f t="shared" si="31"/>
        <v>45_9</v>
      </c>
      <c r="T121" s="55">
        <v>3178</v>
      </c>
      <c r="U121" s="5"/>
      <c r="V121" s="48">
        <v>45</v>
      </c>
      <c r="W121" s="48">
        <f t="shared" si="52"/>
        <v>10</v>
      </c>
      <c r="X121" s="55">
        <v>28</v>
      </c>
      <c r="Y121" s="48">
        <f t="shared" si="32"/>
        <v>10</v>
      </c>
      <c r="Z121" s="48" t="str">
        <f t="shared" si="33"/>
        <v>45_10</v>
      </c>
      <c r="AA121" s="55">
        <v>3245</v>
      </c>
      <c r="AB121" s="5"/>
      <c r="AC121" s="48">
        <v>45</v>
      </c>
      <c r="AD121" s="48">
        <f t="shared" si="53"/>
        <v>10</v>
      </c>
      <c r="AE121" s="55">
        <v>28</v>
      </c>
      <c r="AF121" s="48">
        <f t="shared" si="34"/>
        <v>10</v>
      </c>
      <c r="AG121" s="48" t="str">
        <f t="shared" si="35"/>
        <v>45_10</v>
      </c>
      <c r="AH121" s="55">
        <v>3310</v>
      </c>
      <c r="AI121" s="82"/>
      <c r="AJ121" s="48">
        <v>45</v>
      </c>
      <c r="AK121" s="48">
        <f t="shared" si="54"/>
        <v>10</v>
      </c>
      <c r="AL121" s="55">
        <v>28</v>
      </c>
      <c r="AM121" s="48">
        <f t="shared" si="36"/>
        <v>10</v>
      </c>
      <c r="AN121" s="48" t="str">
        <f t="shared" si="37"/>
        <v>45_10</v>
      </c>
      <c r="AO121" s="4">
        <f t="shared" si="41"/>
        <v>3245</v>
      </c>
      <c r="AP121" s="4">
        <f t="shared" si="42"/>
        <v>3310</v>
      </c>
      <c r="AQ121" s="142">
        <f t="shared" si="38"/>
        <v>3277.5</v>
      </c>
      <c r="AR121" s="43">
        <f t="shared" si="43"/>
        <v>21.009615384615383</v>
      </c>
      <c r="AS121" s="5"/>
      <c r="AT121" s="5"/>
      <c r="AU121" s="5"/>
      <c r="AV121" s="5"/>
      <c r="AW121" s="5"/>
      <c r="AX121" s="6"/>
    </row>
    <row r="122" spans="1:50">
      <c r="A122" s="48">
        <v>45</v>
      </c>
      <c r="B122" s="48">
        <f t="shared" si="55"/>
        <v>10</v>
      </c>
      <c r="C122" s="55">
        <v>28</v>
      </c>
      <c r="D122" s="48">
        <f t="shared" si="39"/>
        <v>10</v>
      </c>
      <c r="E122" s="48" t="str">
        <f t="shared" si="40"/>
        <v>45_10</v>
      </c>
      <c r="F122" s="55">
        <v>3086</v>
      </c>
      <c r="G122" s="1"/>
      <c r="H122" s="48">
        <v>45</v>
      </c>
      <c r="I122" s="48">
        <f t="shared" si="56"/>
        <v>10</v>
      </c>
      <c r="J122" s="55">
        <v>28</v>
      </c>
      <c r="K122" s="48">
        <f t="shared" si="28"/>
        <v>10</v>
      </c>
      <c r="L122" s="48" t="str">
        <f t="shared" si="29"/>
        <v>45_10</v>
      </c>
      <c r="M122" s="55">
        <v>3178</v>
      </c>
      <c r="N122" s="82"/>
      <c r="O122" s="48">
        <v>45</v>
      </c>
      <c r="P122" s="48">
        <f t="shared" si="57"/>
        <v>10</v>
      </c>
      <c r="Q122" s="55">
        <v>28</v>
      </c>
      <c r="R122" s="48">
        <f t="shared" si="30"/>
        <v>10</v>
      </c>
      <c r="S122" s="48" t="str">
        <f t="shared" si="31"/>
        <v>45_10</v>
      </c>
      <c r="T122" s="55">
        <v>3245</v>
      </c>
      <c r="U122" s="5"/>
      <c r="V122" s="48">
        <v>45</v>
      </c>
      <c r="W122" s="48">
        <f t="shared" si="52"/>
        <v>11</v>
      </c>
      <c r="X122" s="55">
        <v>29</v>
      </c>
      <c r="Y122" s="48">
        <f t="shared" si="32"/>
        <v>11</v>
      </c>
      <c r="Z122" s="48" t="str">
        <f t="shared" si="33"/>
        <v>45_11</v>
      </c>
      <c r="AA122" s="55">
        <v>3321</v>
      </c>
      <c r="AB122" s="5"/>
      <c r="AC122" s="48">
        <v>45</v>
      </c>
      <c r="AD122" s="48">
        <f t="shared" si="53"/>
        <v>11</v>
      </c>
      <c r="AE122" s="55">
        <v>29</v>
      </c>
      <c r="AF122" s="48">
        <f t="shared" si="34"/>
        <v>11</v>
      </c>
      <c r="AG122" s="48" t="str">
        <f t="shared" si="35"/>
        <v>45_11</v>
      </c>
      <c r="AH122" s="55">
        <v>3388</v>
      </c>
      <c r="AI122" s="82"/>
      <c r="AJ122" s="48">
        <v>45</v>
      </c>
      <c r="AK122" s="48">
        <f t="shared" si="54"/>
        <v>11</v>
      </c>
      <c r="AL122" s="55">
        <v>29</v>
      </c>
      <c r="AM122" s="48">
        <f t="shared" si="36"/>
        <v>11</v>
      </c>
      <c r="AN122" s="48" t="str">
        <f t="shared" si="37"/>
        <v>45_11</v>
      </c>
      <c r="AO122" s="4">
        <f t="shared" si="41"/>
        <v>3321</v>
      </c>
      <c r="AP122" s="4">
        <f t="shared" si="42"/>
        <v>3388</v>
      </c>
      <c r="AQ122" s="142">
        <f t="shared" si="38"/>
        <v>3354.5</v>
      </c>
      <c r="AR122" s="43">
        <f t="shared" si="43"/>
        <v>21.503205128205128</v>
      </c>
      <c r="AS122" s="5"/>
      <c r="AT122" s="5"/>
      <c r="AU122" s="5"/>
      <c r="AV122" s="5"/>
      <c r="AW122" s="5"/>
      <c r="AX122" s="6"/>
    </row>
    <row r="123" spans="1:50">
      <c r="A123" s="48">
        <v>45</v>
      </c>
      <c r="B123" s="48">
        <f t="shared" si="55"/>
        <v>11</v>
      </c>
      <c r="C123" s="55">
        <v>29</v>
      </c>
      <c r="D123" s="48">
        <f t="shared" si="39"/>
        <v>11</v>
      </c>
      <c r="E123" s="48" t="str">
        <f t="shared" si="40"/>
        <v>45_11</v>
      </c>
      <c r="F123" s="55">
        <v>3158</v>
      </c>
      <c r="G123" s="1"/>
      <c r="H123" s="48">
        <v>45</v>
      </c>
      <c r="I123" s="48">
        <f t="shared" si="56"/>
        <v>11</v>
      </c>
      <c r="J123" s="55">
        <v>29</v>
      </c>
      <c r="K123" s="48">
        <f t="shared" si="28"/>
        <v>11</v>
      </c>
      <c r="L123" s="48" t="str">
        <f t="shared" si="29"/>
        <v>45_11</v>
      </c>
      <c r="M123" s="55">
        <v>3253</v>
      </c>
      <c r="N123" s="82"/>
      <c r="O123" s="48">
        <v>45</v>
      </c>
      <c r="P123" s="48">
        <f t="shared" si="57"/>
        <v>11</v>
      </c>
      <c r="Q123" s="55">
        <v>29</v>
      </c>
      <c r="R123" s="48">
        <f t="shared" si="30"/>
        <v>11</v>
      </c>
      <c r="S123" s="48" t="str">
        <f t="shared" si="31"/>
        <v>45_11</v>
      </c>
      <c r="T123" s="55">
        <v>3321</v>
      </c>
      <c r="U123" s="5"/>
      <c r="V123" s="48">
        <v>45</v>
      </c>
      <c r="W123" s="48">
        <f t="shared" si="52"/>
        <v>12</v>
      </c>
      <c r="X123" s="55">
        <v>30</v>
      </c>
      <c r="Y123" s="48">
        <f t="shared" si="32"/>
        <v>12</v>
      </c>
      <c r="Z123" s="48" t="str">
        <f t="shared" si="33"/>
        <v>45_12</v>
      </c>
      <c r="AA123" s="55">
        <v>3396</v>
      </c>
      <c r="AB123" s="5"/>
      <c r="AC123" s="48">
        <v>45</v>
      </c>
      <c r="AD123" s="48">
        <v>12</v>
      </c>
      <c r="AE123" s="55">
        <v>30</v>
      </c>
      <c r="AF123" s="48">
        <f t="shared" si="34"/>
        <v>12</v>
      </c>
      <c r="AG123" s="48" t="str">
        <f t="shared" si="35"/>
        <v>45_12</v>
      </c>
      <c r="AH123" s="55">
        <v>3464</v>
      </c>
      <c r="AI123" s="82"/>
      <c r="AJ123" s="48">
        <v>45</v>
      </c>
      <c r="AK123" s="48">
        <v>12</v>
      </c>
      <c r="AL123" s="55">
        <v>30</v>
      </c>
      <c r="AM123" s="48">
        <f t="shared" si="36"/>
        <v>12</v>
      </c>
      <c r="AN123" s="48" t="str">
        <f t="shared" si="37"/>
        <v>45_12</v>
      </c>
      <c r="AO123" s="4">
        <f t="shared" si="41"/>
        <v>3396</v>
      </c>
      <c r="AP123" s="4">
        <f t="shared" si="42"/>
        <v>3464</v>
      </c>
      <c r="AQ123" s="142">
        <f t="shared" si="38"/>
        <v>3430</v>
      </c>
      <c r="AR123" s="43">
        <f t="shared" si="43"/>
        <v>21.987179487179485</v>
      </c>
      <c r="AS123" s="5"/>
      <c r="AT123" s="5"/>
      <c r="AU123" s="5"/>
      <c r="AV123" s="5"/>
      <c r="AW123" s="5"/>
      <c r="AX123" s="6"/>
    </row>
    <row r="124" spans="1:50">
      <c r="A124" s="48">
        <v>45</v>
      </c>
      <c r="B124" s="48">
        <f t="shared" si="55"/>
        <v>12</v>
      </c>
      <c r="C124" s="55">
        <v>30</v>
      </c>
      <c r="D124" s="48">
        <f t="shared" si="39"/>
        <v>12</v>
      </c>
      <c r="E124" s="48" t="str">
        <f t="shared" si="40"/>
        <v>45_12</v>
      </c>
      <c r="F124" s="55">
        <v>3229</v>
      </c>
      <c r="G124" s="1"/>
      <c r="H124" s="48">
        <v>45</v>
      </c>
      <c r="I124" s="48">
        <f t="shared" si="56"/>
        <v>12</v>
      </c>
      <c r="J124" s="55">
        <v>30</v>
      </c>
      <c r="K124" s="48">
        <f t="shared" si="28"/>
        <v>12</v>
      </c>
      <c r="L124" s="48" t="str">
        <f t="shared" si="29"/>
        <v>45_12</v>
      </c>
      <c r="M124" s="55">
        <v>3326</v>
      </c>
      <c r="N124" s="82"/>
      <c r="O124" s="48">
        <v>45</v>
      </c>
      <c r="P124" s="48">
        <f t="shared" si="57"/>
        <v>12</v>
      </c>
      <c r="Q124" s="55">
        <v>30</v>
      </c>
      <c r="R124" s="48">
        <f t="shared" si="30"/>
        <v>12</v>
      </c>
      <c r="S124" s="48" t="str">
        <f t="shared" si="31"/>
        <v>45_12</v>
      </c>
      <c r="T124" s="55">
        <v>3396</v>
      </c>
      <c r="U124" s="5"/>
      <c r="V124" s="48">
        <v>45</v>
      </c>
      <c r="W124" s="48">
        <f t="shared" si="52"/>
        <v>13</v>
      </c>
      <c r="X124" s="55">
        <v>31</v>
      </c>
      <c r="Y124" s="48">
        <f t="shared" si="32"/>
        <v>13</v>
      </c>
      <c r="Z124" s="48" t="str">
        <f t="shared" si="33"/>
        <v>45_13</v>
      </c>
      <c r="AA124" s="55">
        <v>3466</v>
      </c>
      <c r="AB124" s="5"/>
      <c r="AC124" s="48">
        <v>45</v>
      </c>
      <c r="AD124" s="48">
        <v>13</v>
      </c>
      <c r="AE124" s="55">
        <v>31</v>
      </c>
      <c r="AF124" s="48">
        <f t="shared" si="34"/>
        <v>13</v>
      </c>
      <c r="AG124" s="48" t="str">
        <f t="shared" si="35"/>
        <v>45_13</v>
      </c>
      <c r="AH124" s="55">
        <v>3536</v>
      </c>
      <c r="AI124" s="82"/>
      <c r="AJ124" s="48">
        <v>45</v>
      </c>
      <c r="AK124" s="48">
        <v>13</v>
      </c>
      <c r="AL124" s="55">
        <v>31</v>
      </c>
      <c r="AM124" s="48">
        <f t="shared" si="36"/>
        <v>13</v>
      </c>
      <c r="AN124" s="48" t="str">
        <f t="shared" si="37"/>
        <v>45_13</v>
      </c>
      <c r="AO124" s="4">
        <f t="shared" si="41"/>
        <v>3466</v>
      </c>
      <c r="AP124" s="4">
        <f t="shared" si="42"/>
        <v>3536</v>
      </c>
      <c r="AQ124" s="142">
        <f t="shared" si="38"/>
        <v>3501</v>
      </c>
      <c r="AR124" s="43">
        <f t="shared" si="43"/>
        <v>22.442307692307693</v>
      </c>
      <c r="AS124" s="5"/>
      <c r="AT124" s="5"/>
      <c r="AU124" s="5"/>
      <c r="AV124" s="5"/>
      <c r="AW124" s="5"/>
      <c r="AX124" s="6"/>
    </row>
    <row r="125" spans="1:50">
      <c r="A125" s="48">
        <v>49</v>
      </c>
      <c r="B125" s="48">
        <v>0</v>
      </c>
      <c r="C125" s="55">
        <v>14</v>
      </c>
      <c r="D125" s="48">
        <f t="shared" si="39"/>
        <v>0</v>
      </c>
      <c r="E125" s="48" t="str">
        <f t="shared" si="40"/>
        <v>49_0</v>
      </c>
      <c r="F125" s="55">
        <v>2154</v>
      </c>
      <c r="G125" s="1"/>
      <c r="H125" s="48">
        <v>49</v>
      </c>
      <c r="I125" s="48">
        <v>0</v>
      </c>
      <c r="J125" s="55">
        <v>14</v>
      </c>
      <c r="K125" s="48">
        <f t="shared" si="28"/>
        <v>0</v>
      </c>
      <c r="L125" s="48" t="str">
        <f t="shared" si="29"/>
        <v>49_0</v>
      </c>
      <c r="M125" s="55">
        <v>2218</v>
      </c>
      <c r="N125" s="5"/>
      <c r="O125" s="48">
        <v>49</v>
      </c>
      <c r="P125" s="48">
        <v>0</v>
      </c>
      <c r="Q125" s="55">
        <v>14</v>
      </c>
      <c r="R125" s="48">
        <f t="shared" si="30"/>
        <v>0</v>
      </c>
      <c r="S125" s="48" t="str">
        <f t="shared" si="31"/>
        <v>49_0</v>
      </c>
      <c r="T125" s="55">
        <v>2265</v>
      </c>
      <c r="U125" s="5"/>
      <c r="V125" s="48">
        <v>49</v>
      </c>
      <c r="W125" s="48">
        <v>1</v>
      </c>
      <c r="X125" s="55">
        <v>16</v>
      </c>
      <c r="Y125" s="48">
        <f t="shared" si="32"/>
        <v>1</v>
      </c>
      <c r="Z125" s="48" t="str">
        <f t="shared" si="33"/>
        <v>49_1</v>
      </c>
      <c r="AA125" s="55">
        <v>2407</v>
      </c>
      <c r="AB125" s="5"/>
      <c r="AC125" s="48">
        <v>49</v>
      </c>
      <c r="AD125" s="48">
        <v>1</v>
      </c>
      <c r="AE125" s="55">
        <v>16</v>
      </c>
      <c r="AF125" s="48">
        <f t="shared" si="34"/>
        <v>1</v>
      </c>
      <c r="AG125" s="48" t="str">
        <f t="shared" si="35"/>
        <v>49_1</v>
      </c>
      <c r="AH125" s="55">
        <v>2467</v>
      </c>
      <c r="AI125" s="5"/>
      <c r="AJ125" s="48">
        <v>49</v>
      </c>
      <c r="AK125" s="48">
        <v>1</v>
      </c>
      <c r="AL125" s="55">
        <v>16</v>
      </c>
      <c r="AM125" s="48">
        <f t="shared" si="36"/>
        <v>1</v>
      </c>
      <c r="AN125" s="48" t="str">
        <f t="shared" si="37"/>
        <v>49_1</v>
      </c>
      <c r="AO125" s="4">
        <f t="shared" si="41"/>
        <v>2407</v>
      </c>
      <c r="AP125" s="4">
        <f t="shared" si="42"/>
        <v>2467</v>
      </c>
      <c r="AQ125" s="142">
        <f t="shared" si="38"/>
        <v>2437</v>
      </c>
      <c r="AR125" s="43">
        <f t="shared" si="43"/>
        <v>15.621794871794872</v>
      </c>
      <c r="AS125" s="5"/>
      <c r="AT125" s="5"/>
      <c r="AU125" s="5"/>
      <c r="AV125" s="5"/>
      <c r="AW125" s="5"/>
      <c r="AX125" s="6"/>
    </row>
    <row r="126" spans="1:50">
      <c r="A126" s="48">
        <v>49</v>
      </c>
      <c r="B126" s="48">
        <v>1</v>
      </c>
      <c r="C126" s="55">
        <v>16</v>
      </c>
      <c r="D126" s="48">
        <f t="shared" si="39"/>
        <v>1</v>
      </c>
      <c r="E126" s="48" t="str">
        <f t="shared" si="40"/>
        <v>49_1</v>
      </c>
      <c r="F126" s="55">
        <v>2289</v>
      </c>
      <c r="G126" s="1"/>
      <c r="H126" s="48">
        <v>49</v>
      </c>
      <c r="I126" s="48">
        <v>1</v>
      </c>
      <c r="J126" s="55">
        <v>16</v>
      </c>
      <c r="K126" s="48">
        <f t="shared" si="28"/>
        <v>1</v>
      </c>
      <c r="L126" s="48" t="str">
        <f t="shared" si="29"/>
        <v>49_1</v>
      </c>
      <c r="M126" s="55">
        <v>2357</v>
      </c>
      <c r="N126" s="5"/>
      <c r="O126" s="48">
        <v>49</v>
      </c>
      <c r="P126" s="48">
        <v>1</v>
      </c>
      <c r="Q126" s="55">
        <v>16</v>
      </c>
      <c r="R126" s="48">
        <f t="shared" si="30"/>
        <v>1</v>
      </c>
      <c r="S126" s="48" t="str">
        <f t="shared" si="31"/>
        <v>49_1</v>
      </c>
      <c r="T126" s="55">
        <v>2407</v>
      </c>
      <c r="U126" s="5"/>
      <c r="V126" s="48">
        <v>49</v>
      </c>
      <c r="W126" s="48">
        <v>2</v>
      </c>
      <c r="X126" s="55">
        <v>18</v>
      </c>
      <c r="Y126" s="48">
        <f t="shared" si="32"/>
        <v>2</v>
      </c>
      <c r="Z126" s="48" t="str">
        <f t="shared" si="33"/>
        <v>49_2</v>
      </c>
      <c r="AA126" s="55">
        <v>2540</v>
      </c>
      <c r="AB126" s="5"/>
      <c r="AC126" s="48">
        <v>49</v>
      </c>
      <c r="AD126" s="48">
        <v>2</v>
      </c>
      <c r="AE126" s="55">
        <v>18</v>
      </c>
      <c r="AF126" s="48">
        <f t="shared" si="34"/>
        <v>2</v>
      </c>
      <c r="AG126" s="48" t="str">
        <f t="shared" si="35"/>
        <v>49_2</v>
      </c>
      <c r="AH126" s="55">
        <v>2600</v>
      </c>
      <c r="AI126" s="5"/>
      <c r="AJ126" s="48">
        <v>49</v>
      </c>
      <c r="AK126" s="48">
        <v>2</v>
      </c>
      <c r="AL126" s="55">
        <v>18</v>
      </c>
      <c r="AM126" s="48">
        <f t="shared" si="36"/>
        <v>2</v>
      </c>
      <c r="AN126" s="48" t="str">
        <f t="shared" si="37"/>
        <v>49_2</v>
      </c>
      <c r="AO126" s="4">
        <f t="shared" si="41"/>
        <v>2540</v>
      </c>
      <c r="AP126" s="4">
        <f t="shared" si="42"/>
        <v>2600</v>
      </c>
      <c r="AQ126" s="142">
        <f t="shared" si="38"/>
        <v>2570</v>
      </c>
      <c r="AR126" s="43">
        <f t="shared" si="43"/>
        <v>16.474358974358974</v>
      </c>
      <c r="AS126" s="5"/>
      <c r="AT126" s="5"/>
      <c r="AU126" s="5"/>
      <c r="AV126" s="5"/>
      <c r="AW126" s="5"/>
      <c r="AX126" s="6"/>
    </row>
    <row r="127" spans="1:50">
      <c r="A127" s="48">
        <v>49</v>
      </c>
      <c r="B127" s="48">
        <v>2</v>
      </c>
      <c r="C127" s="55">
        <v>18</v>
      </c>
      <c r="D127" s="48">
        <f t="shared" si="39"/>
        <v>2</v>
      </c>
      <c r="E127" s="48" t="str">
        <f t="shared" si="40"/>
        <v>49_2</v>
      </c>
      <c r="F127" s="55">
        <v>2415</v>
      </c>
      <c r="G127" s="1"/>
      <c r="H127" s="48">
        <v>49</v>
      </c>
      <c r="I127" s="48">
        <v>2</v>
      </c>
      <c r="J127" s="55">
        <v>18</v>
      </c>
      <c r="K127" s="48">
        <f t="shared" si="28"/>
        <v>2</v>
      </c>
      <c r="L127" s="48" t="str">
        <f t="shared" si="29"/>
        <v>49_2</v>
      </c>
      <c r="M127" s="55">
        <v>2487</v>
      </c>
      <c r="N127" s="5"/>
      <c r="O127" s="48">
        <v>49</v>
      </c>
      <c r="P127" s="48">
        <v>2</v>
      </c>
      <c r="Q127" s="55">
        <v>18</v>
      </c>
      <c r="R127" s="48">
        <f t="shared" si="30"/>
        <v>2</v>
      </c>
      <c r="S127" s="48" t="str">
        <f t="shared" si="31"/>
        <v>49_2</v>
      </c>
      <c r="T127" s="55">
        <v>2540</v>
      </c>
      <c r="U127" s="5"/>
      <c r="V127" s="48">
        <v>49</v>
      </c>
      <c r="W127" s="48">
        <v>3</v>
      </c>
      <c r="X127" s="55">
        <v>20</v>
      </c>
      <c r="Y127" s="48">
        <f t="shared" si="32"/>
        <v>3</v>
      </c>
      <c r="Z127" s="48" t="str">
        <f t="shared" si="33"/>
        <v>49_3</v>
      </c>
      <c r="AA127" s="55">
        <v>2677</v>
      </c>
      <c r="AB127" s="5"/>
      <c r="AC127" s="48">
        <v>49</v>
      </c>
      <c r="AD127" s="48">
        <v>3</v>
      </c>
      <c r="AE127" s="55">
        <v>20</v>
      </c>
      <c r="AF127" s="48">
        <f t="shared" si="34"/>
        <v>3</v>
      </c>
      <c r="AG127" s="48" t="str">
        <f t="shared" si="35"/>
        <v>49_3</v>
      </c>
      <c r="AH127" s="55">
        <v>2737</v>
      </c>
      <c r="AI127" s="5"/>
      <c r="AJ127" s="48">
        <v>49</v>
      </c>
      <c r="AK127" s="48">
        <v>3</v>
      </c>
      <c r="AL127" s="55">
        <v>20</v>
      </c>
      <c r="AM127" s="48">
        <f t="shared" si="36"/>
        <v>3</v>
      </c>
      <c r="AN127" s="48" t="str">
        <f t="shared" si="37"/>
        <v>49_3</v>
      </c>
      <c r="AO127" s="4">
        <f t="shared" si="41"/>
        <v>2677</v>
      </c>
      <c r="AP127" s="4">
        <f t="shared" si="42"/>
        <v>2737</v>
      </c>
      <c r="AQ127" s="142">
        <f t="shared" si="38"/>
        <v>2707</v>
      </c>
      <c r="AR127" s="43">
        <f t="shared" si="43"/>
        <v>17.352564102564102</v>
      </c>
      <c r="AS127" s="5"/>
      <c r="AT127" s="5"/>
      <c r="AU127" s="5"/>
      <c r="AV127" s="5"/>
      <c r="AW127" s="5"/>
      <c r="AX127" s="6"/>
    </row>
    <row r="128" spans="1:50" ht="11.25">
      <c r="A128" s="48">
        <v>49</v>
      </c>
      <c r="B128" s="48">
        <v>3</v>
      </c>
      <c r="C128" s="55">
        <v>20</v>
      </c>
      <c r="D128" s="48">
        <f t="shared" si="39"/>
        <v>3</v>
      </c>
      <c r="E128" s="48" t="str">
        <f t="shared" si="40"/>
        <v>49_3</v>
      </c>
      <c r="F128" s="55">
        <v>2545</v>
      </c>
      <c r="G128" s="1"/>
      <c r="H128" s="48">
        <v>49</v>
      </c>
      <c r="I128" s="48">
        <v>3</v>
      </c>
      <c r="J128" s="55">
        <v>20</v>
      </c>
      <c r="K128" s="48">
        <f t="shared" si="28"/>
        <v>3</v>
      </c>
      <c r="L128" s="48" t="str">
        <f t="shared" si="29"/>
        <v>49_3</v>
      </c>
      <c r="M128" s="55">
        <v>2622</v>
      </c>
      <c r="N128" s="77"/>
      <c r="O128" s="48">
        <v>49</v>
      </c>
      <c r="P128" s="48">
        <v>3</v>
      </c>
      <c r="Q128" s="55">
        <v>20</v>
      </c>
      <c r="R128" s="48">
        <f t="shared" si="30"/>
        <v>3</v>
      </c>
      <c r="S128" s="48" t="str">
        <f t="shared" si="31"/>
        <v>49_3</v>
      </c>
      <c r="T128" s="55">
        <v>2677</v>
      </c>
      <c r="U128" s="5"/>
      <c r="V128" s="48">
        <v>49</v>
      </c>
      <c r="W128" s="48">
        <v>4</v>
      </c>
      <c r="X128" s="55">
        <v>22</v>
      </c>
      <c r="Y128" s="48">
        <f t="shared" si="32"/>
        <v>4</v>
      </c>
      <c r="Z128" s="48" t="str">
        <f t="shared" si="33"/>
        <v>49_4</v>
      </c>
      <c r="AA128" s="55">
        <v>2815</v>
      </c>
      <c r="AB128" s="5"/>
      <c r="AC128" s="48">
        <v>49</v>
      </c>
      <c r="AD128" s="48">
        <v>4</v>
      </c>
      <c r="AE128" s="55">
        <v>22</v>
      </c>
      <c r="AF128" s="48">
        <f t="shared" si="34"/>
        <v>4</v>
      </c>
      <c r="AG128" s="48" t="str">
        <f t="shared" si="35"/>
        <v>49_4</v>
      </c>
      <c r="AH128" s="55">
        <v>2875</v>
      </c>
      <c r="AI128" s="77"/>
      <c r="AJ128" s="48">
        <v>49</v>
      </c>
      <c r="AK128" s="48">
        <v>4</v>
      </c>
      <c r="AL128" s="55">
        <v>22</v>
      </c>
      <c r="AM128" s="48">
        <f t="shared" si="36"/>
        <v>4</v>
      </c>
      <c r="AN128" s="48" t="str">
        <f t="shared" si="37"/>
        <v>49_4</v>
      </c>
      <c r="AO128" s="4">
        <f t="shared" si="41"/>
        <v>2815</v>
      </c>
      <c r="AP128" s="4">
        <f t="shared" si="42"/>
        <v>2875</v>
      </c>
      <c r="AQ128" s="142">
        <f t="shared" si="38"/>
        <v>2845</v>
      </c>
      <c r="AR128" s="43">
        <f t="shared" si="43"/>
        <v>18.237179487179485</v>
      </c>
      <c r="AS128" s="5"/>
      <c r="AT128" s="5"/>
      <c r="AU128" s="5"/>
      <c r="AV128" s="5"/>
      <c r="AW128" s="5"/>
      <c r="AX128" s="6"/>
    </row>
    <row r="129" spans="1:50">
      <c r="A129" s="48">
        <v>50</v>
      </c>
      <c r="B129" s="48">
        <v>0</v>
      </c>
      <c r="C129" s="55">
        <v>21</v>
      </c>
      <c r="D129" s="48">
        <f t="shared" si="39"/>
        <v>0</v>
      </c>
      <c r="E129" s="48" t="str">
        <f t="shared" si="40"/>
        <v>50_0</v>
      </c>
      <c r="F129" s="55">
        <v>2611</v>
      </c>
      <c r="G129" s="1"/>
      <c r="H129" s="48">
        <v>50</v>
      </c>
      <c r="I129" s="48">
        <v>0</v>
      </c>
      <c r="J129" s="55">
        <v>21</v>
      </c>
      <c r="K129" s="48">
        <f t="shared" si="28"/>
        <v>0</v>
      </c>
      <c r="L129" s="48" t="str">
        <f t="shared" si="29"/>
        <v>50_0</v>
      </c>
      <c r="M129" s="55">
        <v>2689</v>
      </c>
      <c r="N129" s="82"/>
      <c r="O129" s="48">
        <v>50</v>
      </c>
      <c r="P129" s="48">
        <v>0</v>
      </c>
      <c r="Q129" s="55">
        <v>21</v>
      </c>
      <c r="R129" s="48">
        <f t="shared" si="30"/>
        <v>0</v>
      </c>
      <c r="S129" s="48" t="str">
        <f t="shared" si="31"/>
        <v>50_0</v>
      </c>
      <c r="T129" s="55">
        <v>2746</v>
      </c>
      <c r="U129" s="5"/>
      <c r="V129" s="48">
        <v>50</v>
      </c>
      <c r="W129" s="48">
        <v>1</v>
      </c>
      <c r="X129" s="55">
        <v>23</v>
      </c>
      <c r="Y129" s="48">
        <f t="shared" si="32"/>
        <v>1</v>
      </c>
      <c r="Z129" s="48" t="str">
        <f t="shared" si="33"/>
        <v>50_1</v>
      </c>
      <c r="AA129" s="55">
        <v>2884</v>
      </c>
      <c r="AB129" s="5"/>
      <c r="AC129" s="48">
        <v>50</v>
      </c>
      <c r="AD129" s="48">
        <v>1</v>
      </c>
      <c r="AE129" s="55">
        <v>23</v>
      </c>
      <c r="AF129" s="48">
        <f t="shared" si="34"/>
        <v>1</v>
      </c>
      <c r="AG129" s="48" t="str">
        <f t="shared" si="35"/>
        <v>50_1</v>
      </c>
      <c r="AH129" s="55">
        <v>2944</v>
      </c>
      <c r="AI129" s="82"/>
      <c r="AJ129" s="48">
        <v>50</v>
      </c>
      <c r="AK129" s="48">
        <v>1</v>
      </c>
      <c r="AL129" s="55">
        <v>23</v>
      </c>
      <c r="AM129" s="48">
        <f t="shared" si="36"/>
        <v>1</v>
      </c>
      <c r="AN129" s="48" t="str">
        <f t="shared" si="37"/>
        <v>50_1</v>
      </c>
      <c r="AO129" s="4">
        <f t="shared" si="41"/>
        <v>2884</v>
      </c>
      <c r="AP129" s="4">
        <f t="shared" si="42"/>
        <v>2944</v>
      </c>
      <c r="AQ129" s="142">
        <f t="shared" si="38"/>
        <v>2914</v>
      </c>
      <c r="AR129" s="43">
        <f t="shared" si="43"/>
        <v>18.679487179487179</v>
      </c>
      <c r="AS129" s="5"/>
      <c r="AT129" s="5"/>
      <c r="AU129" s="5"/>
      <c r="AV129" s="5"/>
      <c r="AW129" s="5"/>
      <c r="AX129" s="6"/>
    </row>
    <row r="130" spans="1:50">
      <c r="A130" s="48">
        <v>50</v>
      </c>
      <c r="B130" s="48">
        <v>1</v>
      </c>
      <c r="C130" s="55">
        <v>23</v>
      </c>
      <c r="D130" s="48">
        <f t="shared" si="39"/>
        <v>1</v>
      </c>
      <c r="E130" s="48" t="str">
        <f t="shared" si="40"/>
        <v>50_1</v>
      </c>
      <c r="F130" s="55">
        <v>2743</v>
      </c>
      <c r="G130" s="1"/>
      <c r="H130" s="48">
        <v>50</v>
      </c>
      <c r="I130" s="48">
        <v>1</v>
      </c>
      <c r="J130" s="55">
        <v>23</v>
      </c>
      <c r="K130" s="48">
        <f t="shared" si="28"/>
        <v>1</v>
      </c>
      <c r="L130" s="48" t="str">
        <f t="shared" si="29"/>
        <v>50_1</v>
      </c>
      <c r="M130" s="55">
        <v>2825</v>
      </c>
      <c r="N130" s="82"/>
      <c r="O130" s="48">
        <v>50</v>
      </c>
      <c r="P130" s="48">
        <v>1</v>
      </c>
      <c r="Q130" s="55">
        <v>23</v>
      </c>
      <c r="R130" s="48">
        <f t="shared" si="30"/>
        <v>1</v>
      </c>
      <c r="S130" s="48" t="str">
        <f t="shared" si="31"/>
        <v>50_1</v>
      </c>
      <c r="T130" s="55">
        <v>2884</v>
      </c>
      <c r="U130" s="5"/>
      <c r="V130" s="48">
        <v>50</v>
      </c>
      <c r="W130" s="48">
        <f t="shared" ref="W130:W140" si="58">W129+1</f>
        <v>2</v>
      </c>
      <c r="X130" s="55">
        <v>25</v>
      </c>
      <c r="Y130" s="48">
        <f t="shared" si="32"/>
        <v>2</v>
      </c>
      <c r="Z130" s="48" t="str">
        <f t="shared" si="33"/>
        <v>50_2</v>
      </c>
      <c r="AA130" s="55">
        <v>3026</v>
      </c>
      <c r="AB130" s="5"/>
      <c r="AC130" s="48">
        <v>50</v>
      </c>
      <c r="AD130" s="48">
        <f t="shared" ref="AD130:AD140" si="59">AD129+1</f>
        <v>2</v>
      </c>
      <c r="AE130" s="55">
        <v>25</v>
      </c>
      <c r="AF130" s="48">
        <f t="shared" si="34"/>
        <v>2</v>
      </c>
      <c r="AG130" s="48" t="str">
        <f t="shared" si="35"/>
        <v>50_2</v>
      </c>
      <c r="AH130" s="55">
        <v>3086</v>
      </c>
      <c r="AI130" s="82"/>
      <c r="AJ130" s="48">
        <v>50</v>
      </c>
      <c r="AK130" s="48">
        <f t="shared" ref="AK130:AK140" si="60">AK129+1</f>
        <v>2</v>
      </c>
      <c r="AL130" s="55">
        <v>25</v>
      </c>
      <c r="AM130" s="48">
        <f t="shared" si="36"/>
        <v>2</v>
      </c>
      <c r="AN130" s="48" t="str">
        <f t="shared" si="37"/>
        <v>50_2</v>
      </c>
      <c r="AO130" s="4">
        <f t="shared" si="41"/>
        <v>3026</v>
      </c>
      <c r="AP130" s="4">
        <f t="shared" si="42"/>
        <v>3086</v>
      </c>
      <c r="AQ130" s="142">
        <f t="shared" si="38"/>
        <v>3056</v>
      </c>
      <c r="AR130" s="43">
        <f t="shared" si="43"/>
        <v>19.589743589743591</v>
      </c>
      <c r="AS130" s="5"/>
      <c r="AT130" s="5"/>
      <c r="AU130" s="5"/>
      <c r="AV130" s="5"/>
      <c r="AW130" s="5"/>
      <c r="AX130" s="6"/>
    </row>
    <row r="131" spans="1:50">
      <c r="A131" s="48">
        <v>50</v>
      </c>
      <c r="B131" s="48">
        <v>2</v>
      </c>
      <c r="C131" s="55">
        <v>25</v>
      </c>
      <c r="D131" s="48">
        <f t="shared" si="39"/>
        <v>2</v>
      </c>
      <c r="E131" s="48" t="str">
        <f t="shared" si="40"/>
        <v>50_2</v>
      </c>
      <c r="F131" s="55">
        <v>2877</v>
      </c>
      <c r="G131" s="1"/>
      <c r="H131" s="48">
        <v>50</v>
      </c>
      <c r="I131" s="48">
        <v>2</v>
      </c>
      <c r="J131" s="55">
        <v>25</v>
      </c>
      <c r="K131" s="48">
        <f t="shared" si="28"/>
        <v>2</v>
      </c>
      <c r="L131" s="48" t="str">
        <f t="shared" si="29"/>
        <v>50_2</v>
      </c>
      <c r="M131" s="55">
        <v>2963</v>
      </c>
      <c r="N131" s="82"/>
      <c r="O131" s="48">
        <v>50</v>
      </c>
      <c r="P131" s="48">
        <v>2</v>
      </c>
      <c r="Q131" s="55">
        <v>25</v>
      </c>
      <c r="R131" s="48">
        <f t="shared" si="30"/>
        <v>2</v>
      </c>
      <c r="S131" s="48" t="str">
        <f t="shared" si="31"/>
        <v>50_2</v>
      </c>
      <c r="T131" s="55">
        <v>3026</v>
      </c>
      <c r="U131" s="5"/>
      <c r="V131" s="48">
        <v>50</v>
      </c>
      <c r="W131" s="48">
        <f t="shared" si="58"/>
        <v>3</v>
      </c>
      <c r="X131" s="55">
        <v>27</v>
      </c>
      <c r="Y131" s="48">
        <f t="shared" si="32"/>
        <v>3</v>
      </c>
      <c r="Z131" s="48" t="str">
        <f t="shared" si="33"/>
        <v>50_3</v>
      </c>
      <c r="AA131" s="55">
        <v>3178</v>
      </c>
      <c r="AB131" s="5"/>
      <c r="AC131" s="48">
        <v>50</v>
      </c>
      <c r="AD131" s="48">
        <f t="shared" si="59"/>
        <v>3</v>
      </c>
      <c r="AE131" s="55">
        <v>27</v>
      </c>
      <c r="AF131" s="48">
        <f t="shared" si="34"/>
        <v>3</v>
      </c>
      <c r="AG131" s="48" t="str">
        <f t="shared" si="35"/>
        <v>50_3</v>
      </c>
      <c r="AH131" s="55">
        <v>3241</v>
      </c>
      <c r="AI131" s="82"/>
      <c r="AJ131" s="48">
        <v>50</v>
      </c>
      <c r="AK131" s="48">
        <f t="shared" si="60"/>
        <v>3</v>
      </c>
      <c r="AL131" s="55">
        <v>27</v>
      </c>
      <c r="AM131" s="48">
        <f t="shared" si="36"/>
        <v>3</v>
      </c>
      <c r="AN131" s="48" t="str">
        <f t="shared" si="37"/>
        <v>50_3</v>
      </c>
      <c r="AO131" s="4">
        <f t="shared" si="41"/>
        <v>3178</v>
      </c>
      <c r="AP131" s="4">
        <f t="shared" si="42"/>
        <v>3241</v>
      </c>
      <c r="AQ131" s="142">
        <f t="shared" si="38"/>
        <v>3209.5</v>
      </c>
      <c r="AR131" s="43">
        <f t="shared" si="43"/>
        <v>20.573717948717949</v>
      </c>
      <c r="AS131" s="5"/>
      <c r="AT131" s="5"/>
      <c r="AU131" s="5"/>
      <c r="AV131" s="5"/>
      <c r="AW131" s="5"/>
      <c r="AX131" s="6"/>
    </row>
    <row r="132" spans="1:50">
      <c r="A132" s="48">
        <v>50</v>
      </c>
      <c r="B132" s="48">
        <v>3</v>
      </c>
      <c r="C132" s="55">
        <v>27</v>
      </c>
      <c r="D132" s="48">
        <f t="shared" si="39"/>
        <v>3</v>
      </c>
      <c r="E132" s="48" t="str">
        <f t="shared" si="40"/>
        <v>50_3</v>
      </c>
      <c r="F132" s="55">
        <v>3022</v>
      </c>
      <c r="G132" s="1"/>
      <c r="H132" s="48">
        <v>50</v>
      </c>
      <c r="I132" s="48">
        <v>3</v>
      </c>
      <c r="J132" s="55">
        <v>27</v>
      </c>
      <c r="K132" s="48">
        <f t="shared" si="28"/>
        <v>3</v>
      </c>
      <c r="L132" s="48" t="str">
        <f t="shared" si="29"/>
        <v>50_3</v>
      </c>
      <c r="M132" s="55">
        <v>3112</v>
      </c>
      <c r="N132" s="82"/>
      <c r="O132" s="48">
        <v>50</v>
      </c>
      <c r="P132" s="48">
        <v>3</v>
      </c>
      <c r="Q132" s="55">
        <v>27</v>
      </c>
      <c r="R132" s="48">
        <f t="shared" si="30"/>
        <v>3</v>
      </c>
      <c r="S132" s="48" t="str">
        <f t="shared" si="31"/>
        <v>50_3</v>
      </c>
      <c r="T132" s="55">
        <v>3178</v>
      </c>
      <c r="U132" s="5"/>
      <c r="V132" s="48">
        <v>50</v>
      </c>
      <c r="W132" s="48">
        <f t="shared" si="58"/>
        <v>4</v>
      </c>
      <c r="X132" s="55">
        <v>28</v>
      </c>
      <c r="Y132" s="48">
        <f t="shared" si="32"/>
        <v>4</v>
      </c>
      <c r="Z132" s="48" t="str">
        <f t="shared" si="33"/>
        <v>50_4</v>
      </c>
      <c r="AA132" s="55">
        <v>3245</v>
      </c>
      <c r="AB132" s="5"/>
      <c r="AC132" s="48">
        <v>50</v>
      </c>
      <c r="AD132" s="48">
        <f t="shared" si="59"/>
        <v>4</v>
      </c>
      <c r="AE132" s="55">
        <v>28</v>
      </c>
      <c r="AF132" s="48">
        <f t="shared" si="34"/>
        <v>4</v>
      </c>
      <c r="AG132" s="48" t="str">
        <f t="shared" si="35"/>
        <v>50_4</v>
      </c>
      <c r="AH132" s="55">
        <v>3310</v>
      </c>
      <c r="AI132" s="82"/>
      <c r="AJ132" s="48">
        <v>50</v>
      </c>
      <c r="AK132" s="48">
        <f t="shared" si="60"/>
        <v>4</v>
      </c>
      <c r="AL132" s="55">
        <v>28</v>
      </c>
      <c r="AM132" s="48">
        <f t="shared" si="36"/>
        <v>4</v>
      </c>
      <c r="AN132" s="48" t="str">
        <f t="shared" si="37"/>
        <v>50_4</v>
      </c>
      <c r="AO132" s="4">
        <f t="shared" si="41"/>
        <v>3245</v>
      </c>
      <c r="AP132" s="4">
        <f t="shared" si="42"/>
        <v>3310</v>
      </c>
      <c r="AQ132" s="142">
        <f t="shared" si="38"/>
        <v>3277.5</v>
      </c>
      <c r="AR132" s="43">
        <f t="shared" si="43"/>
        <v>21.009615384615383</v>
      </c>
      <c r="AS132" s="5"/>
      <c r="AT132" s="5"/>
      <c r="AU132" s="5"/>
      <c r="AV132" s="5"/>
      <c r="AW132" s="5"/>
      <c r="AX132" s="6"/>
    </row>
    <row r="133" spans="1:50">
      <c r="A133" s="48">
        <v>50</v>
      </c>
      <c r="B133" s="48">
        <v>4</v>
      </c>
      <c r="C133" s="55">
        <v>28</v>
      </c>
      <c r="D133" s="48">
        <f t="shared" si="39"/>
        <v>4</v>
      </c>
      <c r="E133" s="48" t="str">
        <f t="shared" si="40"/>
        <v>50_4</v>
      </c>
      <c r="F133" s="55">
        <v>3086</v>
      </c>
      <c r="G133" s="1"/>
      <c r="H133" s="48">
        <v>50</v>
      </c>
      <c r="I133" s="48">
        <v>4</v>
      </c>
      <c r="J133" s="55">
        <v>28</v>
      </c>
      <c r="K133" s="48">
        <f t="shared" si="28"/>
        <v>4</v>
      </c>
      <c r="L133" s="48" t="str">
        <f t="shared" si="29"/>
        <v>50_4</v>
      </c>
      <c r="M133" s="55">
        <v>3178</v>
      </c>
      <c r="N133" s="82"/>
      <c r="O133" s="48">
        <v>50</v>
      </c>
      <c r="P133" s="48">
        <v>4</v>
      </c>
      <c r="Q133" s="55">
        <v>28</v>
      </c>
      <c r="R133" s="48">
        <f t="shared" si="30"/>
        <v>4</v>
      </c>
      <c r="S133" s="48" t="str">
        <f t="shared" si="31"/>
        <v>50_4</v>
      </c>
      <c r="T133" s="55">
        <v>3245</v>
      </c>
      <c r="U133" s="5"/>
      <c r="V133" s="48">
        <v>50</v>
      </c>
      <c r="W133" s="48">
        <f t="shared" si="58"/>
        <v>5</v>
      </c>
      <c r="X133" s="55">
        <v>29</v>
      </c>
      <c r="Y133" s="48">
        <f t="shared" si="32"/>
        <v>5</v>
      </c>
      <c r="Z133" s="48" t="str">
        <f t="shared" si="33"/>
        <v>50_5</v>
      </c>
      <c r="AA133" s="55">
        <v>3321</v>
      </c>
      <c r="AB133" s="5"/>
      <c r="AC133" s="48">
        <v>50</v>
      </c>
      <c r="AD133" s="48">
        <f t="shared" si="59"/>
        <v>5</v>
      </c>
      <c r="AE133" s="55">
        <v>29</v>
      </c>
      <c r="AF133" s="48">
        <f t="shared" si="34"/>
        <v>5</v>
      </c>
      <c r="AG133" s="48" t="str">
        <f t="shared" si="35"/>
        <v>50_5</v>
      </c>
      <c r="AH133" s="55">
        <v>3388</v>
      </c>
      <c r="AI133" s="82"/>
      <c r="AJ133" s="48">
        <v>50</v>
      </c>
      <c r="AK133" s="48">
        <f t="shared" si="60"/>
        <v>5</v>
      </c>
      <c r="AL133" s="55">
        <v>29</v>
      </c>
      <c r="AM133" s="48">
        <f t="shared" si="36"/>
        <v>5</v>
      </c>
      <c r="AN133" s="48" t="str">
        <f t="shared" si="37"/>
        <v>50_5</v>
      </c>
      <c r="AO133" s="4">
        <f t="shared" si="41"/>
        <v>3321</v>
      </c>
      <c r="AP133" s="4">
        <f t="shared" si="42"/>
        <v>3388</v>
      </c>
      <c r="AQ133" s="142">
        <f t="shared" si="38"/>
        <v>3354.5</v>
      </c>
      <c r="AR133" s="43">
        <f t="shared" si="43"/>
        <v>21.503205128205128</v>
      </c>
      <c r="AS133" s="5"/>
      <c r="AT133" s="5"/>
      <c r="AU133" s="5"/>
      <c r="AV133" s="5"/>
      <c r="AW133" s="5"/>
      <c r="AX133" s="6"/>
    </row>
    <row r="134" spans="1:50">
      <c r="A134" s="48">
        <v>50</v>
      </c>
      <c r="B134" s="48">
        <v>5</v>
      </c>
      <c r="C134" s="55">
        <v>29</v>
      </c>
      <c r="D134" s="48">
        <f t="shared" si="39"/>
        <v>5</v>
      </c>
      <c r="E134" s="48" t="str">
        <f t="shared" si="40"/>
        <v>50_5</v>
      </c>
      <c r="F134" s="55">
        <v>3158</v>
      </c>
      <c r="G134" s="1"/>
      <c r="H134" s="48">
        <v>50</v>
      </c>
      <c r="I134" s="48">
        <v>5</v>
      </c>
      <c r="J134" s="55">
        <v>29</v>
      </c>
      <c r="K134" s="48">
        <f t="shared" si="28"/>
        <v>5</v>
      </c>
      <c r="L134" s="48" t="str">
        <f t="shared" si="29"/>
        <v>50_5</v>
      </c>
      <c r="M134" s="55">
        <v>3253</v>
      </c>
      <c r="N134" s="82"/>
      <c r="O134" s="48">
        <v>50</v>
      </c>
      <c r="P134" s="48">
        <v>5</v>
      </c>
      <c r="Q134" s="55">
        <v>29</v>
      </c>
      <c r="R134" s="48">
        <f t="shared" si="30"/>
        <v>5</v>
      </c>
      <c r="S134" s="48" t="str">
        <f t="shared" si="31"/>
        <v>50_5</v>
      </c>
      <c r="T134" s="55">
        <v>3321</v>
      </c>
      <c r="U134" s="5"/>
      <c r="V134" s="48">
        <v>50</v>
      </c>
      <c r="W134" s="48">
        <f t="shared" si="58"/>
        <v>6</v>
      </c>
      <c r="X134" s="55">
        <v>30</v>
      </c>
      <c r="Y134" s="48">
        <f t="shared" si="32"/>
        <v>6</v>
      </c>
      <c r="Z134" s="48" t="str">
        <f t="shared" si="33"/>
        <v>50_6</v>
      </c>
      <c r="AA134" s="55">
        <v>3396</v>
      </c>
      <c r="AB134" s="5"/>
      <c r="AC134" s="48">
        <v>50</v>
      </c>
      <c r="AD134" s="48">
        <f t="shared" si="59"/>
        <v>6</v>
      </c>
      <c r="AE134" s="55">
        <v>30</v>
      </c>
      <c r="AF134" s="48">
        <f t="shared" si="34"/>
        <v>6</v>
      </c>
      <c r="AG134" s="48" t="str">
        <f t="shared" si="35"/>
        <v>50_6</v>
      </c>
      <c r="AH134" s="55">
        <v>3464</v>
      </c>
      <c r="AI134" s="82"/>
      <c r="AJ134" s="48">
        <v>50</v>
      </c>
      <c r="AK134" s="48">
        <f t="shared" si="60"/>
        <v>6</v>
      </c>
      <c r="AL134" s="55">
        <v>30</v>
      </c>
      <c r="AM134" s="48">
        <f t="shared" si="36"/>
        <v>6</v>
      </c>
      <c r="AN134" s="48" t="str">
        <f t="shared" si="37"/>
        <v>50_6</v>
      </c>
      <c r="AO134" s="4">
        <f t="shared" si="41"/>
        <v>3396</v>
      </c>
      <c r="AP134" s="4">
        <f t="shared" si="42"/>
        <v>3464</v>
      </c>
      <c r="AQ134" s="142">
        <f t="shared" si="38"/>
        <v>3430</v>
      </c>
      <c r="AR134" s="43">
        <f t="shared" si="43"/>
        <v>21.987179487179485</v>
      </c>
      <c r="AS134" s="5"/>
      <c r="AT134" s="5"/>
      <c r="AU134" s="5"/>
      <c r="AV134" s="5"/>
      <c r="AW134" s="5"/>
      <c r="AX134" s="6"/>
    </row>
    <row r="135" spans="1:50">
      <c r="A135" s="48">
        <v>50</v>
      </c>
      <c r="B135" s="48">
        <v>6</v>
      </c>
      <c r="C135" s="55">
        <v>30</v>
      </c>
      <c r="D135" s="48">
        <f t="shared" si="39"/>
        <v>6</v>
      </c>
      <c r="E135" s="48" t="str">
        <f t="shared" si="40"/>
        <v>50_6</v>
      </c>
      <c r="F135" s="55">
        <v>3229</v>
      </c>
      <c r="G135" s="1"/>
      <c r="H135" s="48">
        <v>50</v>
      </c>
      <c r="I135" s="48">
        <v>6</v>
      </c>
      <c r="J135" s="55">
        <v>30</v>
      </c>
      <c r="K135" s="48">
        <f t="shared" si="28"/>
        <v>6</v>
      </c>
      <c r="L135" s="48" t="str">
        <f t="shared" si="29"/>
        <v>50_6</v>
      </c>
      <c r="M135" s="55">
        <v>3326</v>
      </c>
      <c r="N135" s="82"/>
      <c r="O135" s="48">
        <v>50</v>
      </c>
      <c r="P135" s="48">
        <v>6</v>
      </c>
      <c r="Q135" s="55">
        <v>30</v>
      </c>
      <c r="R135" s="48">
        <f t="shared" si="30"/>
        <v>6</v>
      </c>
      <c r="S135" s="48" t="str">
        <f t="shared" si="31"/>
        <v>50_6</v>
      </c>
      <c r="T135" s="55">
        <v>3396</v>
      </c>
      <c r="U135" s="5"/>
      <c r="V135" s="48">
        <v>50</v>
      </c>
      <c r="W135" s="48">
        <f t="shared" si="58"/>
        <v>7</v>
      </c>
      <c r="X135" s="55">
        <v>31</v>
      </c>
      <c r="Y135" s="48">
        <f t="shared" si="32"/>
        <v>7</v>
      </c>
      <c r="Z135" s="48" t="str">
        <f t="shared" si="33"/>
        <v>50_7</v>
      </c>
      <c r="AA135" s="55">
        <v>3466</v>
      </c>
      <c r="AB135" s="5"/>
      <c r="AC135" s="48">
        <v>50</v>
      </c>
      <c r="AD135" s="48">
        <f t="shared" si="59"/>
        <v>7</v>
      </c>
      <c r="AE135" s="55">
        <v>31</v>
      </c>
      <c r="AF135" s="48">
        <f t="shared" si="34"/>
        <v>7</v>
      </c>
      <c r="AG135" s="48" t="str">
        <f t="shared" si="35"/>
        <v>50_7</v>
      </c>
      <c r="AH135" s="55">
        <v>3536</v>
      </c>
      <c r="AI135" s="82"/>
      <c r="AJ135" s="48">
        <v>50</v>
      </c>
      <c r="AK135" s="48">
        <f t="shared" si="60"/>
        <v>7</v>
      </c>
      <c r="AL135" s="55">
        <v>31</v>
      </c>
      <c r="AM135" s="48">
        <f t="shared" si="36"/>
        <v>7</v>
      </c>
      <c r="AN135" s="48" t="str">
        <f t="shared" si="37"/>
        <v>50_7</v>
      </c>
      <c r="AO135" s="4">
        <f t="shared" si="41"/>
        <v>3466</v>
      </c>
      <c r="AP135" s="4">
        <f t="shared" si="42"/>
        <v>3536</v>
      </c>
      <c r="AQ135" s="142">
        <f t="shared" si="38"/>
        <v>3501</v>
      </c>
      <c r="AR135" s="43">
        <f t="shared" si="43"/>
        <v>22.442307692307693</v>
      </c>
      <c r="AS135" s="5"/>
      <c r="AT135" s="5"/>
      <c r="AU135" s="5"/>
      <c r="AV135" s="5"/>
      <c r="AW135" s="5"/>
      <c r="AX135" s="6"/>
    </row>
    <row r="136" spans="1:50">
      <c r="A136" s="48">
        <v>50</v>
      </c>
      <c r="B136" s="48">
        <v>7</v>
      </c>
      <c r="C136" s="55">
        <v>31</v>
      </c>
      <c r="D136" s="48">
        <f t="shared" si="39"/>
        <v>7</v>
      </c>
      <c r="E136" s="48" t="str">
        <f t="shared" si="40"/>
        <v>50_7</v>
      </c>
      <c r="F136" s="55">
        <v>3296</v>
      </c>
      <c r="G136" s="1"/>
      <c r="H136" s="48">
        <v>50</v>
      </c>
      <c r="I136" s="48">
        <v>7</v>
      </c>
      <c r="J136" s="55">
        <v>31</v>
      </c>
      <c r="K136" s="48">
        <f t="shared" si="28"/>
        <v>7</v>
      </c>
      <c r="L136" s="48" t="str">
        <f t="shared" si="29"/>
        <v>50_7</v>
      </c>
      <c r="M136" s="55">
        <v>3395</v>
      </c>
      <c r="N136" s="82"/>
      <c r="O136" s="48">
        <v>50</v>
      </c>
      <c r="P136" s="48">
        <v>7</v>
      </c>
      <c r="Q136" s="55">
        <v>31</v>
      </c>
      <c r="R136" s="48">
        <f t="shared" si="30"/>
        <v>7</v>
      </c>
      <c r="S136" s="48" t="str">
        <f t="shared" si="31"/>
        <v>50_7</v>
      </c>
      <c r="T136" s="55">
        <v>3466</v>
      </c>
      <c r="U136" s="5"/>
      <c r="V136" s="48">
        <v>50</v>
      </c>
      <c r="W136" s="48">
        <f t="shared" si="58"/>
        <v>8</v>
      </c>
      <c r="X136" s="55">
        <v>32</v>
      </c>
      <c r="Y136" s="48">
        <f t="shared" si="32"/>
        <v>8</v>
      </c>
      <c r="Z136" s="48" t="str">
        <f t="shared" si="33"/>
        <v>50_8</v>
      </c>
      <c r="AA136" s="55">
        <v>3538</v>
      </c>
      <c r="AB136" s="5"/>
      <c r="AC136" s="48">
        <v>50</v>
      </c>
      <c r="AD136" s="48">
        <f t="shared" si="59"/>
        <v>8</v>
      </c>
      <c r="AE136" s="55">
        <v>32</v>
      </c>
      <c r="AF136" s="48">
        <f t="shared" si="34"/>
        <v>8</v>
      </c>
      <c r="AG136" s="48" t="str">
        <f t="shared" si="35"/>
        <v>50_8</v>
      </c>
      <c r="AH136" s="55">
        <v>3609</v>
      </c>
      <c r="AI136" s="82"/>
      <c r="AJ136" s="48">
        <v>50</v>
      </c>
      <c r="AK136" s="48">
        <f t="shared" si="60"/>
        <v>8</v>
      </c>
      <c r="AL136" s="55">
        <v>32</v>
      </c>
      <c r="AM136" s="48">
        <f t="shared" si="36"/>
        <v>8</v>
      </c>
      <c r="AN136" s="48" t="str">
        <f t="shared" si="37"/>
        <v>50_8</v>
      </c>
      <c r="AO136" s="4">
        <f t="shared" si="41"/>
        <v>3538</v>
      </c>
      <c r="AP136" s="4">
        <f t="shared" si="42"/>
        <v>3609</v>
      </c>
      <c r="AQ136" s="142">
        <f t="shared" si="38"/>
        <v>3573.5</v>
      </c>
      <c r="AR136" s="43">
        <f t="shared" si="43"/>
        <v>22.907051282051281</v>
      </c>
      <c r="AS136" s="5"/>
      <c r="AT136" s="5"/>
      <c r="AU136" s="5"/>
      <c r="AV136" s="5"/>
      <c r="AW136" s="5"/>
      <c r="AX136" s="6"/>
    </row>
    <row r="137" spans="1:50">
      <c r="A137" s="48">
        <v>50</v>
      </c>
      <c r="B137" s="48">
        <v>8</v>
      </c>
      <c r="C137" s="55">
        <v>32</v>
      </c>
      <c r="D137" s="48">
        <f t="shared" si="39"/>
        <v>8</v>
      </c>
      <c r="E137" s="48" t="str">
        <f t="shared" si="40"/>
        <v>50_8</v>
      </c>
      <c r="F137" s="55">
        <v>3364</v>
      </c>
      <c r="G137" s="1"/>
      <c r="H137" s="48">
        <v>50</v>
      </c>
      <c r="I137" s="48">
        <v>8</v>
      </c>
      <c r="J137" s="55">
        <v>32</v>
      </c>
      <c r="K137" s="48">
        <f t="shared" si="28"/>
        <v>8</v>
      </c>
      <c r="L137" s="48" t="str">
        <f t="shared" si="29"/>
        <v>50_8</v>
      </c>
      <c r="M137" s="55">
        <v>3465</v>
      </c>
      <c r="N137" s="5"/>
      <c r="O137" s="48">
        <v>50</v>
      </c>
      <c r="P137" s="48">
        <v>8</v>
      </c>
      <c r="Q137" s="55">
        <v>32</v>
      </c>
      <c r="R137" s="48">
        <f t="shared" si="30"/>
        <v>8</v>
      </c>
      <c r="S137" s="48" t="str">
        <f t="shared" si="31"/>
        <v>50_8</v>
      </c>
      <c r="T137" s="55">
        <v>3538</v>
      </c>
      <c r="U137" s="5"/>
      <c r="V137" s="48">
        <v>50</v>
      </c>
      <c r="W137" s="48">
        <f t="shared" si="58"/>
        <v>9</v>
      </c>
      <c r="X137" s="55">
        <v>33</v>
      </c>
      <c r="Y137" s="48">
        <f t="shared" si="32"/>
        <v>9</v>
      </c>
      <c r="Z137" s="48" t="str">
        <f t="shared" si="33"/>
        <v>50_9</v>
      </c>
      <c r="AA137" s="55">
        <v>3612</v>
      </c>
      <c r="AB137" s="5"/>
      <c r="AC137" s="48">
        <v>50</v>
      </c>
      <c r="AD137" s="48">
        <f t="shared" si="59"/>
        <v>9</v>
      </c>
      <c r="AE137" s="55">
        <v>33</v>
      </c>
      <c r="AF137" s="48">
        <f t="shared" si="34"/>
        <v>9</v>
      </c>
      <c r="AG137" s="48" t="str">
        <f t="shared" si="35"/>
        <v>50_9</v>
      </c>
      <c r="AH137" s="55">
        <v>3684</v>
      </c>
      <c r="AI137" s="5"/>
      <c r="AJ137" s="48">
        <v>50</v>
      </c>
      <c r="AK137" s="48">
        <f t="shared" si="60"/>
        <v>9</v>
      </c>
      <c r="AL137" s="55">
        <v>33</v>
      </c>
      <c r="AM137" s="48">
        <f t="shared" si="36"/>
        <v>9</v>
      </c>
      <c r="AN137" s="48" t="str">
        <f t="shared" si="37"/>
        <v>50_9</v>
      </c>
      <c r="AO137" s="4">
        <f t="shared" si="41"/>
        <v>3612</v>
      </c>
      <c r="AP137" s="4">
        <f t="shared" si="42"/>
        <v>3684</v>
      </c>
      <c r="AQ137" s="142">
        <f t="shared" si="38"/>
        <v>3648</v>
      </c>
      <c r="AR137" s="43">
        <f t="shared" si="43"/>
        <v>23.384615384615383</v>
      </c>
      <c r="AS137" s="5"/>
      <c r="AT137" s="5"/>
      <c r="AU137" s="5"/>
      <c r="AV137" s="5"/>
      <c r="AW137" s="5"/>
      <c r="AX137" s="6"/>
    </row>
    <row r="138" spans="1:50">
      <c r="A138" s="48">
        <v>50</v>
      </c>
      <c r="B138" s="48">
        <v>9</v>
      </c>
      <c r="C138" s="55">
        <v>33</v>
      </c>
      <c r="D138" s="48">
        <f t="shared" si="39"/>
        <v>9</v>
      </c>
      <c r="E138" s="48" t="str">
        <f t="shared" si="40"/>
        <v>50_9</v>
      </c>
      <c r="F138" s="55">
        <v>3434</v>
      </c>
      <c r="G138" s="1"/>
      <c r="H138" s="48">
        <v>50</v>
      </c>
      <c r="I138" s="48">
        <v>9</v>
      </c>
      <c r="J138" s="55">
        <v>33</v>
      </c>
      <c r="K138" s="48">
        <f t="shared" si="28"/>
        <v>9</v>
      </c>
      <c r="L138" s="48" t="str">
        <f t="shared" si="29"/>
        <v>50_9</v>
      </c>
      <c r="M138" s="55">
        <v>3537</v>
      </c>
      <c r="N138" s="5"/>
      <c r="O138" s="48">
        <v>50</v>
      </c>
      <c r="P138" s="48">
        <v>9</v>
      </c>
      <c r="Q138" s="55">
        <v>33</v>
      </c>
      <c r="R138" s="48">
        <f t="shared" si="30"/>
        <v>9</v>
      </c>
      <c r="S138" s="48" t="str">
        <f t="shared" si="31"/>
        <v>50_9</v>
      </c>
      <c r="T138" s="55">
        <v>3612</v>
      </c>
      <c r="U138" s="5"/>
      <c r="V138" s="48">
        <v>50</v>
      </c>
      <c r="W138" s="48">
        <f t="shared" si="58"/>
        <v>10</v>
      </c>
      <c r="X138" s="55">
        <v>34</v>
      </c>
      <c r="Y138" s="48">
        <f t="shared" si="32"/>
        <v>10</v>
      </c>
      <c r="Z138" s="48" t="str">
        <f t="shared" si="33"/>
        <v>50_10</v>
      </c>
      <c r="AA138" s="55">
        <v>3686</v>
      </c>
      <c r="AB138" s="5"/>
      <c r="AC138" s="48">
        <v>50</v>
      </c>
      <c r="AD138" s="48">
        <f t="shared" si="59"/>
        <v>10</v>
      </c>
      <c r="AE138" s="55">
        <v>34</v>
      </c>
      <c r="AF138" s="48">
        <f t="shared" si="34"/>
        <v>10</v>
      </c>
      <c r="AG138" s="48" t="str">
        <f t="shared" si="35"/>
        <v>50_10</v>
      </c>
      <c r="AH138" s="55">
        <v>3760</v>
      </c>
      <c r="AI138" s="5"/>
      <c r="AJ138" s="48">
        <v>50</v>
      </c>
      <c r="AK138" s="48">
        <f t="shared" si="60"/>
        <v>10</v>
      </c>
      <c r="AL138" s="55">
        <v>34</v>
      </c>
      <c r="AM138" s="48">
        <f t="shared" si="36"/>
        <v>10</v>
      </c>
      <c r="AN138" s="48" t="str">
        <f t="shared" si="37"/>
        <v>50_10</v>
      </c>
      <c r="AO138" s="4">
        <f t="shared" si="41"/>
        <v>3686</v>
      </c>
      <c r="AP138" s="4">
        <f t="shared" si="42"/>
        <v>3760</v>
      </c>
      <c r="AQ138" s="142">
        <f t="shared" si="38"/>
        <v>3723</v>
      </c>
      <c r="AR138" s="43">
        <f t="shared" si="43"/>
        <v>23.865384615384617</v>
      </c>
      <c r="AS138" s="5"/>
      <c r="AT138" s="5"/>
      <c r="AU138" s="5"/>
      <c r="AV138" s="5"/>
      <c r="AW138" s="5"/>
      <c r="AX138" s="6"/>
    </row>
    <row r="139" spans="1:50">
      <c r="A139" s="48">
        <v>50</v>
      </c>
      <c r="B139" s="48">
        <v>10</v>
      </c>
      <c r="C139" s="55">
        <v>34</v>
      </c>
      <c r="D139" s="48">
        <f t="shared" si="39"/>
        <v>10</v>
      </c>
      <c r="E139" s="48" t="str">
        <f t="shared" si="40"/>
        <v>50_10</v>
      </c>
      <c r="F139" s="55">
        <v>3505</v>
      </c>
      <c r="G139" s="1"/>
      <c r="H139" s="48">
        <v>50</v>
      </c>
      <c r="I139" s="48">
        <v>10</v>
      </c>
      <c r="J139" s="55">
        <v>34</v>
      </c>
      <c r="K139" s="48">
        <f t="shared" si="28"/>
        <v>10</v>
      </c>
      <c r="L139" s="48" t="str">
        <f t="shared" si="29"/>
        <v>50_10</v>
      </c>
      <c r="M139" s="55">
        <v>3611</v>
      </c>
      <c r="N139" s="5"/>
      <c r="O139" s="48">
        <v>50</v>
      </c>
      <c r="P139" s="48">
        <v>10</v>
      </c>
      <c r="Q139" s="55">
        <v>34</v>
      </c>
      <c r="R139" s="48">
        <f t="shared" si="30"/>
        <v>10</v>
      </c>
      <c r="S139" s="48" t="str">
        <f t="shared" si="31"/>
        <v>50_10</v>
      </c>
      <c r="T139" s="55">
        <v>3686</v>
      </c>
      <c r="U139" s="5"/>
      <c r="V139" s="48">
        <v>50</v>
      </c>
      <c r="W139" s="48">
        <f t="shared" si="58"/>
        <v>11</v>
      </c>
      <c r="X139" s="55">
        <v>35</v>
      </c>
      <c r="Y139" s="48">
        <f t="shared" si="32"/>
        <v>11</v>
      </c>
      <c r="Z139" s="48" t="str">
        <f t="shared" si="33"/>
        <v>50_11</v>
      </c>
      <c r="AA139" s="55">
        <v>3755</v>
      </c>
      <c r="AB139" s="5"/>
      <c r="AC139" s="48">
        <v>50</v>
      </c>
      <c r="AD139" s="48">
        <f t="shared" si="59"/>
        <v>11</v>
      </c>
      <c r="AE139" s="55">
        <v>35</v>
      </c>
      <c r="AF139" s="48">
        <f t="shared" si="34"/>
        <v>11</v>
      </c>
      <c r="AG139" s="48" t="str">
        <f t="shared" si="35"/>
        <v>50_11</v>
      </c>
      <c r="AH139" s="55">
        <v>3830</v>
      </c>
      <c r="AI139" s="5"/>
      <c r="AJ139" s="48">
        <v>50</v>
      </c>
      <c r="AK139" s="48">
        <f t="shared" si="60"/>
        <v>11</v>
      </c>
      <c r="AL139" s="55">
        <v>35</v>
      </c>
      <c r="AM139" s="48">
        <f t="shared" si="36"/>
        <v>11</v>
      </c>
      <c r="AN139" s="48" t="str">
        <f t="shared" si="37"/>
        <v>50_11</v>
      </c>
      <c r="AO139" s="4">
        <f t="shared" si="41"/>
        <v>3755</v>
      </c>
      <c r="AP139" s="4">
        <f t="shared" si="42"/>
        <v>3830</v>
      </c>
      <c r="AQ139" s="142">
        <f t="shared" si="38"/>
        <v>3792.5</v>
      </c>
      <c r="AR139" s="43">
        <f t="shared" si="43"/>
        <v>24.310897435897434</v>
      </c>
      <c r="AS139" s="5"/>
      <c r="AT139" s="5"/>
      <c r="AU139" s="5"/>
      <c r="AV139" s="5"/>
      <c r="AW139" s="5"/>
      <c r="AX139" s="6"/>
    </row>
    <row r="140" spans="1:50">
      <c r="A140" s="48">
        <v>50</v>
      </c>
      <c r="B140" s="48">
        <v>11</v>
      </c>
      <c r="C140" s="55">
        <v>35</v>
      </c>
      <c r="D140" s="48">
        <f t="shared" si="39"/>
        <v>11</v>
      </c>
      <c r="E140" s="48" t="str">
        <f t="shared" si="40"/>
        <v>50_11</v>
      </c>
      <c r="F140" s="55">
        <v>3571</v>
      </c>
      <c r="G140" s="1"/>
      <c r="H140" s="48">
        <v>50</v>
      </c>
      <c r="I140" s="48">
        <v>11</v>
      </c>
      <c r="J140" s="55">
        <v>35</v>
      </c>
      <c r="K140" s="48">
        <f t="shared" si="28"/>
        <v>11</v>
      </c>
      <c r="L140" s="48" t="str">
        <f t="shared" si="29"/>
        <v>50_11</v>
      </c>
      <c r="M140" s="55">
        <v>3678</v>
      </c>
      <c r="N140" s="5"/>
      <c r="O140" s="48">
        <v>50</v>
      </c>
      <c r="P140" s="48">
        <v>11</v>
      </c>
      <c r="Q140" s="55">
        <v>35</v>
      </c>
      <c r="R140" s="48">
        <f t="shared" si="30"/>
        <v>11</v>
      </c>
      <c r="S140" s="48" t="str">
        <f t="shared" si="31"/>
        <v>50_11</v>
      </c>
      <c r="T140" s="55">
        <v>3755</v>
      </c>
      <c r="U140" s="5"/>
      <c r="V140" s="48">
        <v>50</v>
      </c>
      <c r="W140" s="48">
        <f t="shared" si="58"/>
        <v>12</v>
      </c>
      <c r="X140" s="55">
        <v>36</v>
      </c>
      <c r="Y140" s="48">
        <f t="shared" si="32"/>
        <v>12</v>
      </c>
      <c r="Z140" s="48" t="str">
        <f t="shared" si="33"/>
        <v>50_12</v>
      </c>
      <c r="AA140" s="55">
        <v>3826</v>
      </c>
      <c r="AB140" s="5"/>
      <c r="AC140" s="48">
        <v>50</v>
      </c>
      <c r="AD140" s="48">
        <f t="shared" si="59"/>
        <v>12</v>
      </c>
      <c r="AE140" s="55">
        <v>36</v>
      </c>
      <c r="AF140" s="48">
        <f t="shared" si="34"/>
        <v>12</v>
      </c>
      <c r="AG140" s="48" t="str">
        <f t="shared" si="35"/>
        <v>50_12</v>
      </c>
      <c r="AH140" s="55">
        <v>3902</v>
      </c>
      <c r="AI140" s="5"/>
      <c r="AJ140" s="48">
        <v>50</v>
      </c>
      <c r="AK140" s="48">
        <f t="shared" si="60"/>
        <v>12</v>
      </c>
      <c r="AL140" s="55">
        <v>36</v>
      </c>
      <c r="AM140" s="48">
        <f t="shared" si="36"/>
        <v>12</v>
      </c>
      <c r="AN140" s="48" t="str">
        <f t="shared" si="37"/>
        <v>50_12</v>
      </c>
      <c r="AO140" s="4">
        <f t="shared" si="41"/>
        <v>3826</v>
      </c>
      <c r="AP140" s="4">
        <f t="shared" si="42"/>
        <v>3902</v>
      </c>
      <c r="AQ140" s="142">
        <f t="shared" si="38"/>
        <v>3864</v>
      </c>
      <c r="AR140" s="43">
        <f t="shared" si="43"/>
        <v>24.76923076923077</v>
      </c>
      <c r="AS140" s="5"/>
      <c r="AT140" s="5"/>
      <c r="AU140" s="5"/>
      <c r="AV140" s="5"/>
      <c r="AW140" s="5"/>
      <c r="AX140" s="6"/>
    </row>
    <row r="141" spans="1:50">
      <c r="A141" s="48">
        <v>54</v>
      </c>
      <c r="B141" s="55">
        <v>0</v>
      </c>
      <c r="C141" s="55">
        <v>19</v>
      </c>
      <c r="D141" s="48">
        <f t="shared" si="39"/>
        <v>0</v>
      </c>
      <c r="E141" s="48" t="str">
        <f t="shared" si="40"/>
        <v>54_0</v>
      </c>
      <c r="F141" s="55">
        <v>2479</v>
      </c>
      <c r="G141" s="1"/>
      <c r="H141" s="48">
        <v>54</v>
      </c>
      <c r="I141" s="55">
        <v>0</v>
      </c>
      <c r="J141" s="55">
        <v>19</v>
      </c>
      <c r="K141" s="48">
        <f t="shared" si="28"/>
        <v>0</v>
      </c>
      <c r="L141" s="48" t="str">
        <f t="shared" si="29"/>
        <v>54_0</v>
      </c>
      <c r="M141" s="55">
        <v>2553</v>
      </c>
      <c r="N141" s="5"/>
      <c r="O141" s="48">
        <v>54</v>
      </c>
      <c r="P141" s="55">
        <v>0</v>
      </c>
      <c r="Q141" s="55">
        <v>19</v>
      </c>
      <c r="R141" s="48">
        <f t="shared" si="30"/>
        <v>0</v>
      </c>
      <c r="S141" s="48" t="str">
        <f t="shared" si="31"/>
        <v>54_0</v>
      </c>
      <c r="T141" s="55">
        <v>2607</v>
      </c>
      <c r="U141" s="5"/>
      <c r="V141" s="48">
        <v>54</v>
      </c>
      <c r="W141" s="55">
        <v>1</v>
      </c>
      <c r="X141" s="55">
        <v>21</v>
      </c>
      <c r="Y141" s="48">
        <f t="shared" si="32"/>
        <v>1</v>
      </c>
      <c r="Z141" s="48" t="str">
        <f t="shared" si="33"/>
        <v>54_1</v>
      </c>
      <c r="AA141" s="55">
        <v>2746</v>
      </c>
      <c r="AB141" s="5"/>
      <c r="AC141" s="48">
        <v>54</v>
      </c>
      <c r="AD141" s="55">
        <v>1</v>
      </c>
      <c r="AE141" s="55">
        <v>21</v>
      </c>
      <c r="AF141" s="48">
        <f t="shared" si="34"/>
        <v>1</v>
      </c>
      <c r="AG141" s="48" t="str">
        <f t="shared" si="35"/>
        <v>54_1</v>
      </c>
      <c r="AH141" s="55">
        <v>2806</v>
      </c>
      <c r="AI141" s="5"/>
      <c r="AJ141" s="48">
        <v>54</v>
      </c>
      <c r="AK141" s="55">
        <v>1</v>
      </c>
      <c r="AL141" s="55">
        <v>21</v>
      </c>
      <c r="AM141" s="48">
        <f t="shared" si="36"/>
        <v>1</v>
      </c>
      <c r="AN141" s="48" t="str">
        <f t="shared" si="37"/>
        <v>54_1</v>
      </c>
      <c r="AO141" s="4">
        <f t="shared" si="41"/>
        <v>2746</v>
      </c>
      <c r="AP141" s="4">
        <f t="shared" si="42"/>
        <v>2806</v>
      </c>
      <c r="AQ141" s="142">
        <f t="shared" si="38"/>
        <v>2776</v>
      </c>
      <c r="AR141" s="43">
        <f t="shared" si="43"/>
        <v>17.794871794871796</v>
      </c>
      <c r="AS141" s="5"/>
      <c r="AT141" s="5"/>
      <c r="AU141" s="5"/>
      <c r="AV141" s="5"/>
      <c r="AW141" s="5"/>
      <c r="AX141" s="6"/>
    </row>
    <row r="142" spans="1:50" ht="11.25">
      <c r="A142" s="48">
        <v>54</v>
      </c>
      <c r="B142" s="55">
        <v>1</v>
      </c>
      <c r="C142" s="55">
        <v>21</v>
      </c>
      <c r="D142" s="48">
        <f t="shared" si="39"/>
        <v>1</v>
      </c>
      <c r="E142" s="48" t="str">
        <f t="shared" si="40"/>
        <v>54_1</v>
      </c>
      <c r="F142" s="55">
        <v>2611</v>
      </c>
      <c r="G142" s="1"/>
      <c r="H142" s="48">
        <v>54</v>
      </c>
      <c r="I142" s="55">
        <v>1</v>
      </c>
      <c r="J142" s="55">
        <v>21</v>
      </c>
      <c r="K142" s="48">
        <f t="shared" si="28"/>
        <v>1</v>
      </c>
      <c r="L142" s="48" t="str">
        <f t="shared" si="29"/>
        <v>54_1</v>
      </c>
      <c r="M142" s="55">
        <v>2689</v>
      </c>
      <c r="N142" s="77"/>
      <c r="O142" s="48">
        <v>54</v>
      </c>
      <c r="P142" s="55">
        <v>1</v>
      </c>
      <c r="Q142" s="55">
        <v>21</v>
      </c>
      <c r="R142" s="48">
        <f t="shared" si="30"/>
        <v>1</v>
      </c>
      <c r="S142" s="48" t="str">
        <f t="shared" si="31"/>
        <v>54_1</v>
      </c>
      <c r="T142" s="55">
        <v>2746</v>
      </c>
      <c r="U142" s="5"/>
      <c r="V142" s="48">
        <v>54</v>
      </c>
      <c r="W142" s="48">
        <f>W141+1</f>
        <v>2</v>
      </c>
      <c r="X142" s="55">
        <v>23</v>
      </c>
      <c r="Y142" s="48">
        <f t="shared" si="32"/>
        <v>2</v>
      </c>
      <c r="Z142" s="48" t="str">
        <f t="shared" si="33"/>
        <v>54_2</v>
      </c>
      <c r="AA142" s="55">
        <v>2884</v>
      </c>
      <c r="AB142" s="5"/>
      <c r="AC142" s="48">
        <v>54</v>
      </c>
      <c r="AD142" s="55">
        <v>2</v>
      </c>
      <c r="AE142" s="55">
        <v>23</v>
      </c>
      <c r="AF142" s="48">
        <f t="shared" si="34"/>
        <v>2</v>
      </c>
      <c r="AG142" s="48" t="str">
        <f t="shared" si="35"/>
        <v>54_2</v>
      </c>
      <c r="AH142" s="55">
        <v>2944</v>
      </c>
      <c r="AI142" s="77"/>
      <c r="AJ142" s="48">
        <v>54</v>
      </c>
      <c r="AK142" s="55">
        <v>2</v>
      </c>
      <c r="AL142" s="55">
        <v>23</v>
      </c>
      <c r="AM142" s="48">
        <f t="shared" si="36"/>
        <v>2</v>
      </c>
      <c r="AN142" s="48" t="str">
        <f t="shared" si="37"/>
        <v>54_2</v>
      </c>
      <c r="AO142" s="4">
        <f t="shared" si="41"/>
        <v>2884</v>
      </c>
      <c r="AP142" s="4">
        <f t="shared" si="42"/>
        <v>2944</v>
      </c>
      <c r="AQ142" s="142">
        <f t="shared" si="38"/>
        <v>2914</v>
      </c>
      <c r="AR142" s="43">
        <f t="shared" si="43"/>
        <v>18.679487179487179</v>
      </c>
      <c r="AS142" s="5"/>
      <c r="AT142" s="5"/>
      <c r="AU142" s="5"/>
      <c r="AV142" s="5"/>
      <c r="AW142" s="5"/>
      <c r="AX142" s="6"/>
    </row>
    <row r="143" spans="1:50">
      <c r="A143" s="48">
        <v>54</v>
      </c>
      <c r="B143" s="55">
        <v>2</v>
      </c>
      <c r="C143" s="55">
        <v>23</v>
      </c>
      <c r="D143" s="48">
        <f t="shared" si="39"/>
        <v>2</v>
      </c>
      <c r="E143" s="48" t="str">
        <f t="shared" si="40"/>
        <v>54_2</v>
      </c>
      <c r="F143" s="55">
        <v>2743</v>
      </c>
      <c r="G143" s="1"/>
      <c r="H143" s="48">
        <v>54</v>
      </c>
      <c r="I143" s="55">
        <v>2</v>
      </c>
      <c r="J143" s="55">
        <v>23</v>
      </c>
      <c r="K143" s="48">
        <f t="shared" si="28"/>
        <v>2</v>
      </c>
      <c r="L143" s="48" t="str">
        <f t="shared" si="29"/>
        <v>54_2</v>
      </c>
      <c r="M143" s="55">
        <v>2825</v>
      </c>
      <c r="N143" s="82"/>
      <c r="O143" s="48">
        <v>54</v>
      </c>
      <c r="P143" s="55">
        <v>2</v>
      </c>
      <c r="Q143" s="55">
        <v>23</v>
      </c>
      <c r="R143" s="48">
        <f t="shared" si="30"/>
        <v>2</v>
      </c>
      <c r="S143" s="48" t="str">
        <f t="shared" si="31"/>
        <v>54_2</v>
      </c>
      <c r="T143" s="55">
        <v>2884</v>
      </c>
      <c r="U143" s="5"/>
      <c r="V143" s="48">
        <v>54</v>
      </c>
      <c r="W143" s="48">
        <f>W142+1</f>
        <v>3</v>
      </c>
      <c r="X143" s="55">
        <v>25</v>
      </c>
      <c r="Y143" s="48">
        <f t="shared" si="32"/>
        <v>3</v>
      </c>
      <c r="Z143" s="48" t="str">
        <f t="shared" si="33"/>
        <v>54_3</v>
      </c>
      <c r="AA143" s="55">
        <v>3026</v>
      </c>
      <c r="AB143" s="5"/>
      <c r="AC143" s="48">
        <v>54</v>
      </c>
      <c r="AD143" s="55">
        <v>3</v>
      </c>
      <c r="AE143" s="55">
        <v>25</v>
      </c>
      <c r="AF143" s="48">
        <f t="shared" si="34"/>
        <v>3</v>
      </c>
      <c r="AG143" s="48" t="str">
        <f t="shared" si="35"/>
        <v>54_3</v>
      </c>
      <c r="AH143" s="55">
        <v>3086</v>
      </c>
      <c r="AI143" s="82"/>
      <c r="AJ143" s="48">
        <v>54</v>
      </c>
      <c r="AK143" s="55">
        <v>3</v>
      </c>
      <c r="AL143" s="55">
        <v>25</v>
      </c>
      <c r="AM143" s="48">
        <f t="shared" si="36"/>
        <v>3</v>
      </c>
      <c r="AN143" s="48" t="str">
        <f t="shared" si="37"/>
        <v>54_3</v>
      </c>
      <c r="AO143" s="4">
        <f t="shared" si="41"/>
        <v>3026</v>
      </c>
      <c r="AP143" s="4">
        <f t="shared" si="42"/>
        <v>3086</v>
      </c>
      <c r="AQ143" s="142">
        <f t="shared" si="38"/>
        <v>3056</v>
      </c>
      <c r="AR143" s="43">
        <f t="shared" si="43"/>
        <v>19.589743589743591</v>
      </c>
      <c r="AS143" s="5"/>
      <c r="AT143" s="5"/>
      <c r="AU143" s="5"/>
      <c r="AV143" s="5"/>
      <c r="AW143" s="5"/>
      <c r="AX143" s="6"/>
    </row>
    <row r="144" spans="1:50">
      <c r="A144" s="48">
        <v>54</v>
      </c>
      <c r="B144" s="55">
        <v>3</v>
      </c>
      <c r="C144" s="55">
        <v>25</v>
      </c>
      <c r="D144" s="48">
        <f t="shared" si="39"/>
        <v>3</v>
      </c>
      <c r="E144" s="48" t="str">
        <f t="shared" si="40"/>
        <v>54_3</v>
      </c>
      <c r="F144" s="55">
        <v>2877</v>
      </c>
      <c r="G144" s="1"/>
      <c r="H144" s="48">
        <v>54</v>
      </c>
      <c r="I144" s="55">
        <v>3</v>
      </c>
      <c r="J144" s="55">
        <v>25</v>
      </c>
      <c r="K144" s="48">
        <f t="shared" ref="K144:K207" si="61">I144</f>
        <v>3</v>
      </c>
      <c r="L144" s="48" t="str">
        <f t="shared" ref="L144:L207" si="62">H144&amp;"_"&amp;K144</f>
        <v>54_3</v>
      </c>
      <c r="M144" s="55">
        <v>2963</v>
      </c>
      <c r="N144" s="82"/>
      <c r="O144" s="48">
        <v>54</v>
      </c>
      <c r="P144" s="55">
        <v>3</v>
      </c>
      <c r="Q144" s="55">
        <v>25</v>
      </c>
      <c r="R144" s="48">
        <f t="shared" ref="R144:R207" si="63">P144</f>
        <v>3</v>
      </c>
      <c r="S144" s="48" t="str">
        <f t="shared" ref="S144:S207" si="64">O144&amp;"_"&amp;R144</f>
        <v>54_3</v>
      </c>
      <c r="T144" s="55">
        <v>3026</v>
      </c>
      <c r="U144" s="5"/>
      <c r="V144" s="48">
        <v>54</v>
      </c>
      <c r="W144" s="48">
        <f>W143+1</f>
        <v>4</v>
      </c>
      <c r="X144" s="55">
        <v>27</v>
      </c>
      <c r="Y144" s="48">
        <f t="shared" ref="Y144:Y207" si="65">W144</f>
        <v>4</v>
      </c>
      <c r="Z144" s="48" t="str">
        <f t="shared" ref="Z144:Z207" si="66">V144&amp;"_"&amp;Y144</f>
        <v>54_4</v>
      </c>
      <c r="AA144" s="55">
        <v>3178</v>
      </c>
      <c r="AB144" s="5"/>
      <c r="AC144" s="48">
        <v>54</v>
      </c>
      <c r="AD144" s="55">
        <v>4</v>
      </c>
      <c r="AE144" s="55">
        <v>27</v>
      </c>
      <c r="AF144" s="48">
        <f t="shared" ref="AF144:AF207" si="67">AD144</f>
        <v>4</v>
      </c>
      <c r="AG144" s="48" t="str">
        <f t="shared" ref="AG144:AG207" si="68">AC144&amp;"_"&amp;AF144</f>
        <v>54_4</v>
      </c>
      <c r="AH144" s="55">
        <v>3241</v>
      </c>
      <c r="AI144" s="82"/>
      <c r="AJ144" s="48">
        <v>54</v>
      </c>
      <c r="AK144" s="55">
        <v>4</v>
      </c>
      <c r="AL144" s="55">
        <v>27</v>
      </c>
      <c r="AM144" s="48">
        <f t="shared" ref="AM144:AM207" si="69">AK144</f>
        <v>4</v>
      </c>
      <c r="AN144" s="48" t="str">
        <f t="shared" ref="AN144:AN207" si="70">AJ144&amp;"_"&amp;AM144</f>
        <v>54_4</v>
      </c>
      <c r="AO144" s="4">
        <f t="shared" si="41"/>
        <v>3178</v>
      </c>
      <c r="AP144" s="4">
        <f t="shared" si="42"/>
        <v>3241</v>
      </c>
      <c r="AQ144" s="142">
        <f t="shared" ref="AQ144:AQ207" si="71">$D$6*AO144+$D$7*AP144</f>
        <v>3209.5</v>
      </c>
      <c r="AR144" s="43">
        <f t="shared" si="43"/>
        <v>20.573717948717949</v>
      </c>
      <c r="AS144" s="5"/>
      <c r="AT144" s="5"/>
      <c r="AU144" s="5"/>
      <c r="AV144" s="5"/>
      <c r="AW144" s="5"/>
      <c r="AX144" s="6"/>
    </row>
    <row r="145" spans="1:50">
      <c r="A145" s="48">
        <v>55</v>
      </c>
      <c r="B145" s="55">
        <v>0</v>
      </c>
      <c r="C145" s="55">
        <v>26</v>
      </c>
      <c r="D145" s="48">
        <f t="shared" ref="D145:D208" si="72">B145</f>
        <v>0</v>
      </c>
      <c r="E145" s="48" t="str">
        <f t="shared" ref="E145:E208" si="73">A145&amp;"_"&amp;D145</f>
        <v>55_0</v>
      </c>
      <c r="F145" s="55">
        <v>2949</v>
      </c>
      <c r="G145" s="1"/>
      <c r="H145" s="48">
        <v>55</v>
      </c>
      <c r="I145" s="55">
        <v>0</v>
      </c>
      <c r="J145" s="55">
        <v>26</v>
      </c>
      <c r="K145" s="48">
        <f t="shared" si="61"/>
        <v>0</v>
      </c>
      <c r="L145" s="48" t="str">
        <f t="shared" si="62"/>
        <v>55_0</v>
      </c>
      <c r="M145" s="55">
        <v>3037</v>
      </c>
      <c r="N145" s="82"/>
      <c r="O145" s="48">
        <v>55</v>
      </c>
      <c r="P145" s="55">
        <v>0</v>
      </c>
      <c r="Q145" s="55">
        <v>26</v>
      </c>
      <c r="R145" s="48">
        <f t="shared" si="63"/>
        <v>0</v>
      </c>
      <c r="S145" s="48" t="str">
        <f t="shared" si="64"/>
        <v>55_0</v>
      </c>
      <c r="T145" s="55">
        <v>3101</v>
      </c>
      <c r="U145" s="5"/>
      <c r="V145" s="48">
        <v>55</v>
      </c>
      <c r="W145" s="55">
        <v>1</v>
      </c>
      <c r="X145" s="55">
        <v>28</v>
      </c>
      <c r="Y145" s="48">
        <f t="shared" si="65"/>
        <v>1</v>
      </c>
      <c r="Z145" s="48" t="str">
        <f t="shared" si="66"/>
        <v>55_1</v>
      </c>
      <c r="AA145" s="55">
        <v>3245</v>
      </c>
      <c r="AB145" s="5"/>
      <c r="AC145" s="48">
        <v>55</v>
      </c>
      <c r="AD145" s="55">
        <v>1</v>
      </c>
      <c r="AE145" s="55">
        <v>28</v>
      </c>
      <c r="AF145" s="48">
        <f t="shared" si="67"/>
        <v>1</v>
      </c>
      <c r="AG145" s="48" t="str">
        <f t="shared" si="68"/>
        <v>55_1</v>
      </c>
      <c r="AH145" s="55">
        <v>3310</v>
      </c>
      <c r="AI145" s="82"/>
      <c r="AJ145" s="48">
        <v>55</v>
      </c>
      <c r="AK145" s="55">
        <v>1</v>
      </c>
      <c r="AL145" s="55">
        <v>28</v>
      </c>
      <c r="AM145" s="48">
        <f t="shared" si="69"/>
        <v>1</v>
      </c>
      <c r="AN145" s="48" t="str">
        <f t="shared" si="70"/>
        <v>55_1</v>
      </c>
      <c r="AO145" s="4">
        <f t="shared" ref="AO145:AO208" si="74">INDEX($AA$16:$AA$243,MATCH($AN145,$Z$16:$Z$243,0))</f>
        <v>3245</v>
      </c>
      <c r="AP145" s="4">
        <f t="shared" ref="AP145:AP208" si="75">INDEX($AH$16:$AH$243,MATCH($AN145,$AG$16:$AG$243,0))</f>
        <v>3310</v>
      </c>
      <c r="AQ145" s="142">
        <f t="shared" si="71"/>
        <v>3277.5</v>
      </c>
      <c r="AR145" s="43">
        <f t="shared" ref="AR145:AR208" si="76">AQ145/$D$10</f>
        <v>21.009615384615383</v>
      </c>
      <c r="AS145" s="5"/>
      <c r="AT145" s="5"/>
      <c r="AU145" s="5"/>
      <c r="AV145" s="5"/>
      <c r="AW145" s="5"/>
      <c r="AX145" s="6"/>
    </row>
    <row r="146" spans="1:50">
      <c r="A146" s="48">
        <v>55</v>
      </c>
      <c r="B146" s="55">
        <v>1</v>
      </c>
      <c r="C146" s="55">
        <v>28</v>
      </c>
      <c r="D146" s="48">
        <f t="shared" si="72"/>
        <v>1</v>
      </c>
      <c r="E146" s="48" t="str">
        <f t="shared" si="73"/>
        <v>55_1</v>
      </c>
      <c r="F146" s="55">
        <v>3086</v>
      </c>
      <c r="G146" s="1"/>
      <c r="H146" s="48">
        <v>55</v>
      </c>
      <c r="I146" s="55">
        <v>1</v>
      </c>
      <c r="J146" s="55">
        <v>28</v>
      </c>
      <c r="K146" s="48">
        <f t="shared" si="61"/>
        <v>1</v>
      </c>
      <c r="L146" s="48" t="str">
        <f t="shared" si="62"/>
        <v>55_1</v>
      </c>
      <c r="M146" s="55">
        <v>3178</v>
      </c>
      <c r="N146" s="82"/>
      <c r="O146" s="48">
        <v>55</v>
      </c>
      <c r="P146" s="55">
        <v>1</v>
      </c>
      <c r="Q146" s="55">
        <v>28</v>
      </c>
      <c r="R146" s="48">
        <f t="shared" si="63"/>
        <v>1</v>
      </c>
      <c r="S146" s="48" t="str">
        <f t="shared" si="64"/>
        <v>55_1</v>
      </c>
      <c r="T146" s="55">
        <v>3245</v>
      </c>
      <c r="U146" s="5"/>
      <c r="V146" s="48">
        <v>55</v>
      </c>
      <c r="W146" s="48">
        <f t="shared" ref="W146:W156" si="77">W145+1</f>
        <v>2</v>
      </c>
      <c r="X146" s="55">
        <v>30</v>
      </c>
      <c r="Y146" s="48">
        <f t="shared" si="65"/>
        <v>2</v>
      </c>
      <c r="Z146" s="48" t="str">
        <f t="shared" si="66"/>
        <v>55_2</v>
      </c>
      <c r="AA146" s="55">
        <v>3396</v>
      </c>
      <c r="AB146" s="5"/>
      <c r="AC146" s="48">
        <v>55</v>
      </c>
      <c r="AD146" s="48">
        <f t="shared" ref="AD146:AD156" si="78">AD145+1</f>
        <v>2</v>
      </c>
      <c r="AE146" s="55">
        <v>30</v>
      </c>
      <c r="AF146" s="48">
        <f t="shared" si="67"/>
        <v>2</v>
      </c>
      <c r="AG146" s="48" t="str">
        <f t="shared" si="68"/>
        <v>55_2</v>
      </c>
      <c r="AH146" s="55">
        <v>3464</v>
      </c>
      <c r="AI146" s="82"/>
      <c r="AJ146" s="48">
        <v>55</v>
      </c>
      <c r="AK146" s="48">
        <f t="shared" ref="AK146:AK156" si="79">AK145+1</f>
        <v>2</v>
      </c>
      <c r="AL146" s="55">
        <v>30</v>
      </c>
      <c r="AM146" s="48">
        <f t="shared" si="69"/>
        <v>2</v>
      </c>
      <c r="AN146" s="48" t="str">
        <f t="shared" si="70"/>
        <v>55_2</v>
      </c>
      <c r="AO146" s="4">
        <f t="shared" si="74"/>
        <v>3396</v>
      </c>
      <c r="AP146" s="4">
        <f t="shared" si="75"/>
        <v>3464</v>
      </c>
      <c r="AQ146" s="142">
        <f t="shared" si="71"/>
        <v>3430</v>
      </c>
      <c r="AR146" s="43">
        <f t="shared" si="76"/>
        <v>21.987179487179485</v>
      </c>
      <c r="AS146" s="5"/>
      <c r="AT146" s="5"/>
      <c r="AU146" s="5"/>
      <c r="AV146" s="5"/>
      <c r="AW146" s="5"/>
      <c r="AX146" s="6"/>
    </row>
    <row r="147" spans="1:50">
      <c r="A147" s="48">
        <v>55</v>
      </c>
      <c r="B147" s="55">
        <v>2</v>
      </c>
      <c r="C147" s="55">
        <v>30</v>
      </c>
      <c r="D147" s="48">
        <f t="shared" si="72"/>
        <v>2</v>
      </c>
      <c r="E147" s="48" t="str">
        <f t="shared" si="73"/>
        <v>55_2</v>
      </c>
      <c r="F147" s="55">
        <v>3229</v>
      </c>
      <c r="G147" s="1"/>
      <c r="H147" s="48">
        <v>55</v>
      </c>
      <c r="I147" s="55">
        <v>2</v>
      </c>
      <c r="J147" s="55">
        <v>30</v>
      </c>
      <c r="K147" s="48">
        <f t="shared" si="61"/>
        <v>2</v>
      </c>
      <c r="L147" s="48" t="str">
        <f t="shared" si="62"/>
        <v>55_2</v>
      </c>
      <c r="M147" s="55">
        <v>3326</v>
      </c>
      <c r="N147" s="82"/>
      <c r="O147" s="48">
        <v>55</v>
      </c>
      <c r="P147" s="55">
        <v>2</v>
      </c>
      <c r="Q147" s="55">
        <v>30</v>
      </c>
      <c r="R147" s="48">
        <f t="shared" si="63"/>
        <v>2</v>
      </c>
      <c r="S147" s="48" t="str">
        <f t="shared" si="64"/>
        <v>55_2</v>
      </c>
      <c r="T147" s="55">
        <v>3396</v>
      </c>
      <c r="U147" s="5"/>
      <c r="V147" s="48">
        <v>55</v>
      </c>
      <c r="W147" s="48">
        <f t="shared" si="77"/>
        <v>3</v>
      </c>
      <c r="X147" s="55">
        <v>32</v>
      </c>
      <c r="Y147" s="48">
        <f t="shared" si="65"/>
        <v>3</v>
      </c>
      <c r="Z147" s="48" t="str">
        <f t="shared" si="66"/>
        <v>55_3</v>
      </c>
      <c r="AA147" s="55">
        <v>3538</v>
      </c>
      <c r="AB147" s="5"/>
      <c r="AC147" s="48">
        <v>55</v>
      </c>
      <c r="AD147" s="48">
        <f t="shared" si="78"/>
        <v>3</v>
      </c>
      <c r="AE147" s="55">
        <v>32</v>
      </c>
      <c r="AF147" s="48">
        <f t="shared" si="67"/>
        <v>3</v>
      </c>
      <c r="AG147" s="48" t="str">
        <f t="shared" si="68"/>
        <v>55_3</v>
      </c>
      <c r="AH147" s="55">
        <v>3609</v>
      </c>
      <c r="AI147" s="82"/>
      <c r="AJ147" s="48">
        <v>55</v>
      </c>
      <c r="AK147" s="48">
        <f t="shared" si="79"/>
        <v>3</v>
      </c>
      <c r="AL147" s="55">
        <v>32</v>
      </c>
      <c r="AM147" s="48">
        <f t="shared" si="69"/>
        <v>3</v>
      </c>
      <c r="AN147" s="48" t="str">
        <f t="shared" si="70"/>
        <v>55_3</v>
      </c>
      <c r="AO147" s="4">
        <f t="shared" si="74"/>
        <v>3538</v>
      </c>
      <c r="AP147" s="4">
        <f t="shared" si="75"/>
        <v>3609</v>
      </c>
      <c r="AQ147" s="142">
        <f t="shared" si="71"/>
        <v>3573.5</v>
      </c>
      <c r="AR147" s="43">
        <f t="shared" si="76"/>
        <v>22.907051282051281</v>
      </c>
      <c r="AS147" s="5"/>
      <c r="AT147" s="5"/>
      <c r="AU147" s="5"/>
      <c r="AV147" s="5"/>
      <c r="AW147" s="5"/>
      <c r="AX147" s="6"/>
    </row>
    <row r="148" spans="1:50">
      <c r="A148" s="48">
        <v>55</v>
      </c>
      <c r="B148" s="55">
        <v>3</v>
      </c>
      <c r="C148" s="55">
        <v>32</v>
      </c>
      <c r="D148" s="48">
        <f t="shared" si="72"/>
        <v>3</v>
      </c>
      <c r="E148" s="48" t="str">
        <f t="shared" si="73"/>
        <v>55_3</v>
      </c>
      <c r="F148" s="55">
        <v>3364</v>
      </c>
      <c r="G148" s="1"/>
      <c r="H148" s="48">
        <v>55</v>
      </c>
      <c r="I148" s="55">
        <v>3</v>
      </c>
      <c r="J148" s="55">
        <v>32</v>
      </c>
      <c r="K148" s="48">
        <f t="shared" si="61"/>
        <v>3</v>
      </c>
      <c r="L148" s="48" t="str">
        <f t="shared" si="62"/>
        <v>55_3</v>
      </c>
      <c r="M148" s="55">
        <v>3465</v>
      </c>
      <c r="N148" s="82"/>
      <c r="O148" s="48">
        <v>55</v>
      </c>
      <c r="P148" s="55">
        <v>3</v>
      </c>
      <c r="Q148" s="55">
        <v>32</v>
      </c>
      <c r="R148" s="48">
        <f t="shared" si="63"/>
        <v>3</v>
      </c>
      <c r="S148" s="48" t="str">
        <f t="shared" si="64"/>
        <v>55_3</v>
      </c>
      <c r="T148" s="55">
        <v>3538</v>
      </c>
      <c r="U148" s="5"/>
      <c r="V148" s="48">
        <v>55</v>
      </c>
      <c r="W148" s="48">
        <f t="shared" si="77"/>
        <v>4</v>
      </c>
      <c r="X148" s="55">
        <v>34</v>
      </c>
      <c r="Y148" s="48">
        <f t="shared" si="65"/>
        <v>4</v>
      </c>
      <c r="Z148" s="48" t="str">
        <f t="shared" si="66"/>
        <v>55_4</v>
      </c>
      <c r="AA148" s="55">
        <v>3686</v>
      </c>
      <c r="AB148" s="5"/>
      <c r="AC148" s="48">
        <v>55</v>
      </c>
      <c r="AD148" s="48">
        <f t="shared" si="78"/>
        <v>4</v>
      </c>
      <c r="AE148" s="55">
        <v>34</v>
      </c>
      <c r="AF148" s="48">
        <f t="shared" si="67"/>
        <v>4</v>
      </c>
      <c r="AG148" s="48" t="str">
        <f t="shared" si="68"/>
        <v>55_4</v>
      </c>
      <c r="AH148" s="55">
        <v>3760</v>
      </c>
      <c r="AI148" s="82"/>
      <c r="AJ148" s="48">
        <v>55</v>
      </c>
      <c r="AK148" s="48">
        <f t="shared" si="79"/>
        <v>4</v>
      </c>
      <c r="AL148" s="55">
        <v>34</v>
      </c>
      <c r="AM148" s="48">
        <f t="shared" si="69"/>
        <v>4</v>
      </c>
      <c r="AN148" s="48" t="str">
        <f t="shared" si="70"/>
        <v>55_4</v>
      </c>
      <c r="AO148" s="4">
        <f t="shared" si="74"/>
        <v>3686</v>
      </c>
      <c r="AP148" s="4">
        <f t="shared" si="75"/>
        <v>3760</v>
      </c>
      <c r="AQ148" s="142">
        <f t="shared" si="71"/>
        <v>3723</v>
      </c>
      <c r="AR148" s="43">
        <f t="shared" si="76"/>
        <v>23.865384615384617</v>
      </c>
      <c r="AS148" s="5"/>
      <c r="AT148" s="5"/>
      <c r="AU148" s="5"/>
      <c r="AV148" s="5"/>
      <c r="AW148" s="5"/>
      <c r="AX148" s="6"/>
    </row>
    <row r="149" spans="1:50">
      <c r="A149" s="48">
        <v>55</v>
      </c>
      <c r="B149" s="55">
        <v>4</v>
      </c>
      <c r="C149" s="55">
        <v>34</v>
      </c>
      <c r="D149" s="48">
        <f t="shared" si="72"/>
        <v>4</v>
      </c>
      <c r="E149" s="48" t="str">
        <f t="shared" si="73"/>
        <v>55_4</v>
      </c>
      <c r="F149" s="55">
        <v>3505</v>
      </c>
      <c r="G149" s="1"/>
      <c r="H149" s="48">
        <v>55</v>
      </c>
      <c r="I149" s="55">
        <v>4</v>
      </c>
      <c r="J149" s="55">
        <v>34</v>
      </c>
      <c r="K149" s="48">
        <f t="shared" si="61"/>
        <v>4</v>
      </c>
      <c r="L149" s="48" t="str">
        <f t="shared" si="62"/>
        <v>55_4</v>
      </c>
      <c r="M149" s="55">
        <v>3611</v>
      </c>
      <c r="N149" s="82"/>
      <c r="O149" s="48">
        <v>55</v>
      </c>
      <c r="P149" s="55">
        <v>4</v>
      </c>
      <c r="Q149" s="55">
        <v>34</v>
      </c>
      <c r="R149" s="48">
        <f t="shared" si="63"/>
        <v>4</v>
      </c>
      <c r="S149" s="48" t="str">
        <f t="shared" si="64"/>
        <v>55_4</v>
      </c>
      <c r="T149" s="55">
        <v>3686</v>
      </c>
      <c r="U149" s="5"/>
      <c r="V149" s="48">
        <v>55</v>
      </c>
      <c r="W149" s="48">
        <f t="shared" si="77"/>
        <v>5</v>
      </c>
      <c r="X149" s="55">
        <v>35</v>
      </c>
      <c r="Y149" s="48">
        <f t="shared" si="65"/>
        <v>5</v>
      </c>
      <c r="Z149" s="48" t="str">
        <f t="shared" si="66"/>
        <v>55_5</v>
      </c>
      <c r="AA149" s="55">
        <v>3755</v>
      </c>
      <c r="AB149" s="5"/>
      <c r="AC149" s="48">
        <v>55</v>
      </c>
      <c r="AD149" s="48">
        <f t="shared" si="78"/>
        <v>5</v>
      </c>
      <c r="AE149" s="55">
        <v>35</v>
      </c>
      <c r="AF149" s="48">
        <f t="shared" si="67"/>
        <v>5</v>
      </c>
      <c r="AG149" s="48" t="str">
        <f t="shared" si="68"/>
        <v>55_5</v>
      </c>
      <c r="AH149" s="55">
        <v>3830</v>
      </c>
      <c r="AI149" s="82"/>
      <c r="AJ149" s="48">
        <v>55</v>
      </c>
      <c r="AK149" s="48">
        <f t="shared" si="79"/>
        <v>5</v>
      </c>
      <c r="AL149" s="55">
        <v>35</v>
      </c>
      <c r="AM149" s="48">
        <f t="shared" si="69"/>
        <v>5</v>
      </c>
      <c r="AN149" s="48" t="str">
        <f t="shared" si="70"/>
        <v>55_5</v>
      </c>
      <c r="AO149" s="4">
        <f t="shared" si="74"/>
        <v>3755</v>
      </c>
      <c r="AP149" s="4">
        <f t="shared" si="75"/>
        <v>3830</v>
      </c>
      <c r="AQ149" s="142">
        <f t="shared" si="71"/>
        <v>3792.5</v>
      </c>
      <c r="AR149" s="43">
        <f t="shared" si="76"/>
        <v>24.310897435897434</v>
      </c>
      <c r="AS149" s="5"/>
      <c r="AT149" s="5"/>
      <c r="AU149" s="5"/>
      <c r="AV149" s="5"/>
      <c r="AW149" s="5"/>
      <c r="AX149" s="6"/>
    </row>
    <row r="150" spans="1:50">
      <c r="A150" s="48">
        <v>55</v>
      </c>
      <c r="B150" s="55">
        <v>5</v>
      </c>
      <c r="C150" s="55">
        <v>35</v>
      </c>
      <c r="D150" s="48">
        <f t="shared" si="72"/>
        <v>5</v>
      </c>
      <c r="E150" s="48" t="str">
        <f t="shared" si="73"/>
        <v>55_5</v>
      </c>
      <c r="F150" s="55">
        <v>3571</v>
      </c>
      <c r="G150" s="1"/>
      <c r="H150" s="48">
        <v>55</v>
      </c>
      <c r="I150" s="55">
        <v>5</v>
      </c>
      <c r="J150" s="55">
        <v>35</v>
      </c>
      <c r="K150" s="48">
        <f t="shared" si="61"/>
        <v>5</v>
      </c>
      <c r="L150" s="48" t="str">
        <f t="shared" si="62"/>
        <v>55_5</v>
      </c>
      <c r="M150" s="55">
        <v>3678</v>
      </c>
      <c r="N150" s="82"/>
      <c r="O150" s="48">
        <v>55</v>
      </c>
      <c r="P150" s="55">
        <v>5</v>
      </c>
      <c r="Q150" s="55">
        <v>35</v>
      </c>
      <c r="R150" s="48">
        <f t="shared" si="63"/>
        <v>5</v>
      </c>
      <c r="S150" s="48" t="str">
        <f t="shared" si="64"/>
        <v>55_5</v>
      </c>
      <c r="T150" s="55">
        <v>3755</v>
      </c>
      <c r="U150" s="5"/>
      <c r="V150" s="48">
        <v>55</v>
      </c>
      <c r="W150" s="48">
        <f t="shared" si="77"/>
        <v>6</v>
      </c>
      <c r="X150" s="55">
        <v>36</v>
      </c>
      <c r="Y150" s="48">
        <f t="shared" si="65"/>
        <v>6</v>
      </c>
      <c r="Z150" s="48" t="str">
        <f t="shared" si="66"/>
        <v>55_6</v>
      </c>
      <c r="AA150" s="55">
        <v>3826</v>
      </c>
      <c r="AB150" s="5"/>
      <c r="AC150" s="48">
        <v>55</v>
      </c>
      <c r="AD150" s="48">
        <f t="shared" si="78"/>
        <v>6</v>
      </c>
      <c r="AE150" s="55">
        <v>36</v>
      </c>
      <c r="AF150" s="48">
        <f t="shared" si="67"/>
        <v>6</v>
      </c>
      <c r="AG150" s="48" t="str">
        <f t="shared" si="68"/>
        <v>55_6</v>
      </c>
      <c r="AH150" s="55">
        <v>3902</v>
      </c>
      <c r="AI150" s="82"/>
      <c r="AJ150" s="48">
        <v>55</v>
      </c>
      <c r="AK150" s="48">
        <f t="shared" si="79"/>
        <v>6</v>
      </c>
      <c r="AL150" s="55">
        <v>36</v>
      </c>
      <c r="AM150" s="48">
        <f t="shared" si="69"/>
        <v>6</v>
      </c>
      <c r="AN150" s="48" t="str">
        <f t="shared" si="70"/>
        <v>55_6</v>
      </c>
      <c r="AO150" s="4">
        <f t="shared" si="74"/>
        <v>3826</v>
      </c>
      <c r="AP150" s="4">
        <f t="shared" si="75"/>
        <v>3902</v>
      </c>
      <c r="AQ150" s="142">
        <f t="shared" si="71"/>
        <v>3864</v>
      </c>
      <c r="AR150" s="43">
        <f t="shared" si="76"/>
        <v>24.76923076923077</v>
      </c>
      <c r="AS150" s="5"/>
      <c r="AT150" s="5"/>
      <c r="AU150" s="5"/>
      <c r="AV150" s="5"/>
      <c r="AW150" s="5"/>
      <c r="AX150" s="6"/>
    </row>
    <row r="151" spans="1:50">
      <c r="A151" s="48">
        <v>55</v>
      </c>
      <c r="B151" s="55">
        <v>6</v>
      </c>
      <c r="C151" s="55">
        <v>36</v>
      </c>
      <c r="D151" s="48">
        <f t="shared" si="72"/>
        <v>6</v>
      </c>
      <c r="E151" s="48" t="str">
        <f t="shared" si="73"/>
        <v>55_6</v>
      </c>
      <c r="F151" s="55">
        <v>3638</v>
      </c>
      <c r="G151" s="1"/>
      <c r="H151" s="48">
        <v>55</v>
      </c>
      <c r="I151" s="55">
        <v>6</v>
      </c>
      <c r="J151" s="55">
        <v>36</v>
      </c>
      <c r="K151" s="48">
        <f t="shared" si="61"/>
        <v>6</v>
      </c>
      <c r="L151" s="48" t="str">
        <f t="shared" si="62"/>
        <v>55_6</v>
      </c>
      <c r="M151" s="55">
        <v>3747</v>
      </c>
      <c r="N151" s="5"/>
      <c r="O151" s="48">
        <v>55</v>
      </c>
      <c r="P151" s="55">
        <v>6</v>
      </c>
      <c r="Q151" s="55">
        <v>36</v>
      </c>
      <c r="R151" s="48">
        <f t="shared" si="63"/>
        <v>6</v>
      </c>
      <c r="S151" s="48" t="str">
        <f t="shared" si="64"/>
        <v>55_6</v>
      </c>
      <c r="T151" s="55">
        <v>3826</v>
      </c>
      <c r="U151" s="5"/>
      <c r="V151" s="48">
        <v>55</v>
      </c>
      <c r="W151" s="48">
        <f t="shared" si="77"/>
        <v>7</v>
      </c>
      <c r="X151" s="55">
        <v>37</v>
      </c>
      <c r="Y151" s="48">
        <f t="shared" si="65"/>
        <v>7</v>
      </c>
      <c r="Z151" s="48" t="str">
        <f t="shared" si="66"/>
        <v>55_7</v>
      </c>
      <c r="AA151" s="55">
        <v>3905</v>
      </c>
      <c r="AB151" s="5"/>
      <c r="AC151" s="48">
        <v>55</v>
      </c>
      <c r="AD151" s="48">
        <f t="shared" si="78"/>
        <v>7</v>
      </c>
      <c r="AE151" s="55">
        <v>37</v>
      </c>
      <c r="AF151" s="48">
        <f t="shared" si="67"/>
        <v>7</v>
      </c>
      <c r="AG151" s="48" t="str">
        <f t="shared" si="68"/>
        <v>55_7</v>
      </c>
      <c r="AH151" s="55">
        <v>3983</v>
      </c>
      <c r="AI151" s="5"/>
      <c r="AJ151" s="48">
        <v>55</v>
      </c>
      <c r="AK151" s="48">
        <f t="shared" si="79"/>
        <v>7</v>
      </c>
      <c r="AL151" s="55">
        <v>37</v>
      </c>
      <c r="AM151" s="48">
        <f t="shared" si="69"/>
        <v>7</v>
      </c>
      <c r="AN151" s="48" t="str">
        <f t="shared" si="70"/>
        <v>55_7</v>
      </c>
      <c r="AO151" s="4">
        <f t="shared" si="74"/>
        <v>3905</v>
      </c>
      <c r="AP151" s="4">
        <f t="shared" si="75"/>
        <v>3983</v>
      </c>
      <c r="AQ151" s="142">
        <f t="shared" si="71"/>
        <v>3944</v>
      </c>
      <c r="AR151" s="43">
        <f t="shared" si="76"/>
        <v>25.282051282051281</v>
      </c>
      <c r="AS151" s="5"/>
      <c r="AT151" s="5"/>
      <c r="AU151" s="5"/>
      <c r="AV151" s="5"/>
      <c r="AW151" s="5"/>
      <c r="AX151" s="6"/>
    </row>
    <row r="152" spans="1:50" ht="11.25">
      <c r="A152" s="48">
        <v>55</v>
      </c>
      <c r="B152" s="55">
        <v>7</v>
      </c>
      <c r="C152" s="55">
        <v>37</v>
      </c>
      <c r="D152" s="48">
        <f t="shared" si="72"/>
        <v>7</v>
      </c>
      <c r="E152" s="48" t="str">
        <f t="shared" si="73"/>
        <v>55_7</v>
      </c>
      <c r="F152" s="55">
        <v>3713</v>
      </c>
      <c r="G152" s="1"/>
      <c r="H152" s="48">
        <v>55</v>
      </c>
      <c r="I152" s="55">
        <v>7</v>
      </c>
      <c r="J152" s="55">
        <v>37</v>
      </c>
      <c r="K152" s="48">
        <f t="shared" si="61"/>
        <v>7</v>
      </c>
      <c r="L152" s="48" t="str">
        <f t="shared" si="62"/>
        <v>55_7</v>
      </c>
      <c r="M152" s="55">
        <v>3824</v>
      </c>
      <c r="N152" s="77"/>
      <c r="O152" s="48">
        <v>55</v>
      </c>
      <c r="P152" s="55">
        <v>7</v>
      </c>
      <c r="Q152" s="55">
        <v>37</v>
      </c>
      <c r="R152" s="48">
        <f t="shared" si="63"/>
        <v>7</v>
      </c>
      <c r="S152" s="48" t="str">
        <f t="shared" si="64"/>
        <v>55_7</v>
      </c>
      <c r="T152" s="55">
        <v>3905</v>
      </c>
      <c r="U152" s="5"/>
      <c r="V152" s="48">
        <v>55</v>
      </c>
      <c r="W152" s="48">
        <f t="shared" si="77"/>
        <v>8</v>
      </c>
      <c r="X152" s="55">
        <v>38</v>
      </c>
      <c r="Y152" s="48">
        <f t="shared" si="65"/>
        <v>8</v>
      </c>
      <c r="Z152" s="48" t="str">
        <f t="shared" si="66"/>
        <v>55_8</v>
      </c>
      <c r="AA152" s="55">
        <v>3986</v>
      </c>
      <c r="AB152" s="5"/>
      <c r="AC152" s="48">
        <v>55</v>
      </c>
      <c r="AD152" s="48">
        <f t="shared" si="78"/>
        <v>8</v>
      </c>
      <c r="AE152" s="55">
        <v>38</v>
      </c>
      <c r="AF152" s="48">
        <f t="shared" si="67"/>
        <v>8</v>
      </c>
      <c r="AG152" s="48" t="str">
        <f t="shared" si="68"/>
        <v>55_8</v>
      </c>
      <c r="AH152" s="55">
        <v>4066</v>
      </c>
      <c r="AI152" s="77"/>
      <c r="AJ152" s="48">
        <v>55</v>
      </c>
      <c r="AK152" s="48">
        <f t="shared" si="79"/>
        <v>8</v>
      </c>
      <c r="AL152" s="55">
        <v>38</v>
      </c>
      <c r="AM152" s="48">
        <f t="shared" si="69"/>
        <v>8</v>
      </c>
      <c r="AN152" s="48" t="str">
        <f t="shared" si="70"/>
        <v>55_8</v>
      </c>
      <c r="AO152" s="4">
        <f t="shared" si="74"/>
        <v>3986</v>
      </c>
      <c r="AP152" s="4">
        <f t="shared" si="75"/>
        <v>4066</v>
      </c>
      <c r="AQ152" s="142">
        <f t="shared" si="71"/>
        <v>4026</v>
      </c>
      <c r="AR152" s="43">
        <f t="shared" si="76"/>
        <v>25.807692307692307</v>
      </c>
      <c r="AS152" s="5"/>
      <c r="AT152" s="5"/>
      <c r="AU152" s="5"/>
      <c r="AV152" s="5"/>
      <c r="AW152" s="5"/>
      <c r="AX152" s="6"/>
    </row>
    <row r="153" spans="1:50">
      <c r="A153" s="48">
        <v>55</v>
      </c>
      <c r="B153" s="55">
        <v>8</v>
      </c>
      <c r="C153" s="55">
        <v>38</v>
      </c>
      <c r="D153" s="48">
        <f t="shared" si="72"/>
        <v>8</v>
      </c>
      <c r="E153" s="48" t="str">
        <f t="shared" si="73"/>
        <v>55_8</v>
      </c>
      <c r="F153" s="55">
        <v>3790</v>
      </c>
      <c r="G153" s="1"/>
      <c r="H153" s="48">
        <v>55</v>
      </c>
      <c r="I153" s="55">
        <v>8</v>
      </c>
      <c r="J153" s="55">
        <v>38</v>
      </c>
      <c r="K153" s="48">
        <f t="shared" si="61"/>
        <v>8</v>
      </c>
      <c r="L153" s="48" t="str">
        <f t="shared" si="62"/>
        <v>55_8</v>
      </c>
      <c r="M153" s="55">
        <v>3904</v>
      </c>
      <c r="N153" s="82"/>
      <c r="O153" s="48">
        <v>55</v>
      </c>
      <c r="P153" s="55">
        <v>8</v>
      </c>
      <c r="Q153" s="55">
        <v>38</v>
      </c>
      <c r="R153" s="48">
        <f t="shared" si="63"/>
        <v>8</v>
      </c>
      <c r="S153" s="48" t="str">
        <f t="shared" si="64"/>
        <v>55_8</v>
      </c>
      <c r="T153" s="55">
        <v>3986</v>
      </c>
      <c r="U153" s="5"/>
      <c r="V153" s="48">
        <v>55</v>
      </c>
      <c r="W153" s="48">
        <f t="shared" si="77"/>
        <v>9</v>
      </c>
      <c r="X153" s="55">
        <v>39</v>
      </c>
      <c r="Y153" s="48">
        <f t="shared" si="65"/>
        <v>9</v>
      </c>
      <c r="Z153" s="48" t="str">
        <f t="shared" si="66"/>
        <v>55_9</v>
      </c>
      <c r="AA153" s="55">
        <v>4066</v>
      </c>
      <c r="AB153" s="5"/>
      <c r="AC153" s="48">
        <v>55</v>
      </c>
      <c r="AD153" s="48">
        <f t="shared" si="78"/>
        <v>9</v>
      </c>
      <c r="AE153" s="55">
        <v>39</v>
      </c>
      <c r="AF153" s="48">
        <f t="shared" si="67"/>
        <v>9</v>
      </c>
      <c r="AG153" s="48" t="str">
        <f t="shared" si="68"/>
        <v>55_9</v>
      </c>
      <c r="AH153" s="55">
        <v>4148</v>
      </c>
      <c r="AI153" s="82"/>
      <c r="AJ153" s="48">
        <v>55</v>
      </c>
      <c r="AK153" s="48">
        <f t="shared" si="79"/>
        <v>9</v>
      </c>
      <c r="AL153" s="55">
        <v>39</v>
      </c>
      <c r="AM153" s="48">
        <f t="shared" si="69"/>
        <v>9</v>
      </c>
      <c r="AN153" s="48" t="str">
        <f t="shared" si="70"/>
        <v>55_9</v>
      </c>
      <c r="AO153" s="4">
        <f t="shared" si="74"/>
        <v>4066</v>
      </c>
      <c r="AP153" s="4">
        <f t="shared" si="75"/>
        <v>4148</v>
      </c>
      <c r="AQ153" s="142">
        <f t="shared" si="71"/>
        <v>4107</v>
      </c>
      <c r="AR153" s="43">
        <f t="shared" si="76"/>
        <v>26.326923076923077</v>
      </c>
      <c r="AS153" s="5"/>
      <c r="AT153" s="5"/>
      <c r="AU153" s="5"/>
      <c r="AV153" s="5"/>
      <c r="AW153" s="5"/>
      <c r="AX153" s="6"/>
    </row>
    <row r="154" spans="1:50">
      <c r="A154" s="48">
        <v>55</v>
      </c>
      <c r="B154" s="55">
        <v>9</v>
      </c>
      <c r="C154" s="55">
        <v>39</v>
      </c>
      <c r="D154" s="48">
        <f t="shared" si="72"/>
        <v>9</v>
      </c>
      <c r="E154" s="48" t="str">
        <f t="shared" si="73"/>
        <v>55_9</v>
      </c>
      <c r="F154" s="55">
        <v>3867</v>
      </c>
      <c r="G154" s="1"/>
      <c r="H154" s="48">
        <v>55</v>
      </c>
      <c r="I154" s="55">
        <v>9</v>
      </c>
      <c r="J154" s="55">
        <v>39</v>
      </c>
      <c r="K154" s="48">
        <f t="shared" si="61"/>
        <v>9</v>
      </c>
      <c r="L154" s="48" t="str">
        <f t="shared" si="62"/>
        <v>55_9</v>
      </c>
      <c r="M154" s="55">
        <v>3983</v>
      </c>
      <c r="N154" s="82"/>
      <c r="O154" s="48">
        <v>55</v>
      </c>
      <c r="P154" s="55">
        <v>9</v>
      </c>
      <c r="Q154" s="55">
        <v>39</v>
      </c>
      <c r="R154" s="48">
        <f t="shared" si="63"/>
        <v>9</v>
      </c>
      <c r="S154" s="48" t="str">
        <f t="shared" si="64"/>
        <v>55_9</v>
      </c>
      <c r="T154" s="55">
        <v>4066</v>
      </c>
      <c r="U154" s="5"/>
      <c r="V154" s="48">
        <v>55</v>
      </c>
      <c r="W154" s="48">
        <f t="shared" si="77"/>
        <v>10</v>
      </c>
      <c r="X154" s="55">
        <v>40</v>
      </c>
      <c r="Y154" s="48">
        <f t="shared" si="65"/>
        <v>10</v>
      </c>
      <c r="Z154" s="48" t="str">
        <f t="shared" si="66"/>
        <v>55_10</v>
      </c>
      <c r="AA154" s="55">
        <v>4138</v>
      </c>
      <c r="AB154" s="5"/>
      <c r="AC154" s="48">
        <v>55</v>
      </c>
      <c r="AD154" s="48">
        <f t="shared" si="78"/>
        <v>10</v>
      </c>
      <c r="AE154" s="55">
        <v>40</v>
      </c>
      <c r="AF154" s="48">
        <f t="shared" si="67"/>
        <v>10</v>
      </c>
      <c r="AG154" s="48" t="str">
        <f t="shared" si="68"/>
        <v>55_10</v>
      </c>
      <c r="AH154" s="55">
        <v>4221</v>
      </c>
      <c r="AI154" s="82"/>
      <c r="AJ154" s="48">
        <v>55</v>
      </c>
      <c r="AK154" s="48">
        <f t="shared" si="79"/>
        <v>10</v>
      </c>
      <c r="AL154" s="55">
        <v>40</v>
      </c>
      <c r="AM154" s="48">
        <f t="shared" si="69"/>
        <v>10</v>
      </c>
      <c r="AN154" s="48" t="str">
        <f t="shared" si="70"/>
        <v>55_10</v>
      </c>
      <c r="AO154" s="4">
        <f t="shared" si="74"/>
        <v>4138</v>
      </c>
      <c r="AP154" s="4">
        <f t="shared" si="75"/>
        <v>4221</v>
      </c>
      <c r="AQ154" s="142">
        <f t="shared" si="71"/>
        <v>4179.5</v>
      </c>
      <c r="AR154" s="43">
        <f t="shared" si="76"/>
        <v>26.791666666666668</v>
      </c>
      <c r="AS154" s="5"/>
      <c r="AT154" s="5"/>
      <c r="AU154" s="5"/>
      <c r="AV154" s="5"/>
      <c r="AW154" s="5"/>
      <c r="AX154" s="6"/>
    </row>
    <row r="155" spans="1:50">
      <c r="A155" s="48">
        <v>55</v>
      </c>
      <c r="B155" s="55">
        <v>10</v>
      </c>
      <c r="C155" s="55">
        <v>40</v>
      </c>
      <c r="D155" s="48">
        <f t="shared" si="72"/>
        <v>10</v>
      </c>
      <c r="E155" s="48" t="str">
        <f t="shared" si="73"/>
        <v>55_10</v>
      </c>
      <c r="F155" s="55">
        <v>3935</v>
      </c>
      <c r="G155" s="1"/>
      <c r="H155" s="48">
        <v>55</v>
      </c>
      <c r="I155" s="55">
        <v>10</v>
      </c>
      <c r="J155" s="55">
        <v>40</v>
      </c>
      <c r="K155" s="48">
        <f t="shared" si="61"/>
        <v>10</v>
      </c>
      <c r="L155" s="48" t="str">
        <f t="shared" si="62"/>
        <v>55_10</v>
      </c>
      <c r="M155" s="55">
        <v>4053</v>
      </c>
      <c r="N155" s="82"/>
      <c r="O155" s="48">
        <v>55</v>
      </c>
      <c r="P155" s="55">
        <v>10</v>
      </c>
      <c r="Q155" s="55">
        <v>40</v>
      </c>
      <c r="R155" s="48">
        <f t="shared" si="63"/>
        <v>10</v>
      </c>
      <c r="S155" s="48" t="str">
        <f t="shared" si="64"/>
        <v>55_10</v>
      </c>
      <c r="T155" s="55">
        <v>4138</v>
      </c>
      <c r="U155" s="5"/>
      <c r="V155" s="48">
        <v>55</v>
      </c>
      <c r="W155" s="48">
        <f t="shared" si="77"/>
        <v>11</v>
      </c>
      <c r="X155" s="55">
        <v>41</v>
      </c>
      <c r="Y155" s="48">
        <f t="shared" si="65"/>
        <v>11</v>
      </c>
      <c r="Z155" s="48" t="str">
        <f t="shared" si="66"/>
        <v>55_11</v>
      </c>
      <c r="AA155" s="55">
        <v>4218</v>
      </c>
      <c r="AB155" s="5"/>
      <c r="AC155" s="48">
        <v>55</v>
      </c>
      <c r="AD155" s="48">
        <f t="shared" si="78"/>
        <v>11</v>
      </c>
      <c r="AE155" s="55">
        <v>41</v>
      </c>
      <c r="AF155" s="48">
        <f t="shared" si="67"/>
        <v>11</v>
      </c>
      <c r="AG155" s="48" t="str">
        <f t="shared" si="68"/>
        <v>55_11</v>
      </c>
      <c r="AH155" s="55">
        <v>4302</v>
      </c>
      <c r="AI155" s="82"/>
      <c r="AJ155" s="48">
        <v>55</v>
      </c>
      <c r="AK155" s="48">
        <f t="shared" si="79"/>
        <v>11</v>
      </c>
      <c r="AL155" s="55">
        <v>41</v>
      </c>
      <c r="AM155" s="48">
        <f t="shared" si="69"/>
        <v>11</v>
      </c>
      <c r="AN155" s="48" t="str">
        <f t="shared" si="70"/>
        <v>55_11</v>
      </c>
      <c r="AO155" s="4">
        <f t="shared" si="74"/>
        <v>4218</v>
      </c>
      <c r="AP155" s="4">
        <f t="shared" si="75"/>
        <v>4302</v>
      </c>
      <c r="AQ155" s="142">
        <f t="shared" si="71"/>
        <v>4260</v>
      </c>
      <c r="AR155" s="43">
        <f t="shared" si="76"/>
        <v>27.307692307692307</v>
      </c>
      <c r="AS155" s="5"/>
      <c r="AT155" s="5"/>
      <c r="AU155" s="5"/>
      <c r="AV155" s="5"/>
      <c r="AW155" s="5"/>
      <c r="AX155" s="6"/>
    </row>
    <row r="156" spans="1:50">
      <c r="A156" s="48">
        <v>55</v>
      </c>
      <c r="B156" s="55">
        <v>11</v>
      </c>
      <c r="C156" s="55">
        <v>41</v>
      </c>
      <c r="D156" s="48">
        <f t="shared" si="72"/>
        <v>11</v>
      </c>
      <c r="E156" s="48" t="str">
        <f t="shared" si="73"/>
        <v>55_11</v>
      </c>
      <c r="F156" s="55">
        <v>4010</v>
      </c>
      <c r="G156" s="1"/>
      <c r="H156" s="48">
        <v>55</v>
      </c>
      <c r="I156" s="55">
        <v>11</v>
      </c>
      <c r="J156" s="55">
        <v>41</v>
      </c>
      <c r="K156" s="48">
        <f t="shared" si="61"/>
        <v>11</v>
      </c>
      <c r="L156" s="48" t="str">
        <f t="shared" si="62"/>
        <v>55_11</v>
      </c>
      <c r="M156" s="55">
        <v>4131</v>
      </c>
      <c r="N156" s="82"/>
      <c r="O156" s="48">
        <v>55</v>
      </c>
      <c r="P156" s="55">
        <v>11</v>
      </c>
      <c r="Q156" s="55">
        <v>41</v>
      </c>
      <c r="R156" s="48">
        <f t="shared" si="63"/>
        <v>11</v>
      </c>
      <c r="S156" s="48" t="str">
        <f t="shared" si="64"/>
        <v>55_11</v>
      </c>
      <c r="T156" s="55">
        <v>4218</v>
      </c>
      <c r="U156" s="5"/>
      <c r="V156" s="48">
        <v>55</v>
      </c>
      <c r="W156" s="48">
        <f t="shared" si="77"/>
        <v>12</v>
      </c>
      <c r="X156" s="55">
        <v>42</v>
      </c>
      <c r="Y156" s="48">
        <f t="shared" si="65"/>
        <v>12</v>
      </c>
      <c r="Z156" s="48" t="str">
        <f t="shared" si="66"/>
        <v>55_12</v>
      </c>
      <c r="AA156" s="55">
        <v>4295</v>
      </c>
      <c r="AB156" s="5"/>
      <c r="AC156" s="48">
        <v>55</v>
      </c>
      <c r="AD156" s="48">
        <f t="shared" si="78"/>
        <v>12</v>
      </c>
      <c r="AE156" s="55">
        <v>42</v>
      </c>
      <c r="AF156" s="48">
        <f t="shared" si="67"/>
        <v>12</v>
      </c>
      <c r="AG156" s="48" t="str">
        <f t="shared" si="68"/>
        <v>55_12</v>
      </c>
      <c r="AH156" s="55">
        <v>4381</v>
      </c>
      <c r="AI156" s="82"/>
      <c r="AJ156" s="48">
        <v>55</v>
      </c>
      <c r="AK156" s="48">
        <f t="shared" si="79"/>
        <v>12</v>
      </c>
      <c r="AL156" s="55">
        <v>42</v>
      </c>
      <c r="AM156" s="48">
        <f t="shared" si="69"/>
        <v>12</v>
      </c>
      <c r="AN156" s="48" t="str">
        <f t="shared" si="70"/>
        <v>55_12</v>
      </c>
      <c r="AO156" s="4">
        <f t="shared" si="74"/>
        <v>4295</v>
      </c>
      <c r="AP156" s="4">
        <f t="shared" si="75"/>
        <v>4381</v>
      </c>
      <c r="AQ156" s="142">
        <f t="shared" si="71"/>
        <v>4338</v>
      </c>
      <c r="AR156" s="43">
        <f t="shared" si="76"/>
        <v>27.807692307692307</v>
      </c>
      <c r="AS156" s="5"/>
      <c r="AT156" s="5"/>
      <c r="AU156" s="5"/>
      <c r="AV156" s="5"/>
      <c r="AW156" s="5"/>
      <c r="AX156" s="6"/>
    </row>
    <row r="157" spans="1:50">
      <c r="A157" s="55">
        <v>59</v>
      </c>
      <c r="B157" s="55">
        <v>0</v>
      </c>
      <c r="C157" s="55">
        <v>25</v>
      </c>
      <c r="D157" s="48">
        <f t="shared" si="72"/>
        <v>0</v>
      </c>
      <c r="E157" s="48" t="str">
        <f t="shared" si="73"/>
        <v>59_0</v>
      </c>
      <c r="F157" s="55">
        <v>2877</v>
      </c>
      <c r="G157" s="1"/>
      <c r="H157" s="55">
        <v>59</v>
      </c>
      <c r="I157" s="55">
        <v>0</v>
      </c>
      <c r="J157" s="55">
        <v>25</v>
      </c>
      <c r="K157" s="48">
        <f t="shared" si="61"/>
        <v>0</v>
      </c>
      <c r="L157" s="48" t="str">
        <f t="shared" si="62"/>
        <v>59_0</v>
      </c>
      <c r="M157" s="55">
        <v>2963</v>
      </c>
      <c r="N157" s="82"/>
      <c r="O157" s="55">
        <v>59</v>
      </c>
      <c r="P157" s="55">
        <v>0</v>
      </c>
      <c r="Q157" s="55">
        <v>25</v>
      </c>
      <c r="R157" s="48">
        <f t="shared" si="63"/>
        <v>0</v>
      </c>
      <c r="S157" s="48" t="str">
        <f t="shared" si="64"/>
        <v>59_0</v>
      </c>
      <c r="T157" s="55">
        <v>3026</v>
      </c>
      <c r="U157" s="5"/>
      <c r="V157" s="55">
        <v>59</v>
      </c>
      <c r="W157" s="55">
        <v>1</v>
      </c>
      <c r="X157" s="55">
        <v>27</v>
      </c>
      <c r="Y157" s="48">
        <f t="shared" si="65"/>
        <v>1</v>
      </c>
      <c r="Z157" s="48" t="str">
        <f t="shared" si="66"/>
        <v>59_1</v>
      </c>
      <c r="AA157" s="55">
        <v>3178</v>
      </c>
      <c r="AB157" s="5"/>
      <c r="AC157" s="55">
        <v>59</v>
      </c>
      <c r="AD157" s="55">
        <v>1</v>
      </c>
      <c r="AE157" s="55">
        <v>27</v>
      </c>
      <c r="AF157" s="48">
        <f t="shared" si="67"/>
        <v>1</v>
      </c>
      <c r="AG157" s="48" t="str">
        <f t="shared" si="68"/>
        <v>59_1</v>
      </c>
      <c r="AH157" s="55">
        <v>3241</v>
      </c>
      <c r="AI157" s="82"/>
      <c r="AJ157" s="55">
        <v>59</v>
      </c>
      <c r="AK157" s="55">
        <v>1</v>
      </c>
      <c r="AL157" s="55">
        <v>27</v>
      </c>
      <c r="AM157" s="48">
        <f t="shared" si="69"/>
        <v>1</v>
      </c>
      <c r="AN157" s="48" t="str">
        <f t="shared" si="70"/>
        <v>59_1</v>
      </c>
      <c r="AO157" s="4">
        <f t="shared" si="74"/>
        <v>3178</v>
      </c>
      <c r="AP157" s="4">
        <f t="shared" si="75"/>
        <v>3241</v>
      </c>
      <c r="AQ157" s="142">
        <f t="shared" si="71"/>
        <v>3209.5</v>
      </c>
      <c r="AR157" s="43">
        <f t="shared" si="76"/>
        <v>20.573717948717949</v>
      </c>
      <c r="AS157" s="5"/>
      <c r="AT157" s="5"/>
      <c r="AU157" s="5"/>
      <c r="AV157" s="5"/>
      <c r="AW157" s="5"/>
      <c r="AX157" s="6"/>
    </row>
    <row r="158" spans="1:50">
      <c r="A158" s="55">
        <v>59</v>
      </c>
      <c r="B158" s="55">
        <v>1</v>
      </c>
      <c r="C158" s="55">
        <v>27</v>
      </c>
      <c r="D158" s="48">
        <f t="shared" si="72"/>
        <v>1</v>
      </c>
      <c r="E158" s="48" t="str">
        <f t="shared" si="73"/>
        <v>59_1</v>
      </c>
      <c r="F158" s="55">
        <v>3022</v>
      </c>
      <c r="G158" s="1"/>
      <c r="H158" s="55">
        <v>59</v>
      </c>
      <c r="I158" s="55">
        <v>1</v>
      </c>
      <c r="J158" s="55">
        <v>27</v>
      </c>
      <c r="K158" s="48">
        <f t="shared" si="61"/>
        <v>1</v>
      </c>
      <c r="L158" s="48" t="str">
        <f t="shared" si="62"/>
        <v>59_1</v>
      </c>
      <c r="M158" s="55">
        <v>3112</v>
      </c>
      <c r="N158" s="82"/>
      <c r="O158" s="55">
        <v>59</v>
      </c>
      <c r="P158" s="55">
        <v>1</v>
      </c>
      <c r="Q158" s="55">
        <v>27</v>
      </c>
      <c r="R158" s="48">
        <f t="shared" si="63"/>
        <v>1</v>
      </c>
      <c r="S158" s="48" t="str">
        <f t="shared" si="64"/>
        <v>59_1</v>
      </c>
      <c r="T158" s="55">
        <v>3178</v>
      </c>
      <c r="U158" s="5"/>
      <c r="V158" s="55">
        <v>59</v>
      </c>
      <c r="W158" s="55">
        <v>2</v>
      </c>
      <c r="X158" s="55">
        <v>29</v>
      </c>
      <c r="Y158" s="48">
        <f t="shared" si="65"/>
        <v>2</v>
      </c>
      <c r="Z158" s="48" t="str">
        <f t="shared" si="66"/>
        <v>59_2</v>
      </c>
      <c r="AA158" s="55">
        <v>3321</v>
      </c>
      <c r="AB158" s="5"/>
      <c r="AC158" s="55">
        <v>59</v>
      </c>
      <c r="AD158" s="55">
        <v>2</v>
      </c>
      <c r="AE158" s="55">
        <v>29</v>
      </c>
      <c r="AF158" s="48">
        <f t="shared" si="67"/>
        <v>2</v>
      </c>
      <c r="AG158" s="48" t="str">
        <f t="shared" si="68"/>
        <v>59_2</v>
      </c>
      <c r="AH158" s="55">
        <v>3388</v>
      </c>
      <c r="AI158" s="82"/>
      <c r="AJ158" s="55">
        <v>59</v>
      </c>
      <c r="AK158" s="55">
        <v>2</v>
      </c>
      <c r="AL158" s="55">
        <v>29</v>
      </c>
      <c r="AM158" s="48">
        <f t="shared" si="69"/>
        <v>2</v>
      </c>
      <c r="AN158" s="48" t="str">
        <f t="shared" si="70"/>
        <v>59_2</v>
      </c>
      <c r="AO158" s="4">
        <f t="shared" si="74"/>
        <v>3321</v>
      </c>
      <c r="AP158" s="4">
        <f t="shared" si="75"/>
        <v>3388</v>
      </c>
      <c r="AQ158" s="142">
        <f t="shared" si="71"/>
        <v>3354.5</v>
      </c>
      <c r="AR158" s="43">
        <f t="shared" si="76"/>
        <v>21.503205128205128</v>
      </c>
      <c r="AS158" s="5"/>
      <c r="AT158" s="5"/>
      <c r="AU158" s="5"/>
      <c r="AV158" s="5"/>
      <c r="AW158" s="5"/>
      <c r="AX158" s="6"/>
    </row>
    <row r="159" spans="1:50">
      <c r="A159" s="55">
        <v>59</v>
      </c>
      <c r="B159" s="55">
        <v>2</v>
      </c>
      <c r="C159" s="55">
        <v>29</v>
      </c>
      <c r="D159" s="48">
        <f t="shared" si="72"/>
        <v>2</v>
      </c>
      <c r="E159" s="48" t="str">
        <f t="shared" si="73"/>
        <v>59_2</v>
      </c>
      <c r="F159" s="55">
        <v>3158</v>
      </c>
      <c r="G159" s="1"/>
      <c r="H159" s="55">
        <v>59</v>
      </c>
      <c r="I159" s="55">
        <v>2</v>
      </c>
      <c r="J159" s="55">
        <v>29</v>
      </c>
      <c r="K159" s="48">
        <f t="shared" si="61"/>
        <v>2</v>
      </c>
      <c r="L159" s="48" t="str">
        <f t="shared" si="62"/>
        <v>59_2</v>
      </c>
      <c r="M159" s="55">
        <v>3253</v>
      </c>
      <c r="N159" s="82"/>
      <c r="O159" s="55">
        <v>59</v>
      </c>
      <c r="P159" s="55">
        <v>2</v>
      </c>
      <c r="Q159" s="55">
        <v>29</v>
      </c>
      <c r="R159" s="48">
        <f t="shared" si="63"/>
        <v>2</v>
      </c>
      <c r="S159" s="48" t="str">
        <f t="shared" si="64"/>
        <v>59_2</v>
      </c>
      <c r="T159" s="55">
        <v>3321</v>
      </c>
      <c r="U159" s="5"/>
      <c r="V159" s="55">
        <v>59</v>
      </c>
      <c r="W159" s="55">
        <v>3</v>
      </c>
      <c r="X159" s="55">
        <v>31</v>
      </c>
      <c r="Y159" s="48">
        <f t="shared" si="65"/>
        <v>3</v>
      </c>
      <c r="Z159" s="48" t="str">
        <f t="shared" si="66"/>
        <v>59_3</v>
      </c>
      <c r="AA159" s="55">
        <v>3466</v>
      </c>
      <c r="AB159" s="5"/>
      <c r="AC159" s="55">
        <v>59</v>
      </c>
      <c r="AD159" s="55">
        <v>3</v>
      </c>
      <c r="AE159" s="55">
        <v>31</v>
      </c>
      <c r="AF159" s="48">
        <f t="shared" si="67"/>
        <v>3</v>
      </c>
      <c r="AG159" s="48" t="str">
        <f t="shared" si="68"/>
        <v>59_3</v>
      </c>
      <c r="AH159" s="55">
        <v>3536</v>
      </c>
      <c r="AI159" s="82"/>
      <c r="AJ159" s="55">
        <v>59</v>
      </c>
      <c r="AK159" s="55">
        <v>3</v>
      </c>
      <c r="AL159" s="55">
        <v>31</v>
      </c>
      <c r="AM159" s="48">
        <f t="shared" si="69"/>
        <v>3</v>
      </c>
      <c r="AN159" s="48" t="str">
        <f t="shared" si="70"/>
        <v>59_3</v>
      </c>
      <c r="AO159" s="4">
        <f t="shared" si="74"/>
        <v>3466</v>
      </c>
      <c r="AP159" s="4">
        <f t="shared" si="75"/>
        <v>3536</v>
      </c>
      <c r="AQ159" s="142">
        <f t="shared" si="71"/>
        <v>3501</v>
      </c>
      <c r="AR159" s="43">
        <f t="shared" si="76"/>
        <v>22.442307692307693</v>
      </c>
      <c r="AS159" s="5"/>
      <c r="AT159" s="5"/>
      <c r="AU159" s="5"/>
      <c r="AV159" s="5"/>
      <c r="AW159" s="5"/>
      <c r="AX159" s="6"/>
    </row>
    <row r="160" spans="1:50">
      <c r="A160" s="55">
        <v>59</v>
      </c>
      <c r="B160" s="55">
        <v>3</v>
      </c>
      <c r="C160" s="55">
        <v>31</v>
      </c>
      <c r="D160" s="48">
        <f t="shared" si="72"/>
        <v>3</v>
      </c>
      <c r="E160" s="48" t="str">
        <f t="shared" si="73"/>
        <v>59_3</v>
      </c>
      <c r="F160" s="55">
        <v>3296</v>
      </c>
      <c r="G160" s="1"/>
      <c r="H160" s="55">
        <v>59</v>
      </c>
      <c r="I160" s="55">
        <v>3</v>
      </c>
      <c r="J160" s="55">
        <v>31</v>
      </c>
      <c r="K160" s="48">
        <f t="shared" si="61"/>
        <v>3</v>
      </c>
      <c r="L160" s="48" t="str">
        <f t="shared" si="62"/>
        <v>59_3</v>
      </c>
      <c r="M160" s="55">
        <v>3395</v>
      </c>
      <c r="N160" s="82"/>
      <c r="O160" s="55">
        <v>59</v>
      </c>
      <c r="P160" s="55">
        <v>3</v>
      </c>
      <c r="Q160" s="55">
        <v>31</v>
      </c>
      <c r="R160" s="48">
        <f t="shared" si="63"/>
        <v>3</v>
      </c>
      <c r="S160" s="48" t="str">
        <f t="shared" si="64"/>
        <v>59_3</v>
      </c>
      <c r="T160" s="55">
        <v>3466</v>
      </c>
      <c r="U160" s="5"/>
      <c r="V160" s="55">
        <v>59</v>
      </c>
      <c r="W160" s="55">
        <v>4</v>
      </c>
      <c r="X160" s="55">
        <v>33</v>
      </c>
      <c r="Y160" s="48">
        <f t="shared" si="65"/>
        <v>4</v>
      </c>
      <c r="Z160" s="48" t="str">
        <f t="shared" si="66"/>
        <v>59_4</v>
      </c>
      <c r="AA160" s="55">
        <v>3612</v>
      </c>
      <c r="AB160" s="5"/>
      <c r="AC160" s="55">
        <v>59</v>
      </c>
      <c r="AD160" s="55">
        <v>4</v>
      </c>
      <c r="AE160" s="55">
        <v>33</v>
      </c>
      <c r="AF160" s="48">
        <f t="shared" si="67"/>
        <v>4</v>
      </c>
      <c r="AG160" s="48" t="str">
        <f t="shared" si="68"/>
        <v>59_4</v>
      </c>
      <c r="AH160" s="55">
        <v>3684</v>
      </c>
      <c r="AI160" s="82"/>
      <c r="AJ160" s="55">
        <v>59</v>
      </c>
      <c r="AK160" s="55">
        <v>4</v>
      </c>
      <c r="AL160" s="55">
        <v>33</v>
      </c>
      <c r="AM160" s="48">
        <f t="shared" si="69"/>
        <v>4</v>
      </c>
      <c r="AN160" s="48" t="str">
        <f t="shared" si="70"/>
        <v>59_4</v>
      </c>
      <c r="AO160" s="4">
        <f t="shared" si="74"/>
        <v>3612</v>
      </c>
      <c r="AP160" s="4">
        <f t="shared" si="75"/>
        <v>3684</v>
      </c>
      <c r="AQ160" s="142">
        <f t="shared" si="71"/>
        <v>3648</v>
      </c>
      <c r="AR160" s="43">
        <f t="shared" si="76"/>
        <v>23.384615384615383</v>
      </c>
      <c r="AS160" s="5"/>
      <c r="AT160" s="5"/>
      <c r="AU160" s="5"/>
      <c r="AV160" s="5"/>
      <c r="AW160" s="5"/>
      <c r="AX160" s="6"/>
    </row>
    <row r="161" spans="1:50">
      <c r="A161" s="48">
        <v>60</v>
      </c>
      <c r="B161" s="55">
        <v>0</v>
      </c>
      <c r="C161" s="55">
        <v>32</v>
      </c>
      <c r="D161" s="48">
        <f t="shared" si="72"/>
        <v>0</v>
      </c>
      <c r="E161" s="48" t="str">
        <f t="shared" si="73"/>
        <v>60_0</v>
      </c>
      <c r="F161" s="55">
        <v>3364</v>
      </c>
      <c r="G161" s="1"/>
      <c r="H161" s="48">
        <v>60</v>
      </c>
      <c r="I161" s="55">
        <v>0</v>
      </c>
      <c r="J161" s="55">
        <v>32</v>
      </c>
      <c r="K161" s="48">
        <f t="shared" si="61"/>
        <v>0</v>
      </c>
      <c r="L161" s="48" t="str">
        <f t="shared" si="62"/>
        <v>60_0</v>
      </c>
      <c r="M161" s="55">
        <v>3465</v>
      </c>
      <c r="N161" s="82"/>
      <c r="O161" s="48">
        <v>60</v>
      </c>
      <c r="P161" s="55">
        <v>0</v>
      </c>
      <c r="Q161" s="55">
        <v>32</v>
      </c>
      <c r="R161" s="48">
        <f t="shared" si="63"/>
        <v>0</v>
      </c>
      <c r="S161" s="48" t="str">
        <f t="shared" si="64"/>
        <v>60_0</v>
      </c>
      <c r="T161" s="55">
        <v>3538</v>
      </c>
      <c r="U161" s="5"/>
      <c r="V161" s="48">
        <v>60</v>
      </c>
      <c r="W161" s="55">
        <v>1</v>
      </c>
      <c r="X161" s="55">
        <v>34</v>
      </c>
      <c r="Y161" s="48">
        <f t="shared" si="65"/>
        <v>1</v>
      </c>
      <c r="Z161" s="48" t="str">
        <f t="shared" si="66"/>
        <v>60_1</v>
      </c>
      <c r="AA161" s="55">
        <v>3686</v>
      </c>
      <c r="AB161" s="5"/>
      <c r="AC161" s="48">
        <v>60</v>
      </c>
      <c r="AD161" s="55">
        <v>1</v>
      </c>
      <c r="AE161" s="55">
        <v>34</v>
      </c>
      <c r="AF161" s="48">
        <f t="shared" si="67"/>
        <v>1</v>
      </c>
      <c r="AG161" s="48" t="str">
        <f t="shared" si="68"/>
        <v>60_1</v>
      </c>
      <c r="AH161" s="55">
        <v>3760</v>
      </c>
      <c r="AI161" s="82"/>
      <c r="AJ161" s="48">
        <v>60</v>
      </c>
      <c r="AK161" s="55">
        <v>1</v>
      </c>
      <c r="AL161" s="55">
        <v>34</v>
      </c>
      <c r="AM161" s="48">
        <f t="shared" si="69"/>
        <v>1</v>
      </c>
      <c r="AN161" s="48" t="str">
        <f t="shared" si="70"/>
        <v>60_1</v>
      </c>
      <c r="AO161" s="4">
        <f t="shared" si="74"/>
        <v>3686</v>
      </c>
      <c r="AP161" s="4">
        <f t="shared" si="75"/>
        <v>3760</v>
      </c>
      <c r="AQ161" s="142">
        <f t="shared" si="71"/>
        <v>3723</v>
      </c>
      <c r="AR161" s="43">
        <f t="shared" si="76"/>
        <v>23.865384615384617</v>
      </c>
      <c r="AS161" s="5"/>
      <c r="AT161" s="5"/>
      <c r="AU161" s="5"/>
      <c r="AV161" s="5"/>
      <c r="AW161" s="5"/>
      <c r="AX161" s="6"/>
    </row>
    <row r="162" spans="1:50">
      <c r="A162" s="48">
        <v>60</v>
      </c>
      <c r="B162" s="55">
        <v>1</v>
      </c>
      <c r="C162" s="55">
        <v>34</v>
      </c>
      <c r="D162" s="48">
        <f t="shared" si="72"/>
        <v>1</v>
      </c>
      <c r="E162" s="48" t="str">
        <f t="shared" si="73"/>
        <v>60_1</v>
      </c>
      <c r="F162" s="55">
        <v>3505</v>
      </c>
      <c r="G162" s="1"/>
      <c r="H162" s="48">
        <v>60</v>
      </c>
      <c r="I162" s="55">
        <v>1</v>
      </c>
      <c r="J162" s="55">
        <v>34</v>
      </c>
      <c r="K162" s="48">
        <f t="shared" si="61"/>
        <v>1</v>
      </c>
      <c r="L162" s="48" t="str">
        <f t="shared" si="62"/>
        <v>60_1</v>
      </c>
      <c r="M162" s="55">
        <v>3611</v>
      </c>
      <c r="N162" s="5"/>
      <c r="O162" s="48">
        <v>60</v>
      </c>
      <c r="P162" s="55">
        <v>1</v>
      </c>
      <c r="Q162" s="55">
        <v>34</v>
      </c>
      <c r="R162" s="48">
        <f t="shared" si="63"/>
        <v>1</v>
      </c>
      <c r="S162" s="48" t="str">
        <f t="shared" si="64"/>
        <v>60_1</v>
      </c>
      <c r="T162" s="55">
        <v>3686</v>
      </c>
      <c r="U162" s="5"/>
      <c r="V162" s="48">
        <v>60</v>
      </c>
      <c r="W162" s="48">
        <f t="shared" ref="W162:W171" si="80">W161+1</f>
        <v>2</v>
      </c>
      <c r="X162" s="55">
        <v>36</v>
      </c>
      <c r="Y162" s="48">
        <f t="shared" si="65"/>
        <v>2</v>
      </c>
      <c r="Z162" s="48" t="str">
        <f t="shared" si="66"/>
        <v>60_2</v>
      </c>
      <c r="AA162" s="55">
        <v>3826</v>
      </c>
      <c r="AB162" s="5"/>
      <c r="AC162" s="48">
        <v>60</v>
      </c>
      <c r="AD162" s="48">
        <f t="shared" ref="AD162:AD171" si="81">AD161+1</f>
        <v>2</v>
      </c>
      <c r="AE162" s="55">
        <v>36</v>
      </c>
      <c r="AF162" s="48">
        <f t="shared" si="67"/>
        <v>2</v>
      </c>
      <c r="AG162" s="48" t="str">
        <f t="shared" si="68"/>
        <v>60_2</v>
      </c>
      <c r="AH162" s="55">
        <v>3902</v>
      </c>
      <c r="AI162" s="5"/>
      <c r="AJ162" s="48">
        <v>60</v>
      </c>
      <c r="AK162" s="48">
        <f t="shared" ref="AK162:AK171" si="82">AK161+1</f>
        <v>2</v>
      </c>
      <c r="AL162" s="55">
        <v>36</v>
      </c>
      <c r="AM162" s="48">
        <f t="shared" si="69"/>
        <v>2</v>
      </c>
      <c r="AN162" s="48" t="str">
        <f t="shared" si="70"/>
        <v>60_2</v>
      </c>
      <c r="AO162" s="4">
        <f t="shared" si="74"/>
        <v>3826</v>
      </c>
      <c r="AP162" s="4">
        <f t="shared" si="75"/>
        <v>3902</v>
      </c>
      <c r="AQ162" s="142">
        <f t="shared" si="71"/>
        <v>3864</v>
      </c>
      <c r="AR162" s="43">
        <f t="shared" si="76"/>
        <v>24.76923076923077</v>
      </c>
      <c r="AS162" s="5"/>
      <c r="AT162" s="5"/>
      <c r="AU162" s="5"/>
      <c r="AV162" s="5"/>
      <c r="AW162" s="5"/>
      <c r="AX162" s="6"/>
    </row>
    <row r="163" spans="1:50" ht="11.25">
      <c r="A163" s="48">
        <v>60</v>
      </c>
      <c r="B163" s="55">
        <v>2</v>
      </c>
      <c r="C163" s="55">
        <v>36</v>
      </c>
      <c r="D163" s="48">
        <f t="shared" si="72"/>
        <v>2</v>
      </c>
      <c r="E163" s="48" t="str">
        <f t="shared" si="73"/>
        <v>60_2</v>
      </c>
      <c r="F163" s="55">
        <v>3638</v>
      </c>
      <c r="G163" s="1"/>
      <c r="H163" s="48">
        <v>60</v>
      </c>
      <c r="I163" s="55">
        <v>2</v>
      </c>
      <c r="J163" s="55">
        <v>36</v>
      </c>
      <c r="K163" s="48">
        <f t="shared" si="61"/>
        <v>2</v>
      </c>
      <c r="L163" s="48" t="str">
        <f t="shared" si="62"/>
        <v>60_2</v>
      </c>
      <c r="M163" s="55">
        <v>3747</v>
      </c>
      <c r="N163" s="77"/>
      <c r="O163" s="48">
        <v>60</v>
      </c>
      <c r="P163" s="55">
        <v>2</v>
      </c>
      <c r="Q163" s="55">
        <v>36</v>
      </c>
      <c r="R163" s="48">
        <f t="shared" si="63"/>
        <v>2</v>
      </c>
      <c r="S163" s="48" t="str">
        <f t="shared" si="64"/>
        <v>60_2</v>
      </c>
      <c r="T163" s="55">
        <v>3826</v>
      </c>
      <c r="U163" s="5"/>
      <c r="V163" s="48">
        <v>60</v>
      </c>
      <c r="W163" s="48">
        <f t="shared" si="80"/>
        <v>3</v>
      </c>
      <c r="X163" s="55">
        <v>38</v>
      </c>
      <c r="Y163" s="48">
        <f t="shared" si="65"/>
        <v>3</v>
      </c>
      <c r="Z163" s="48" t="str">
        <f t="shared" si="66"/>
        <v>60_3</v>
      </c>
      <c r="AA163" s="55">
        <v>3986</v>
      </c>
      <c r="AB163" s="5"/>
      <c r="AC163" s="48">
        <v>60</v>
      </c>
      <c r="AD163" s="48">
        <f t="shared" si="81"/>
        <v>3</v>
      </c>
      <c r="AE163" s="55">
        <v>38</v>
      </c>
      <c r="AF163" s="48">
        <f t="shared" si="67"/>
        <v>3</v>
      </c>
      <c r="AG163" s="48" t="str">
        <f t="shared" si="68"/>
        <v>60_3</v>
      </c>
      <c r="AH163" s="55">
        <v>4066</v>
      </c>
      <c r="AI163" s="77"/>
      <c r="AJ163" s="48">
        <v>60</v>
      </c>
      <c r="AK163" s="48">
        <f t="shared" si="82"/>
        <v>3</v>
      </c>
      <c r="AL163" s="55">
        <v>38</v>
      </c>
      <c r="AM163" s="48">
        <f t="shared" si="69"/>
        <v>3</v>
      </c>
      <c r="AN163" s="48" t="str">
        <f t="shared" si="70"/>
        <v>60_3</v>
      </c>
      <c r="AO163" s="4">
        <f t="shared" si="74"/>
        <v>3986</v>
      </c>
      <c r="AP163" s="4">
        <f t="shared" si="75"/>
        <v>4066</v>
      </c>
      <c r="AQ163" s="142">
        <f t="shared" si="71"/>
        <v>4026</v>
      </c>
      <c r="AR163" s="43">
        <f t="shared" si="76"/>
        <v>25.807692307692307</v>
      </c>
      <c r="AS163" s="5"/>
      <c r="AT163" s="5"/>
      <c r="AU163" s="5"/>
      <c r="AV163" s="5"/>
      <c r="AW163" s="5"/>
      <c r="AX163" s="6"/>
    </row>
    <row r="164" spans="1:50">
      <c r="A164" s="48">
        <v>60</v>
      </c>
      <c r="B164" s="55">
        <v>3</v>
      </c>
      <c r="C164" s="55">
        <v>38</v>
      </c>
      <c r="D164" s="48">
        <f t="shared" si="72"/>
        <v>3</v>
      </c>
      <c r="E164" s="48" t="str">
        <f t="shared" si="73"/>
        <v>60_3</v>
      </c>
      <c r="F164" s="55">
        <v>3790</v>
      </c>
      <c r="G164" s="1"/>
      <c r="H164" s="48">
        <v>60</v>
      </c>
      <c r="I164" s="55">
        <v>3</v>
      </c>
      <c r="J164" s="55">
        <v>38</v>
      </c>
      <c r="K164" s="48">
        <f t="shared" si="61"/>
        <v>3</v>
      </c>
      <c r="L164" s="48" t="str">
        <f t="shared" si="62"/>
        <v>60_3</v>
      </c>
      <c r="M164" s="55">
        <v>3904</v>
      </c>
      <c r="N164" s="82"/>
      <c r="O164" s="48">
        <v>60</v>
      </c>
      <c r="P164" s="55">
        <v>3</v>
      </c>
      <c r="Q164" s="55">
        <v>38</v>
      </c>
      <c r="R164" s="48">
        <f t="shared" si="63"/>
        <v>3</v>
      </c>
      <c r="S164" s="48" t="str">
        <f t="shared" si="64"/>
        <v>60_3</v>
      </c>
      <c r="T164" s="55">
        <v>3986</v>
      </c>
      <c r="U164" s="5"/>
      <c r="V164" s="48">
        <v>60</v>
      </c>
      <c r="W164" s="48">
        <f t="shared" si="80"/>
        <v>4</v>
      </c>
      <c r="X164" s="55">
        <v>40</v>
      </c>
      <c r="Y164" s="48">
        <f t="shared" si="65"/>
        <v>4</v>
      </c>
      <c r="Z164" s="48" t="str">
        <f t="shared" si="66"/>
        <v>60_4</v>
      </c>
      <c r="AA164" s="55">
        <v>4138</v>
      </c>
      <c r="AB164" s="5"/>
      <c r="AC164" s="48">
        <v>60</v>
      </c>
      <c r="AD164" s="48">
        <f t="shared" si="81"/>
        <v>4</v>
      </c>
      <c r="AE164" s="55">
        <v>40</v>
      </c>
      <c r="AF164" s="48">
        <f t="shared" si="67"/>
        <v>4</v>
      </c>
      <c r="AG164" s="48" t="str">
        <f t="shared" si="68"/>
        <v>60_4</v>
      </c>
      <c r="AH164" s="55">
        <v>4221</v>
      </c>
      <c r="AI164" s="82"/>
      <c r="AJ164" s="48">
        <v>60</v>
      </c>
      <c r="AK164" s="48">
        <f t="shared" si="82"/>
        <v>4</v>
      </c>
      <c r="AL164" s="55">
        <v>40</v>
      </c>
      <c r="AM164" s="48">
        <f t="shared" si="69"/>
        <v>4</v>
      </c>
      <c r="AN164" s="48" t="str">
        <f t="shared" si="70"/>
        <v>60_4</v>
      </c>
      <c r="AO164" s="4">
        <f t="shared" si="74"/>
        <v>4138</v>
      </c>
      <c r="AP164" s="4">
        <f t="shared" si="75"/>
        <v>4221</v>
      </c>
      <c r="AQ164" s="142">
        <f t="shared" si="71"/>
        <v>4179.5</v>
      </c>
      <c r="AR164" s="43">
        <f t="shared" si="76"/>
        <v>26.791666666666668</v>
      </c>
      <c r="AS164" s="5"/>
      <c r="AT164" s="5"/>
      <c r="AU164" s="5"/>
      <c r="AV164" s="5"/>
      <c r="AW164" s="5"/>
      <c r="AX164" s="6"/>
    </row>
    <row r="165" spans="1:50">
      <c r="A165" s="48">
        <v>60</v>
      </c>
      <c r="B165" s="55">
        <v>4</v>
      </c>
      <c r="C165" s="55">
        <v>40</v>
      </c>
      <c r="D165" s="48">
        <f t="shared" si="72"/>
        <v>4</v>
      </c>
      <c r="E165" s="48" t="str">
        <f t="shared" si="73"/>
        <v>60_4</v>
      </c>
      <c r="F165" s="55">
        <v>3935</v>
      </c>
      <c r="G165" s="1"/>
      <c r="H165" s="48">
        <v>60</v>
      </c>
      <c r="I165" s="55">
        <v>4</v>
      </c>
      <c r="J165" s="55">
        <v>40</v>
      </c>
      <c r="K165" s="48">
        <f t="shared" si="61"/>
        <v>4</v>
      </c>
      <c r="L165" s="48" t="str">
        <f t="shared" si="62"/>
        <v>60_4</v>
      </c>
      <c r="M165" s="55">
        <v>4053</v>
      </c>
      <c r="N165" s="82"/>
      <c r="O165" s="48">
        <v>60</v>
      </c>
      <c r="P165" s="55">
        <v>4</v>
      </c>
      <c r="Q165" s="55">
        <v>40</v>
      </c>
      <c r="R165" s="48">
        <f t="shared" si="63"/>
        <v>4</v>
      </c>
      <c r="S165" s="48" t="str">
        <f t="shared" si="64"/>
        <v>60_4</v>
      </c>
      <c r="T165" s="55">
        <v>4138</v>
      </c>
      <c r="U165" s="5"/>
      <c r="V165" s="48">
        <v>60</v>
      </c>
      <c r="W165" s="48">
        <f t="shared" si="80"/>
        <v>5</v>
      </c>
      <c r="X165" s="55">
        <v>42</v>
      </c>
      <c r="Y165" s="48">
        <f t="shared" si="65"/>
        <v>5</v>
      </c>
      <c r="Z165" s="48" t="str">
        <f t="shared" si="66"/>
        <v>60_5</v>
      </c>
      <c r="AA165" s="55">
        <v>4295</v>
      </c>
      <c r="AB165" s="5"/>
      <c r="AC165" s="48">
        <v>60</v>
      </c>
      <c r="AD165" s="48">
        <f t="shared" si="81"/>
        <v>5</v>
      </c>
      <c r="AE165" s="55">
        <v>42</v>
      </c>
      <c r="AF165" s="48">
        <f t="shared" si="67"/>
        <v>5</v>
      </c>
      <c r="AG165" s="48" t="str">
        <f t="shared" si="68"/>
        <v>60_5</v>
      </c>
      <c r="AH165" s="55">
        <v>4381</v>
      </c>
      <c r="AI165" s="82"/>
      <c r="AJ165" s="48">
        <v>60</v>
      </c>
      <c r="AK165" s="48">
        <f t="shared" si="82"/>
        <v>5</v>
      </c>
      <c r="AL165" s="55">
        <v>42</v>
      </c>
      <c r="AM165" s="48">
        <f t="shared" si="69"/>
        <v>5</v>
      </c>
      <c r="AN165" s="48" t="str">
        <f t="shared" si="70"/>
        <v>60_5</v>
      </c>
      <c r="AO165" s="4">
        <f t="shared" si="74"/>
        <v>4295</v>
      </c>
      <c r="AP165" s="4">
        <f t="shared" si="75"/>
        <v>4381</v>
      </c>
      <c r="AQ165" s="142">
        <f t="shared" si="71"/>
        <v>4338</v>
      </c>
      <c r="AR165" s="43">
        <f t="shared" si="76"/>
        <v>27.807692307692307</v>
      </c>
      <c r="AS165" s="5"/>
      <c r="AT165" s="5"/>
      <c r="AU165" s="5"/>
      <c r="AV165" s="5"/>
      <c r="AW165" s="5"/>
      <c r="AX165" s="6"/>
    </row>
    <row r="166" spans="1:50">
      <c r="A166" s="48">
        <v>60</v>
      </c>
      <c r="B166" s="55">
        <v>5</v>
      </c>
      <c r="C166" s="55">
        <v>42</v>
      </c>
      <c r="D166" s="48">
        <f t="shared" si="72"/>
        <v>5</v>
      </c>
      <c r="E166" s="48" t="str">
        <f t="shared" si="73"/>
        <v>60_5</v>
      </c>
      <c r="F166" s="55">
        <v>4084</v>
      </c>
      <c r="G166" s="1"/>
      <c r="H166" s="48">
        <v>60</v>
      </c>
      <c r="I166" s="55">
        <v>5</v>
      </c>
      <c r="J166" s="55">
        <v>42</v>
      </c>
      <c r="K166" s="48">
        <f t="shared" si="61"/>
        <v>5</v>
      </c>
      <c r="L166" s="48" t="str">
        <f t="shared" si="62"/>
        <v>60_5</v>
      </c>
      <c r="M166" s="55">
        <v>4206</v>
      </c>
      <c r="N166" s="82"/>
      <c r="O166" s="48">
        <v>60</v>
      </c>
      <c r="P166" s="55">
        <v>5</v>
      </c>
      <c r="Q166" s="55">
        <v>42</v>
      </c>
      <c r="R166" s="48">
        <f t="shared" si="63"/>
        <v>5</v>
      </c>
      <c r="S166" s="48" t="str">
        <f t="shared" si="64"/>
        <v>60_5</v>
      </c>
      <c r="T166" s="55">
        <v>4295</v>
      </c>
      <c r="U166" s="5"/>
      <c r="V166" s="48">
        <v>60</v>
      </c>
      <c r="W166" s="48">
        <f t="shared" si="80"/>
        <v>6</v>
      </c>
      <c r="X166" s="55">
        <v>44</v>
      </c>
      <c r="Y166" s="48">
        <f t="shared" si="65"/>
        <v>6</v>
      </c>
      <c r="Z166" s="48" t="str">
        <f t="shared" si="66"/>
        <v>60_6</v>
      </c>
      <c r="AA166" s="55">
        <v>4445</v>
      </c>
      <c r="AB166" s="5"/>
      <c r="AC166" s="48">
        <v>60</v>
      </c>
      <c r="AD166" s="48">
        <f t="shared" si="81"/>
        <v>6</v>
      </c>
      <c r="AE166" s="55">
        <v>44</v>
      </c>
      <c r="AF166" s="48">
        <f t="shared" si="67"/>
        <v>6</v>
      </c>
      <c r="AG166" s="48" t="str">
        <f t="shared" si="68"/>
        <v>60_6</v>
      </c>
      <c r="AH166" s="55">
        <v>4534</v>
      </c>
      <c r="AI166" s="82"/>
      <c r="AJ166" s="48">
        <v>60</v>
      </c>
      <c r="AK166" s="48">
        <f t="shared" si="82"/>
        <v>6</v>
      </c>
      <c r="AL166" s="55">
        <v>44</v>
      </c>
      <c r="AM166" s="48">
        <f t="shared" si="69"/>
        <v>6</v>
      </c>
      <c r="AN166" s="48" t="str">
        <f t="shared" si="70"/>
        <v>60_6</v>
      </c>
      <c r="AO166" s="4">
        <f t="shared" si="74"/>
        <v>4445</v>
      </c>
      <c r="AP166" s="4">
        <f t="shared" si="75"/>
        <v>4534</v>
      </c>
      <c r="AQ166" s="142">
        <f t="shared" si="71"/>
        <v>4489.5</v>
      </c>
      <c r="AR166" s="43">
        <f t="shared" si="76"/>
        <v>28.778846153846153</v>
      </c>
      <c r="AS166" s="5"/>
      <c r="AT166" s="5"/>
      <c r="AU166" s="5"/>
      <c r="AV166" s="5"/>
      <c r="AW166" s="5"/>
      <c r="AX166" s="6"/>
    </row>
    <row r="167" spans="1:50">
      <c r="A167" s="48">
        <v>60</v>
      </c>
      <c r="B167" s="55">
        <v>6</v>
      </c>
      <c r="C167" s="55">
        <v>44</v>
      </c>
      <c r="D167" s="48">
        <f t="shared" si="72"/>
        <v>6</v>
      </c>
      <c r="E167" s="48" t="str">
        <f t="shared" si="73"/>
        <v>60_6</v>
      </c>
      <c r="F167" s="55">
        <v>4227</v>
      </c>
      <c r="G167" s="1"/>
      <c r="H167" s="48">
        <v>60</v>
      </c>
      <c r="I167" s="55">
        <v>6</v>
      </c>
      <c r="J167" s="55">
        <v>44</v>
      </c>
      <c r="K167" s="48">
        <f t="shared" si="61"/>
        <v>6</v>
      </c>
      <c r="L167" s="48" t="str">
        <f t="shared" si="62"/>
        <v>60_6</v>
      </c>
      <c r="M167" s="55">
        <v>4353</v>
      </c>
      <c r="N167" s="82"/>
      <c r="O167" s="48">
        <v>60</v>
      </c>
      <c r="P167" s="55">
        <v>6</v>
      </c>
      <c r="Q167" s="55">
        <v>44</v>
      </c>
      <c r="R167" s="48">
        <f t="shared" si="63"/>
        <v>6</v>
      </c>
      <c r="S167" s="48" t="str">
        <f t="shared" si="64"/>
        <v>60_6</v>
      </c>
      <c r="T167" s="55">
        <v>4445</v>
      </c>
      <c r="U167" s="5"/>
      <c r="V167" s="48">
        <v>60</v>
      </c>
      <c r="W167" s="48">
        <f t="shared" si="80"/>
        <v>7</v>
      </c>
      <c r="X167" s="55">
        <v>45</v>
      </c>
      <c r="Y167" s="48">
        <f t="shared" si="65"/>
        <v>7</v>
      </c>
      <c r="Z167" s="48" t="str">
        <f t="shared" si="66"/>
        <v>60_7</v>
      </c>
      <c r="AA167" s="55">
        <v>4511</v>
      </c>
      <c r="AB167" s="5"/>
      <c r="AC167" s="48">
        <v>60</v>
      </c>
      <c r="AD167" s="48">
        <f t="shared" si="81"/>
        <v>7</v>
      </c>
      <c r="AE167" s="55">
        <v>45</v>
      </c>
      <c r="AF167" s="48">
        <f t="shared" si="67"/>
        <v>7</v>
      </c>
      <c r="AG167" s="48" t="str">
        <f t="shared" si="68"/>
        <v>60_7</v>
      </c>
      <c r="AH167" s="55">
        <v>4602</v>
      </c>
      <c r="AI167" s="82"/>
      <c r="AJ167" s="48">
        <v>60</v>
      </c>
      <c r="AK167" s="48">
        <f t="shared" si="82"/>
        <v>7</v>
      </c>
      <c r="AL167" s="55">
        <v>45</v>
      </c>
      <c r="AM167" s="48">
        <f t="shared" si="69"/>
        <v>7</v>
      </c>
      <c r="AN167" s="48" t="str">
        <f t="shared" si="70"/>
        <v>60_7</v>
      </c>
      <c r="AO167" s="4">
        <f t="shared" si="74"/>
        <v>4511</v>
      </c>
      <c r="AP167" s="4">
        <f t="shared" si="75"/>
        <v>4602</v>
      </c>
      <c r="AQ167" s="142">
        <f t="shared" si="71"/>
        <v>4556.5</v>
      </c>
      <c r="AR167" s="43">
        <f t="shared" si="76"/>
        <v>29.208333333333332</v>
      </c>
      <c r="AS167" s="5"/>
      <c r="AT167" s="5"/>
      <c r="AU167" s="5"/>
      <c r="AV167" s="5"/>
      <c r="AW167" s="5"/>
      <c r="AX167" s="6"/>
    </row>
    <row r="168" spans="1:50">
      <c r="A168" s="48">
        <v>60</v>
      </c>
      <c r="B168" s="55">
        <v>7</v>
      </c>
      <c r="C168" s="55">
        <v>45</v>
      </c>
      <c r="D168" s="48">
        <f t="shared" si="72"/>
        <v>7</v>
      </c>
      <c r="E168" s="48" t="str">
        <f t="shared" si="73"/>
        <v>60_7</v>
      </c>
      <c r="F168" s="55">
        <v>4290</v>
      </c>
      <c r="G168" s="1"/>
      <c r="H168" s="48">
        <v>60</v>
      </c>
      <c r="I168" s="55">
        <v>7</v>
      </c>
      <c r="J168" s="55">
        <v>45</v>
      </c>
      <c r="K168" s="48">
        <f t="shared" si="61"/>
        <v>7</v>
      </c>
      <c r="L168" s="48" t="str">
        <f t="shared" si="62"/>
        <v>60_7</v>
      </c>
      <c r="M168" s="55">
        <v>4419</v>
      </c>
      <c r="N168" s="82"/>
      <c r="O168" s="48">
        <v>60</v>
      </c>
      <c r="P168" s="55">
        <v>7</v>
      </c>
      <c r="Q168" s="55">
        <v>45</v>
      </c>
      <c r="R168" s="48">
        <f t="shared" si="63"/>
        <v>7</v>
      </c>
      <c r="S168" s="48" t="str">
        <f t="shared" si="64"/>
        <v>60_7</v>
      </c>
      <c r="T168" s="55">
        <v>4511</v>
      </c>
      <c r="U168" s="5"/>
      <c r="V168" s="48">
        <v>60</v>
      </c>
      <c r="W168" s="48">
        <f t="shared" si="80"/>
        <v>8</v>
      </c>
      <c r="X168" s="55">
        <v>46</v>
      </c>
      <c r="Y168" s="48">
        <f t="shared" si="65"/>
        <v>8</v>
      </c>
      <c r="Z168" s="48" t="str">
        <f t="shared" si="66"/>
        <v>60_8</v>
      </c>
      <c r="AA168" s="55">
        <v>4580</v>
      </c>
      <c r="AB168" s="5"/>
      <c r="AC168" s="48">
        <v>60</v>
      </c>
      <c r="AD168" s="48">
        <f t="shared" si="81"/>
        <v>8</v>
      </c>
      <c r="AE168" s="55">
        <v>46</v>
      </c>
      <c r="AF168" s="48">
        <f t="shared" si="67"/>
        <v>8</v>
      </c>
      <c r="AG168" s="48" t="str">
        <f t="shared" si="68"/>
        <v>60_8</v>
      </c>
      <c r="AH168" s="55">
        <v>4671</v>
      </c>
      <c r="AI168" s="82"/>
      <c r="AJ168" s="48">
        <v>60</v>
      </c>
      <c r="AK168" s="48">
        <f t="shared" si="82"/>
        <v>8</v>
      </c>
      <c r="AL168" s="55">
        <v>46</v>
      </c>
      <c r="AM168" s="48">
        <f t="shared" si="69"/>
        <v>8</v>
      </c>
      <c r="AN168" s="48" t="str">
        <f t="shared" si="70"/>
        <v>60_8</v>
      </c>
      <c r="AO168" s="4">
        <f t="shared" si="74"/>
        <v>4580</v>
      </c>
      <c r="AP168" s="4">
        <f t="shared" si="75"/>
        <v>4671</v>
      </c>
      <c r="AQ168" s="142">
        <f t="shared" si="71"/>
        <v>4625.5</v>
      </c>
      <c r="AR168" s="43">
        <f t="shared" si="76"/>
        <v>29.650641025641026</v>
      </c>
      <c r="AS168" s="5"/>
      <c r="AT168" s="5"/>
      <c r="AU168" s="5"/>
      <c r="AV168" s="5"/>
      <c r="AW168" s="5"/>
      <c r="AX168" s="6"/>
    </row>
    <row r="169" spans="1:50">
      <c r="A169" s="48">
        <v>60</v>
      </c>
      <c r="B169" s="55">
        <v>8</v>
      </c>
      <c r="C169" s="55">
        <v>46</v>
      </c>
      <c r="D169" s="48">
        <f t="shared" si="72"/>
        <v>8</v>
      </c>
      <c r="E169" s="48" t="str">
        <f t="shared" si="73"/>
        <v>60_8</v>
      </c>
      <c r="F169" s="55">
        <v>4355</v>
      </c>
      <c r="G169" s="1"/>
      <c r="H169" s="48">
        <v>60</v>
      </c>
      <c r="I169" s="55">
        <v>8</v>
      </c>
      <c r="J169" s="55">
        <v>46</v>
      </c>
      <c r="K169" s="48">
        <f t="shared" si="61"/>
        <v>8</v>
      </c>
      <c r="L169" s="48" t="str">
        <f t="shared" si="62"/>
        <v>60_8</v>
      </c>
      <c r="M169" s="55">
        <v>4485</v>
      </c>
      <c r="N169" s="82"/>
      <c r="O169" s="48">
        <v>60</v>
      </c>
      <c r="P169" s="55">
        <v>8</v>
      </c>
      <c r="Q169" s="55">
        <v>46</v>
      </c>
      <c r="R169" s="48">
        <f t="shared" si="63"/>
        <v>8</v>
      </c>
      <c r="S169" s="48" t="str">
        <f t="shared" si="64"/>
        <v>60_8</v>
      </c>
      <c r="T169" s="55">
        <v>4580</v>
      </c>
      <c r="U169" s="5"/>
      <c r="V169" s="48">
        <v>60</v>
      </c>
      <c r="W169" s="48">
        <f t="shared" si="80"/>
        <v>9</v>
      </c>
      <c r="X169" s="55">
        <v>47</v>
      </c>
      <c r="Y169" s="48">
        <f t="shared" si="65"/>
        <v>9</v>
      </c>
      <c r="Z169" s="48" t="str">
        <f t="shared" si="66"/>
        <v>60_9</v>
      </c>
      <c r="AA169" s="55">
        <v>4650</v>
      </c>
      <c r="AB169" s="5"/>
      <c r="AC169" s="48">
        <v>60</v>
      </c>
      <c r="AD169" s="48">
        <f t="shared" si="81"/>
        <v>9</v>
      </c>
      <c r="AE169" s="55">
        <v>47</v>
      </c>
      <c r="AF169" s="48">
        <f t="shared" si="67"/>
        <v>9</v>
      </c>
      <c r="AG169" s="48" t="str">
        <f t="shared" si="68"/>
        <v>60_9</v>
      </c>
      <c r="AH169" s="55">
        <v>4743</v>
      </c>
      <c r="AI169" s="82"/>
      <c r="AJ169" s="48">
        <v>60</v>
      </c>
      <c r="AK169" s="48">
        <f t="shared" si="82"/>
        <v>9</v>
      </c>
      <c r="AL169" s="55">
        <v>47</v>
      </c>
      <c r="AM169" s="48">
        <f t="shared" si="69"/>
        <v>9</v>
      </c>
      <c r="AN169" s="48" t="str">
        <f t="shared" si="70"/>
        <v>60_9</v>
      </c>
      <c r="AO169" s="4">
        <f t="shared" si="74"/>
        <v>4650</v>
      </c>
      <c r="AP169" s="4">
        <f t="shared" si="75"/>
        <v>4743</v>
      </c>
      <c r="AQ169" s="142">
        <f t="shared" si="71"/>
        <v>4696.5</v>
      </c>
      <c r="AR169" s="43">
        <f t="shared" si="76"/>
        <v>30.10576923076923</v>
      </c>
      <c r="AS169" s="5"/>
      <c r="AT169" s="5"/>
      <c r="AU169" s="5"/>
      <c r="AV169" s="5"/>
      <c r="AW169" s="5"/>
      <c r="AX169" s="6"/>
    </row>
    <row r="170" spans="1:50">
      <c r="A170" s="48">
        <v>60</v>
      </c>
      <c r="B170" s="55">
        <v>9</v>
      </c>
      <c r="C170" s="55">
        <v>47</v>
      </c>
      <c r="D170" s="48">
        <f t="shared" si="72"/>
        <v>9</v>
      </c>
      <c r="E170" s="48" t="str">
        <f t="shared" si="73"/>
        <v>60_9</v>
      </c>
      <c r="F170" s="55">
        <v>4422</v>
      </c>
      <c r="G170" s="1"/>
      <c r="H170" s="48">
        <v>60</v>
      </c>
      <c r="I170" s="55">
        <v>9</v>
      </c>
      <c r="J170" s="55">
        <v>47</v>
      </c>
      <c r="K170" s="48">
        <f t="shared" si="61"/>
        <v>9</v>
      </c>
      <c r="L170" s="48" t="str">
        <f t="shared" si="62"/>
        <v>60_9</v>
      </c>
      <c r="M170" s="55">
        <v>4554</v>
      </c>
      <c r="N170" s="82"/>
      <c r="O170" s="48">
        <v>60</v>
      </c>
      <c r="P170" s="55">
        <v>9</v>
      </c>
      <c r="Q170" s="55">
        <v>47</v>
      </c>
      <c r="R170" s="48">
        <f t="shared" si="63"/>
        <v>9</v>
      </c>
      <c r="S170" s="48" t="str">
        <f t="shared" si="64"/>
        <v>60_9</v>
      </c>
      <c r="T170" s="55">
        <v>4650</v>
      </c>
      <c r="U170" s="5"/>
      <c r="V170" s="48">
        <v>60</v>
      </c>
      <c r="W170" s="48">
        <f t="shared" si="80"/>
        <v>10</v>
      </c>
      <c r="X170" s="55">
        <v>48</v>
      </c>
      <c r="Y170" s="48">
        <f t="shared" si="65"/>
        <v>10</v>
      </c>
      <c r="Z170" s="48" t="str">
        <f t="shared" si="66"/>
        <v>60_10</v>
      </c>
      <c r="AA170" s="55">
        <v>4717</v>
      </c>
      <c r="AB170" s="5"/>
      <c r="AC170" s="48">
        <v>60</v>
      </c>
      <c r="AD170" s="48">
        <f t="shared" si="81"/>
        <v>10</v>
      </c>
      <c r="AE170" s="55">
        <v>48</v>
      </c>
      <c r="AF170" s="48">
        <f t="shared" si="67"/>
        <v>10</v>
      </c>
      <c r="AG170" s="48" t="str">
        <f t="shared" si="68"/>
        <v>60_10</v>
      </c>
      <c r="AH170" s="55">
        <v>4812</v>
      </c>
      <c r="AI170" s="82"/>
      <c r="AJ170" s="48">
        <v>60</v>
      </c>
      <c r="AK170" s="48">
        <f t="shared" si="82"/>
        <v>10</v>
      </c>
      <c r="AL170" s="55">
        <v>48</v>
      </c>
      <c r="AM170" s="48">
        <f t="shared" si="69"/>
        <v>10</v>
      </c>
      <c r="AN170" s="48" t="str">
        <f t="shared" si="70"/>
        <v>60_10</v>
      </c>
      <c r="AO170" s="4">
        <f t="shared" si="74"/>
        <v>4717</v>
      </c>
      <c r="AP170" s="4">
        <f t="shared" si="75"/>
        <v>4812</v>
      </c>
      <c r="AQ170" s="142">
        <f t="shared" si="71"/>
        <v>4764.5</v>
      </c>
      <c r="AR170" s="43">
        <f t="shared" si="76"/>
        <v>30.541666666666668</v>
      </c>
      <c r="AS170" s="5"/>
      <c r="AT170" s="5"/>
      <c r="AU170" s="5"/>
      <c r="AV170" s="5"/>
      <c r="AW170" s="5"/>
      <c r="AX170" s="6"/>
    </row>
    <row r="171" spans="1:50">
      <c r="A171" s="48">
        <v>60</v>
      </c>
      <c r="B171" s="55">
        <v>10</v>
      </c>
      <c r="C171" s="55">
        <v>48</v>
      </c>
      <c r="D171" s="48">
        <f t="shared" si="72"/>
        <v>10</v>
      </c>
      <c r="E171" s="48" t="str">
        <f t="shared" si="73"/>
        <v>60_10</v>
      </c>
      <c r="F171" s="55">
        <v>4486</v>
      </c>
      <c r="G171" s="1"/>
      <c r="H171" s="48">
        <v>60</v>
      </c>
      <c r="I171" s="55">
        <v>10</v>
      </c>
      <c r="J171" s="55">
        <v>48</v>
      </c>
      <c r="K171" s="48">
        <f t="shared" si="61"/>
        <v>10</v>
      </c>
      <c r="L171" s="48" t="str">
        <f t="shared" si="62"/>
        <v>60_10</v>
      </c>
      <c r="M171" s="55">
        <v>4620</v>
      </c>
      <c r="N171" s="82"/>
      <c r="O171" s="48">
        <v>60</v>
      </c>
      <c r="P171" s="55">
        <v>10</v>
      </c>
      <c r="Q171" s="55">
        <v>48</v>
      </c>
      <c r="R171" s="48">
        <f t="shared" si="63"/>
        <v>10</v>
      </c>
      <c r="S171" s="48" t="str">
        <f t="shared" si="64"/>
        <v>60_10</v>
      </c>
      <c r="T171" s="55">
        <v>4717</v>
      </c>
      <c r="U171" s="5"/>
      <c r="V171" s="48">
        <v>60</v>
      </c>
      <c r="W171" s="48">
        <f t="shared" si="80"/>
        <v>11</v>
      </c>
      <c r="X171" s="55">
        <v>49</v>
      </c>
      <c r="Y171" s="48">
        <f t="shared" si="65"/>
        <v>11</v>
      </c>
      <c r="Z171" s="48" t="str">
        <f t="shared" si="66"/>
        <v>60_11</v>
      </c>
      <c r="AA171" s="55">
        <v>4788</v>
      </c>
      <c r="AB171" s="5"/>
      <c r="AC171" s="48">
        <v>60</v>
      </c>
      <c r="AD171" s="48">
        <f t="shared" si="81"/>
        <v>11</v>
      </c>
      <c r="AE171" s="55">
        <v>49</v>
      </c>
      <c r="AF171" s="48">
        <f t="shared" si="67"/>
        <v>11</v>
      </c>
      <c r="AG171" s="48" t="str">
        <f t="shared" si="68"/>
        <v>60_11</v>
      </c>
      <c r="AH171" s="55">
        <v>4883</v>
      </c>
      <c r="AI171" s="82"/>
      <c r="AJ171" s="48">
        <v>60</v>
      </c>
      <c r="AK171" s="48">
        <f t="shared" si="82"/>
        <v>11</v>
      </c>
      <c r="AL171" s="55">
        <v>49</v>
      </c>
      <c r="AM171" s="48">
        <f t="shared" si="69"/>
        <v>11</v>
      </c>
      <c r="AN171" s="48" t="str">
        <f t="shared" si="70"/>
        <v>60_11</v>
      </c>
      <c r="AO171" s="4">
        <f t="shared" si="74"/>
        <v>4788</v>
      </c>
      <c r="AP171" s="4">
        <f t="shared" si="75"/>
        <v>4883</v>
      </c>
      <c r="AQ171" s="142">
        <f t="shared" si="71"/>
        <v>4835.5</v>
      </c>
      <c r="AR171" s="43">
        <f t="shared" si="76"/>
        <v>30.996794871794872</v>
      </c>
      <c r="AS171" s="5"/>
      <c r="AT171" s="5"/>
      <c r="AU171" s="5"/>
      <c r="AV171" s="5"/>
      <c r="AW171" s="5"/>
      <c r="AX171" s="6"/>
    </row>
    <row r="172" spans="1:50">
      <c r="A172" s="48">
        <v>64</v>
      </c>
      <c r="B172" s="55">
        <v>0</v>
      </c>
      <c r="C172" s="55">
        <v>32</v>
      </c>
      <c r="D172" s="48">
        <f t="shared" si="72"/>
        <v>0</v>
      </c>
      <c r="E172" s="48" t="str">
        <f t="shared" si="73"/>
        <v>64_0</v>
      </c>
      <c r="F172" s="55">
        <v>3364</v>
      </c>
      <c r="G172" s="1"/>
      <c r="H172" s="48">
        <v>64</v>
      </c>
      <c r="I172" s="55">
        <v>0</v>
      </c>
      <c r="J172" s="55">
        <v>32</v>
      </c>
      <c r="K172" s="48">
        <f t="shared" si="61"/>
        <v>0</v>
      </c>
      <c r="L172" s="48" t="str">
        <f t="shared" si="62"/>
        <v>64_0</v>
      </c>
      <c r="M172" s="55">
        <v>3465</v>
      </c>
      <c r="N172" s="82"/>
      <c r="O172" s="48">
        <v>64</v>
      </c>
      <c r="P172" s="55">
        <v>0</v>
      </c>
      <c r="Q172" s="55">
        <v>32</v>
      </c>
      <c r="R172" s="48">
        <f t="shared" si="63"/>
        <v>0</v>
      </c>
      <c r="S172" s="48" t="str">
        <f t="shared" si="64"/>
        <v>64_0</v>
      </c>
      <c r="T172" s="55">
        <v>3538</v>
      </c>
      <c r="U172" s="5"/>
      <c r="V172" s="48">
        <v>64</v>
      </c>
      <c r="W172" s="55">
        <v>1</v>
      </c>
      <c r="X172" s="55">
        <v>34</v>
      </c>
      <c r="Y172" s="48">
        <f t="shared" si="65"/>
        <v>1</v>
      </c>
      <c r="Z172" s="48" t="str">
        <f t="shared" si="66"/>
        <v>64_1</v>
      </c>
      <c r="AA172" s="55">
        <v>3686</v>
      </c>
      <c r="AB172" s="5"/>
      <c r="AC172" s="48">
        <v>64</v>
      </c>
      <c r="AD172" s="55">
        <v>1</v>
      </c>
      <c r="AE172" s="55">
        <v>34</v>
      </c>
      <c r="AF172" s="48">
        <f t="shared" si="67"/>
        <v>1</v>
      </c>
      <c r="AG172" s="48" t="str">
        <f t="shared" si="68"/>
        <v>64_1</v>
      </c>
      <c r="AH172" s="55">
        <v>3760</v>
      </c>
      <c r="AI172" s="82"/>
      <c r="AJ172" s="48">
        <v>64</v>
      </c>
      <c r="AK172" s="55">
        <v>1</v>
      </c>
      <c r="AL172" s="55">
        <v>34</v>
      </c>
      <c r="AM172" s="48">
        <f t="shared" si="69"/>
        <v>1</v>
      </c>
      <c r="AN172" s="48" t="str">
        <f t="shared" si="70"/>
        <v>64_1</v>
      </c>
      <c r="AO172" s="4">
        <f t="shared" si="74"/>
        <v>3686</v>
      </c>
      <c r="AP172" s="4">
        <f t="shared" si="75"/>
        <v>3760</v>
      </c>
      <c r="AQ172" s="142">
        <f t="shared" si="71"/>
        <v>3723</v>
      </c>
      <c r="AR172" s="43">
        <f t="shared" si="76"/>
        <v>23.865384615384617</v>
      </c>
      <c r="AS172" s="5"/>
      <c r="AT172" s="5"/>
      <c r="AU172" s="5"/>
      <c r="AV172" s="5"/>
      <c r="AW172" s="5"/>
      <c r="AX172" s="6"/>
    </row>
    <row r="173" spans="1:50">
      <c r="A173" s="48">
        <v>64</v>
      </c>
      <c r="B173" s="55">
        <v>1</v>
      </c>
      <c r="C173" s="55">
        <v>34</v>
      </c>
      <c r="D173" s="48">
        <f t="shared" si="72"/>
        <v>1</v>
      </c>
      <c r="E173" s="48" t="str">
        <f t="shared" si="73"/>
        <v>64_1</v>
      </c>
      <c r="F173" s="55">
        <v>3505</v>
      </c>
      <c r="G173" s="1"/>
      <c r="H173" s="48">
        <v>64</v>
      </c>
      <c r="I173" s="55">
        <v>1</v>
      </c>
      <c r="J173" s="55">
        <v>34</v>
      </c>
      <c r="K173" s="48">
        <f t="shared" si="61"/>
        <v>1</v>
      </c>
      <c r="L173" s="48" t="str">
        <f t="shared" si="62"/>
        <v>64_1</v>
      </c>
      <c r="M173" s="55">
        <v>3611</v>
      </c>
      <c r="N173" s="5"/>
      <c r="O173" s="48">
        <v>64</v>
      </c>
      <c r="P173" s="55">
        <v>1</v>
      </c>
      <c r="Q173" s="55">
        <v>34</v>
      </c>
      <c r="R173" s="48">
        <f t="shared" si="63"/>
        <v>1</v>
      </c>
      <c r="S173" s="48" t="str">
        <f t="shared" si="64"/>
        <v>64_1</v>
      </c>
      <c r="T173" s="55">
        <v>3686</v>
      </c>
      <c r="U173" s="5"/>
      <c r="V173" s="48">
        <v>64</v>
      </c>
      <c r="W173" s="55">
        <v>2</v>
      </c>
      <c r="X173" s="55">
        <v>36</v>
      </c>
      <c r="Y173" s="48">
        <f t="shared" si="65"/>
        <v>2</v>
      </c>
      <c r="Z173" s="48" t="str">
        <f t="shared" si="66"/>
        <v>64_2</v>
      </c>
      <c r="AA173" s="55">
        <v>3826</v>
      </c>
      <c r="AB173" s="5"/>
      <c r="AC173" s="48">
        <v>64</v>
      </c>
      <c r="AD173" s="55">
        <v>2</v>
      </c>
      <c r="AE173" s="55">
        <v>36</v>
      </c>
      <c r="AF173" s="48">
        <f t="shared" si="67"/>
        <v>2</v>
      </c>
      <c r="AG173" s="48" t="str">
        <f t="shared" si="68"/>
        <v>64_2</v>
      </c>
      <c r="AH173" s="55">
        <v>3902</v>
      </c>
      <c r="AI173" s="5"/>
      <c r="AJ173" s="48">
        <v>64</v>
      </c>
      <c r="AK173" s="55">
        <v>2</v>
      </c>
      <c r="AL173" s="55">
        <v>36</v>
      </c>
      <c r="AM173" s="48">
        <f t="shared" si="69"/>
        <v>2</v>
      </c>
      <c r="AN173" s="48" t="str">
        <f t="shared" si="70"/>
        <v>64_2</v>
      </c>
      <c r="AO173" s="4">
        <f t="shared" si="74"/>
        <v>3826</v>
      </c>
      <c r="AP173" s="4">
        <f t="shared" si="75"/>
        <v>3902</v>
      </c>
      <c r="AQ173" s="142">
        <f t="shared" si="71"/>
        <v>3864</v>
      </c>
      <c r="AR173" s="43">
        <f t="shared" si="76"/>
        <v>24.76923076923077</v>
      </c>
      <c r="AS173" s="5"/>
      <c r="AT173" s="5"/>
      <c r="AU173" s="5"/>
      <c r="AV173" s="5"/>
      <c r="AW173" s="5"/>
      <c r="AX173" s="6"/>
    </row>
    <row r="174" spans="1:50">
      <c r="A174" s="48">
        <v>64</v>
      </c>
      <c r="B174" s="55">
        <v>2</v>
      </c>
      <c r="C174" s="55">
        <v>36</v>
      </c>
      <c r="D174" s="48">
        <f t="shared" si="72"/>
        <v>2</v>
      </c>
      <c r="E174" s="48" t="str">
        <f t="shared" si="73"/>
        <v>64_2</v>
      </c>
      <c r="F174" s="55">
        <v>3638</v>
      </c>
      <c r="G174" s="1"/>
      <c r="H174" s="48">
        <v>64</v>
      </c>
      <c r="I174" s="55">
        <v>2</v>
      </c>
      <c r="J174" s="55">
        <v>36</v>
      </c>
      <c r="K174" s="48">
        <f t="shared" si="61"/>
        <v>2</v>
      </c>
      <c r="L174" s="48" t="str">
        <f t="shared" si="62"/>
        <v>64_2</v>
      </c>
      <c r="M174" s="55">
        <v>3747</v>
      </c>
      <c r="N174" s="5"/>
      <c r="O174" s="48">
        <v>64</v>
      </c>
      <c r="P174" s="55">
        <v>2</v>
      </c>
      <c r="Q174" s="55">
        <v>36</v>
      </c>
      <c r="R174" s="48">
        <f t="shared" si="63"/>
        <v>2</v>
      </c>
      <c r="S174" s="48" t="str">
        <f t="shared" si="64"/>
        <v>64_2</v>
      </c>
      <c r="T174" s="55">
        <v>3826</v>
      </c>
      <c r="U174" s="5"/>
      <c r="V174" s="48">
        <v>64</v>
      </c>
      <c r="W174" s="55">
        <v>3</v>
      </c>
      <c r="X174" s="55">
        <v>38</v>
      </c>
      <c r="Y174" s="48">
        <f t="shared" si="65"/>
        <v>3</v>
      </c>
      <c r="Z174" s="48" t="str">
        <f t="shared" si="66"/>
        <v>64_3</v>
      </c>
      <c r="AA174" s="55">
        <v>3986</v>
      </c>
      <c r="AB174" s="5"/>
      <c r="AC174" s="48">
        <v>64</v>
      </c>
      <c r="AD174" s="55">
        <v>3</v>
      </c>
      <c r="AE174" s="55">
        <v>38</v>
      </c>
      <c r="AF174" s="48">
        <f t="shared" si="67"/>
        <v>3</v>
      </c>
      <c r="AG174" s="48" t="str">
        <f t="shared" si="68"/>
        <v>64_3</v>
      </c>
      <c r="AH174" s="55">
        <v>4066</v>
      </c>
      <c r="AI174" s="5"/>
      <c r="AJ174" s="48">
        <v>64</v>
      </c>
      <c r="AK174" s="55">
        <v>3</v>
      </c>
      <c r="AL174" s="55">
        <v>38</v>
      </c>
      <c r="AM174" s="48">
        <f t="shared" si="69"/>
        <v>3</v>
      </c>
      <c r="AN174" s="48" t="str">
        <f t="shared" si="70"/>
        <v>64_3</v>
      </c>
      <c r="AO174" s="4">
        <f t="shared" si="74"/>
        <v>3986</v>
      </c>
      <c r="AP174" s="4">
        <f t="shared" si="75"/>
        <v>4066</v>
      </c>
      <c r="AQ174" s="142">
        <f t="shared" si="71"/>
        <v>4026</v>
      </c>
      <c r="AR174" s="43">
        <f t="shared" si="76"/>
        <v>25.807692307692307</v>
      </c>
      <c r="AS174" s="5"/>
      <c r="AT174" s="5"/>
      <c r="AU174" s="5"/>
      <c r="AV174" s="5"/>
      <c r="AW174" s="5"/>
      <c r="AX174" s="6"/>
    </row>
    <row r="175" spans="1:50">
      <c r="A175" s="48">
        <v>64</v>
      </c>
      <c r="B175" s="55">
        <v>3</v>
      </c>
      <c r="C175" s="55">
        <v>38</v>
      </c>
      <c r="D175" s="48">
        <f t="shared" si="72"/>
        <v>3</v>
      </c>
      <c r="E175" s="48" t="str">
        <f t="shared" si="73"/>
        <v>64_3</v>
      </c>
      <c r="F175" s="55">
        <v>3790</v>
      </c>
      <c r="G175" s="1"/>
      <c r="H175" s="48">
        <v>64</v>
      </c>
      <c r="I175" s="55">
        <v>3</v>
      </c>
      <c r="J175" s="55">
        <v>38</v>
      </c>
      <c r="K175" s="48">
        <f t="shared" si="61"/>
        <v>3</v>
      </c>
      <c r="L175" s="48" t="str">
        <f t="shared" si="62"/>
        <v>64_3</v>
      </c>
      <c r="M175" s="55">
        <v>3904</v>
      </c>
      <c r="N175" s="5"/>
      <c r="O175" s="48">
        <v>64</v>
      </c>
      <c r="P175" s="55">
        <v>3</v>
      </c>
      <c r="Q175" s="55">
        <v>38</v>
      </c>
      <c r="R175" s="48">
        <f t="shared" si="63"/>
        <v>3</v>
      </c>
      <c r="S175" s="48" t="str">
        <f t="shared" si="64"/>
        <v>64_3</v>
      </c>
      <c r="T175" s="55">
        <v>3986</v>
      </c>
      <c r="U175" s="5"/>
      <c r="V175" s="48">
        <v>64</v>
      </c>
      <c r="W175" s="55">
        <v>4</v>
      </c>
      <c r="X175" s="55">
        <v>40</v>
      </c>
      <c r="Y175" s="48">
        <f t="shared" si="65"/>
        <v>4</v>
      </c>
      <c r="Z175" s="48" t="str">
        <f t="shared" si="66"/>
        <v>64_4</v>
      </c>
      <c r="AA175" s="55">
        <v>4138</v>
      </c>
      <c r="AB175" s="5"/>
      <c r="AC175" s="48">
        <v>64</v>
      </c>
      <c r="AD175" s="55">
        <v>4</v>
      </c>
      <c r="AE175" s="55">
        <v>40</v>
      </c>
      <c r="AF175" s="48">
        <f t="shared" si="67"/>
        <v>4</v>
      </c>
      <c r="AG175" s="48" t="str">
        <f t="shared" si="68"/>
        <v>64_4</v>
      </c>
      <c r="AH175" s="55">
        <v>4221</v>
      </c>
      <c r="AI175" s="5"/>
      <c r="AJ175" s="48">
        <v>64</v>
      </c>
      <c r="AK175" s="55">
        <v>4</v>
      </c>
      <c r="AL175" s="55">
        <v>40</v>
      </c>
      <c r="AM175" s="48">
        <f t="shared" si="69"/>
        <v>4</v>
      </c>
      <c r="AN175" s="48" t="str">
        <f t="shared" si="70"/>
        <v>64_4</v>
      </c>
      <c r="AO175" s="4">
        <f t="shared" si="74"/>
        <v>4138</v>
      </c>
      <c r="AP175" s="4">
        <f t="shared" si="75"/>
        <v>4221</v>
      </c>
      <c r="AQ175" s="142">
        <f t="shared" si="71"/>
        <v>4179.5</v>
      </c>
      <c r="AR175" s="43">
        <f t="shared" si="76"/>
        <v>26.791666666666668</v>
      </c>
      <c r="AS175" s="5"/>
      <c r="AT175" s="5"/>
      <c r="AU175" s="5"/>
      <c r="AV175" s="5"/>
      <c r="AW175" s="5"/>
      <c r="AX175" s="6"/>
    </row>
    <row r="176" spans="1:50">
      <c r="A176" s="48">
        <v>65</v>
      </c>
      <c r="B176" s="55">
        <v>0</v>
      </c>
      <c r="C176" s="55">
        <v>40</v>
      </c>
      <c r="D176" s="48">
        <f t="shared" si="72"/>
        <v>0</v>
      </c>
      <c r="E176" s="48" t="str">
        <f t="shared" si="73"/>
        <v>65_0</v>
      </c>
      <c r="F176" s="55">
        <v>3935</v>
      </c>
      <c r="G176" s="1"/>
      <c r="H176" s="48">
        <v>65</v>
      </c>
      <c r="I176" s="55">
        <v>0</v>
      </c>
      <c r="J176" s="55">
        <v>40</v>
      </c>
      <c r="K176" s="48">
        <f t="shared" si="61"/>
        <v>0</v>
      </c>
      <c r="L176" s="48" t="str">
        <f t="shared" si="62"/>
        <v>65_0</v>
      </c>
      <c r="M176" s="55">
        <v>4053</v>
      </c>
      <c r="N176" s="5"/>
      <c r="O176" s="48">
        <v>65</v>
      </c>
      <c r="P176" s="55">
        <v>0</v>
      </c>
      <c r="Q176" s="55">
        <v>40</v>
      </c>
      <c r="R176" s="48">
        <f t="shared" si="63"/>
        <v>0</v>
      </c>
      <c r="S176" s="48" t="str">
        <f t="shared" si="64"/>
        <v>65_0</v>
      </c>
      <c r="T176" s="55">
        <v>4138</v>
      </c>
      <c r="U176" s="5"/>
      <c r="V176" s="48">
        <v>65</v>
      </c>
      <c r="W176" s="55">
        <v>1</v>
      </c>
      <c r="X176" s="55">
        <v>42</v>
      </c>
      <c r="Y176" s="48">
        <f t="shared" si="65"/>
        <v>1</v>
      </c>
      <c r="Z176" s="48" t="str">
        <f t="shared" si="66"/>
        <v>65_1</v>
      </c>
      <c r="AA176" s="55">
        <v>4295</v>
      </c>
      <c r="AB176" s="5"/>
      <c r="AC176" s="48">
        <v>65</v>
      </c>
      <c r="AD176" s="55">
        <v>1</v>
      </c>
      <c r="AE176" s="55">
        <v>42</v>
      </c>
      <c r="AF176" s="48">
        <f t="shared" si="67"/>
        <v>1</v>
      </c>
      <c r="AG176" s="48" t="str">
        <f t="shared" si="68"/>
        <v>65_1</v>
      </c>
      <c r="AH176" s="55">
        <v>4381</v>
      </c>
      <c r="AI176" s="5"/>
      <c r="AJ176" s="48">
        <v>65</v>
      </c>
      <c r="AK176" s="55">
        <v>1</v>
      </c>
      <c r="AL176" s="55">
        <v>42</v>
      </c>
      <c r="AM176" s="48">
        <f t="shared" si="69"/>
        <v>1</v>
      </c>
      <c r="AN176" s="48" t="str">
        <f t="shared" si="70"/>
        <v>65_1</v>
      </c>
      <c r="AO176" s="4">
        <f t="shared" si="74"/>
        <v>4295</v>
      </c>
      <c r="AP176" s="4">
        <f t="shared" si="75"/>
        <v>4381</v>
      </c>
      <c r="AQ176" s="142">
        <f t="shared" si="71"/>
        <v>4338</v>
      </c>
      <c r="AR176" s="43">
        <f t="shared" si="76"/>
        <v>27.807692307692307</v>
      </c>
      <c r="AS176" s="5"/>
      <c r="AT176" s="5"/>
      <c r="AU176" s="5"/>
      <c r="AV176" s="5"/>
      <c r="AW176" s="5"/>
      <c r="AX176" s="6"/>
    </row>
    <row r="177" spans="1:50">
      <c r="A177" s="48">
        <v>65</v>
      </c>
      <c r="B177" s="55">
        <v>1</v>
      </c>
      <c r="C177" s="55">
        <v>42</v>
      </c>
      <c r="D177" s="48">
        <f t="shared" si="72"/>
        <v>1</v>
      </c>
      <c r="E177" s="48" t="str">
        <f t="shared" si="73"/>
        <v>65_1</v>
      </c>
      <c r="F177" s="55">
        <v>4084</v>
      </c>
      <c r="G177" s="1"/>
      <c r="H177" s="48">
        <v>65</v>
      </c>
      <c r="I177" s="55">
        <v>1</v>
      </c>
      <c r="J177" s="55">
        <v>42</v>
      </c>
      <c r="K177" s="48">
        <f t="shared" si="61"/>
        <v>1</v>
      </c>
      <c r="L177" s="48" t="str">
        <f t="shared" si="62"/>
        <v>65_1</v>
      </c>
      <c r="M177" s="55">
        <v>4206</v>
      </c>
      <c r="N177" s="5"/>
      <c r="O177" s="48">
        <v>65</v>
      </c>
      <c r="P177" s="55">
        <v>1</v>
      </c>
      <c r="Q177" s="55">
        <v>42</v>
      </c>
      <c r="R177" s="48">
        <f t="shared" si="63"/>
        <v>1</v>
      </c>
      <c r="S177" s="48" t="str">
        <f t="shared" si="64"/>
        <v>65_1</v>
      </c>
      <c r="T177" s="55">
        <v>4295</v>
      </c>
      <c r="U177" s="5"/>
      <c r="V177" s="48">
        <v>65</v>
      </c>
      <c r="W177" s="48">
        <f t="shared" ref="W177:W188" si="83">W176+1</f>
        <v>2</v>
      </c>
      <c r="X177" s="55">
        <v>44</v>
      </c>
      <c r="Y177" s="48">
        <f t="shared" si="65"/>
        <v>2</v>
      </c>
      <c r="Z177" s="48" t="str">
        <f t="shared" si="66"/>
        <v>65_2</v>
      </c>
      <c r="AA177" s="55">
        <v>4445</v>
      </c>
      <c r="AB177" s="5"/>
      <c r="AC177" s="48">
        <v>65</v>
      </c>
      <c r="AD177" s="48">
        <f t="shared" ref="AD177:AD188" si="84">AD176+1</f>
        <v>2</v>
      </c>
      <c r="AE177" s="55">
        <v>44</v>
      </c>
      <c r="AF177" s="48">
        <f t="shared" si="67"/>
        <v>2</v>
      </c>
      <c r="AG177" s="48" t="str">
        <f t="shared" si="68"/>
        <v>65_2</v>
      </c>
      <c r="AH177" s="55">
        <v>4534</v>
      </c>
      <c r="AI177" s="5"/>
      <c r="AJ177" s="48">
        <v>65</v>
      </c>
      <c r="AK177" s="48">
        <f t="shared" ref="AK177:AK188" si="85">AK176+1</f>
        <v>2</v>
      </c>
      <c r="AL177" s="55">
        <v>44</v>
      </c>
      <c r="AM177" s="48">
        <f t="shared" si="69"/>
        <v>2</v>
      </c>
      <c r="AN177" s="48" t="str">
        <f t="shared" si="70"/>
        <v>65_2</v>
      </c>
      <c r="AO177" s="4">
        <f t="shared" si="74"/>
        <v>4445</v>
      </c>
      <c r="AP177" s="4">
        <f t="shared" si="75"/>
        <v>4534</v>
      </c>
      <c r="AQ177" s="142">
        <f t="shared" si="71"/>
        <v>4489.5</v>
      </c>
      <c r="AR177" s="43">
        <f t="shared" si="76"/>
        <v>28.778846153846153</v>
      </c>
      <c r="AS177" s="5"/>
      <c r="AT177" s="5"/>
      <c r="AU177" s="5"/>
      <c r="AV177" s="5"/>
      <c r="AW177" s="5"/>
      <c r="AX177" s="6"/>
    </row>
    <row r="178" spans="1:50">
      <c r="A178" s="48">
        <v>65</v>
      </c>
      <c r="B178" s="55">
        <v>2</v>
      </c>
      <c r="C178" s="55">
        <v>44</v>
      </c>
      <c r="D178" s="48">
        <f t="shared" si="72"/>
        <v>2</v>
      </c>
      <c r="E178" s="48" t="str">
        <f t="shared" si="73"/>
        <v>65_2</v>
      </c>
      <c r="F178" s="55">
        <v>4227</v>
      </c>
      <c r="G178" s="1"/>
      <c r="H178" s="48">
        <v>65</v>
      </c>
      <c r="I178" s="55">
        <v>2</v>
      </c>
      <c r="J178" s="55">
        <v>44</v>
      </c>
      <c r="K178" s="48">
        <f t="shared" si="61"/>
        <v>2</v>
      </c>
      <c r="L178" s="48" t="str">
        <f t="shared" si="62"/>
        <v>65_2</v>
      </c>
      <c r="M178" s="55">
        <v>4353</v>
      </c>
      <c r="N178" s="5"/>
      <c r="O178" s="48">
        <v>65</v>
      </c>
      <c r="P178" s="55">
        <v>2</v>
      </c>
      <c r="Q178" s="55">
        <v>44</v>
      </c>
      <c r="R178" s="48">
        <f t="shared" si="63"/>
        <v>2</v>
      </c>
      <c r="S178" s="48" t="str">
        <f t="shared" si="64"/>
        <v>65_2</v>
      </c>
      <c r="T178" s="55">
        <v>4445</v>
      </c>
      <c r="U178" s="5"/>
      <c r="V178" s="48">
        <v>65</v>
      </c>
      <c r="W178" s="48">
        <f t="shared" si="83"/>
        <v>3</v>
      </c>
      <c r="X178" s="55">
        <v>46</v>
      </c>
      <c r="Y178" s="48">
        <f t="shared" si="65"/>
        <v>3</v>
      </c>
      <c r="Z178" s="48" t="str">
        <f t="shared" si="66"/>
        <v>65_3</v>
      </c>
      <c r="AA178" s="55">
        <v>4580</v>
      </c>
      <c r="AB178" s="5"/>
      <c r="AC178" s="48">
        <v>65</v>
      </c>
      <c r="AD178" s="48">
        <f t="shared" si="84"/>
        <v>3</v>
      </c>
      <c r="AE178" s="55">
        <v>46</v>
      </c>
      <c r="AF178" s="48">
        <f t="shared" si="67"/>
        <v>3</v>
      </c>
      <c r="AG178" s="48" t="str">
        <f t="shared" si="68"/>
        <v>65_3</v>
      </c>
      <c r="AH178" s="55">
        <v>4671</v>
      </c>
      <c r="AI178" s="5"/>
      <c r="AJ178" s="48">
        <v>65</v>
      </c>
      <c r="AK178" s="48">
        <f t="shared" si="85"/>
        <v>3</v>
      </c>
      <c r="AL178" s="55">
        <v>46</v>
      </c>
      <c r="AM178" s="48">
        <f t="shared" si="69"/>
        <v>3</v>
      </c>
      <c r="AN178" s="48" t="str">
        <f t="shared" si="70"/>
        <v>65_3</v>
      </c>
      <c r="AO178" s="4">
        <f t="shared" si="74"/>
        <v>4580</v>
      </c>
      <c r="AP178" s="4">
        <f t="shared" si="75"/>
        <v>4671</v>
      </c>
      <c r="AQ178" s="142">
        <f t="shared" si="71"/>
        <v>4625.5</v>
      </c>
      <c r="AR178" s="43">
        <f t="shared" si="76"/>
        <v>29.650641025641026</v>
      </c>
      <c r="AS178" s="5"/>
      <c r="AT178" s="5"/>
      <c r="AU178" s="5"/>
      <c r="AV178" s="5"/>
      <c r="AW178" s="5"/>
      <c r="AX178" s="6"/>
    </row>
    <row r="179" spans="1:50">
      <c r="A179" s="48">
        <v>65</v>
      </c>
      <c r="B179" s="55">
        <v>3</v>
      </c>
      <c r="C179" s="55">
        <v>46</v>
      </c>
      <c r="D179" s="48">
        <f t="shared" si="72"/>
        <v>3</v>
      </c>
      <c r="E179" s="48" t="str">
        <f t="shared" si="73"/>
        <v>65_3</v>
      </c>
      <c r="F179" s="55">
        <v>4355</v>
      </c>
      <c r="G179" s="1"/>
      <c r="H179" s="48">
        <v>65</v>
      </c>
      <c r="I179" s="55">
        <v>3</v>
      </c>
      <c r="J179" s="55">
        <v>46</v>
      </c>
      <c r="K179" s="48">
        <f t="shared" si="61"/>
        <v>3</v>
      </c>
      <c r="L179" s="48" t="str">
        <f t="shared" si="62"/>
        <v>65_3</v>
      </c>
      <c r="M179" s="55">
        <v>4485</v>
      </c>
      <c r="N179" s="5"/>
      <c r="O179" s="48">
        <v>65</v>
      </c>
      <c r="P179" s="55">
        <v>3</v>
      </c>
      <c r="Q179" s="55">
        <v>46</v>
      </c>
      <c r="R179" s="48">
        <f t="shared" si="63"/>
        <v>3</v>
      </c>
      <c r="S179" s="48" t="str">
        <f t="shared" si="64"/>
        <v>65_3</v>
      </c>
      <c r="T179" s="55">
        <v>4580</v>
      </c>
      <c r="U179" s="5"/>
      <c r="V179" s="48">
        <v>65</v>
      </c>
      <c r="W179" s="48">
        <f t="shared" si="83"/>
        <v>4</v>
      </c>
      <c r="X179" s="55">
        <v>48</v>
      </c>
      <c r="Y179" s="48">
        <f t="shared" si="65"/>
        <v>4</v>
      </c>
      <c r="Z179" s="48" t="str">
        <f t="shared" si="66"/>
        <v>65_4</v>
      </c>
      <c r="AA179" s="55">
        <v>4717</v>
      </c>
      <c r="AB179" s="5"/>
      <c r="AC179" s="48">
        <v>65</v>
      </c>
      <c r="AD179" s="48">
        <f t="shared" si="84"/>
        <v>4</v>
      </c>
      <c r="AE179" s="55">
        <v>48</v>
      </c>
      <c r="AF179" s="48">
        <f t="shared" si="67"/>
        <v>4</v>
      </c>
      <c r="AG179" s="48" t="str">
        <f t="shared" si="68"/>
        <v>65_4</v>
      </c>
      <c r="AH179" s="55">
        <v>4812</v>
      </c>
      <c r="AI179" s="5"/>
      <c r="AJ179" s="48">
        <v>65</v>
      </c>
      <c r="AK179" s="48">
        <f t="shared" si="85"/>
        <v>4</v>
      </c>
      <c r="AL179" s="55">
        <v>48</v>
      </c>
      <c r="AM179" s="48">
        <f t="shared" si="69"/>
        <v>4</v>
      </c>
      <c r="AN179" s="48" t="str">
        <f t="shared" si="70"/>
        <v>65_4</v>
      </c>
      <c r="AO179" s="4">
        <f t="shared" si="74"/>
        <v>4717</v>
      </c>
      <c r="AP179" s="4">
        <f t="shared" si="75"/>
        <v>4812</v>
      </c>
      <c r="AQ179" s="142">
        <f t="shared" si="71"/>
        <v>4764.5</v>
      </c>
      <c r="AR179" s="43">
        <f t="shared" si="76"/>
        <v>30.541666666666668</v>
      </c>
      <c r="AS179" s="5"/>
      <c r="AT179" s="5"/>
      <c r="AU179" s="5"/>
      <c r="AV179" s="5"/>
      <c r="AW179" s="5"/>
      <c r="AX179" s="6"/>
    </row>
    <row r="180" spans="1:50">
      <c r="A180" s="48">
        <v>65</v>
      </c>
      <c r="B180" s="55">
        <v>4</v>
      </c>
      <c r="C180" s="55">
        <v>48</v>
      </c>
      <c r="D180" s="48">
        <f t="shared" si="72"/>
        <v>4</v>
      </c>
      <c r="E180" s="48" t="str">
        <f t="shared" si="73"/>
        <v>65_4</v>
      </c>
      <c r="F180" s="55">
        <v>4486</v>
      </c>
      <c r="G180" s="1"/>
      <c r="H180" s="48">
        <v>65</v>
      </c>
      <c r="I180" s="55">
        <v>4</v>
      </c>
      <c r="J180" s="55">
        <v>48</v>
      </c>
      <c r="K180" s="48">
        <f t="shared" si="61"/>
        <v>4</v>
      </c>
      <c r="L180" s="48" t="str">
        <f t="shared" si="62"/>
        <v>65_4</v>
      </c>
      <c r="M180" s="55">
        <v>4620</v>
      </c>
      <c r="N180" s="5"/>
      <c r="O180" s="48">
        <v>65</v>
      </c>
      <c r="P180" s="55">
        <v>4</v>
      </c>
      <c r="Q180" s="55">
        <v>48</v>
      </c>
      <c r="R180" s="48">
        <f t="shared" si="63"/>
        <v>4</v>
      </c>
      <c r="S180" s="48" t="str">
        <f t="shared" si="64"/>
        <v>65_4</v>
      </c>
      <c r="T180" s="55">
        <v>4717</v>
      </c>
      <c r="U180" s="5"/>
      <c r="V180" s="48">
        <v>65</v>
      </c>
      <c r="W180" s="48">
        <f t="shared" si="83"/>
        <v>5</v>
      </c>
      <c r="X180" s="55">
        <v>50</v>
      </c>
      <c r="Y180" s="48">
        <f t="shared" si="65"/>
        <v>5</v>
      </c>
      <c r="Z180" s="48" t="str">
        <f t="shared" si="66"/>
        <v>65_5</v>
      </c>
      <c r="AA180" s="55">
        <v>4858</v>
      </c>
      <c r="AB180" s="5"/>
      <c r="AC180" s="48">
        <v>65</v>
      </c>
      <c r="AD180" s="48">
        <f t="shared" si="84"/>
        <v>5</v>
      </c>
      <c r="AE180" s="55">
        <v>50</v>
      </c>
      <c r="AF180" s="48">
        <f t="shared" si="67"/>
        <v>5</v>
      </c>
      <c r="AG180" s="48" t="str">
        <f t="shared" si="68"/>
        <v>65_5</v>
      </c>
      <c r="AH180" s="55">
        <v>4955</v>
      </c>
      <c r="AI180" s="5"/>
      <c r="AJ180" s="48">
        <v>65</v>
      </c>
      <c r="AK180" s="48">
        <f t="shared" si="85"/>
        <v>5</v>
      </c>
      <c r="AL180" s="55">
        <v>50</v>
      </c>
      <c r="AM180" s="48">
        <f t="shared" si="69"/>
        <v>5</v>
      </c>
      <c r="AN180" s="48" t="str">
        <f t="shared" si="70"/>
        <v>65_5</v>
      </c>
      <c r="AO180" s="4">
        <f t="shared" si="74"/>
        <v>4858</v>
      </c>
      <c r="AP180" s="4">
        <f t="shared" si="75"/>
        <v>4955</v>
      </c>
      <c r="AQ180" s="142">
        <f t="shared" si="71"/>
        <v>4906.5</v>
      </c>
      <c r="AR180" s="43">
        <f t="shared" si="76"/>
        <v>31.451923076923077</v>
      </c>
      <c r="AS180" s="5"/>
      <c r="AT180" s="5"/>
      <c r="AU180" s="5"/>
      <c r="AV180" s="5"/>
      <c r="AW180" s="5"/>
      <c r="AX180" s="6"/>
    </row>
    <row r="181" spans="1:50">
      <c r="A181" s="48">
        <v>65</v>
      </c>
      <c r="B181" s="55">
        <v>5</v>
      </c>
      <c r="C181" s="55">
        <v>50</v>
      </c>
      <c r="D181" s="48">
        <f t="shared" si="72"/>
        <v>5</v>
      </c>
      <c r="E181" s="48" t="str">
        <f t="shared" si="73"/>
        <v>65_5</v>
      </c>
      <c r="F181" s="55">
        <v>4619</v>
      </c>
      <c r="G181" s="1"/>
      <c r="H181" s="48">
        <v>65</v>
      </c>
      <c r="I181" s="55">
        <v>5</v>
      </c>
      <c r="J181" s="55">
        <v>50</v>
      </c>
      <c r="K181" s="48">
        <f t="shared" si="61"/>
        <v>5</v>
      </c>
      <c r="L181" s="48" t="str">
        <f t="shared" si="62"/>
        <v>65_5</v>
      </c>
      <c r="M181" s="55">
        <v>4758</v>
      </c>
      <c r="N181" s="5"/>
      <c r="O181" s="48">
        <v>65</v>
      </c>
      <c r="P181" s="55">
        <v>5</v>
      </c>
      <c r="Q181" s="55">
        <v>50</v>
      </c>
      <c r="R181" s="48">
        <f t="shared" si="63"/>
        <v>5</v>
      </c>
      <c r="S181" s="48" t="str">
        <f t="shared" si="64"/>
        <v>65_5</v>
      </c>
      <c r="T181" s="55">
        <v>4858</v>
      </c>
      <c r="U181" s="5"/>
      <c r="V181" s="48">
        <v>65</v>
      </c>
      <c r="W181" s="48">
        <f t="shared" si="83"/>
        <v>6</v>
      </c>
      <c r="X181" s="55">
        <v>52</v>
      </c>
      <c r="Y181" s="48">
        <f t="shared" si="65"/>
        <v>6</v>
      </c>
      <c r="Z181" s="48" t="str">
        <f t="shared" si="66"/>
        <v>65_6</v>
      </c>
      <c r="AA181" s="55">
        <v>4996</v>
      </c>
      <c r="AB181" s="5"/>
      <c r="AC181" s="48">
        <v>65</v>
      </c>
      <c r="AD181" s="48">
        <f t="shared" si="84"/>
        <v>6</v>
      </c>
      <c r="AE181" s="55">
        <v>52</v>
      </c>
      <c r="AF181" s="48">
        <f t="shared" si="67"/>
        <v>6</v>
      </c>
      <c r="AG181" s="48" t="str">
        <f t="shared" si="68"/>
        <v>65_6</v>
      </c>
      <c r="AH181" s="55">
        <v>5096</v>
      </c>
      <c r="AI181" s="5"/>
      <c r="AJ181" s="48">
        <v>65</v>
      </c>
      <c r="AK181" s="48">
        <f t="shared" si="85"/>
        <v>6</v>
      </c>
      <c r="AL181" s="55">
        <v>52</v>
      </c>
      <c r="AM181" s="48">
        <f t="shared" si="69"/>
        <v>6</v>
      </c>
      <c r="AN181" s="48" t="str">
        <f t="shared" si="70"/>
        <v>65_6</v>
      </c>
      <c r="AO181" s="4">
        <f t="shared" si="74"/>
        <v>4996</v>
      </c>
      <c r="AP181" s="4">
        <f t="shared" si="75"/>
        <v>5096</v>
      </c>
      <c r="AQ181" s="142">
        <f t="shared" si="71"/>
        <v>5046</v>
      </c>
      <c r="AR181" s="43">
        <f t="shared" si="76"/>
        <v>32.346153846153847</v>
      </c>
      <c r="AS181" s="5"/>
      <c r="AT181" s="5"/>
      <c r="AU181" s="5"/>
      <c r="AV181" s="5"/>
      <c r="AW181" s="5"/>
      <c r="AX181" s="6"/>
    </row>
    <row r="182" spans="1:50">
      <c r="A182" s="48">
        <v>65</v>
      </c>
      <c r="B182" s="55">
        <v>6</v>
      </c>
      <c r="C182" s="55">
        <v>52</v>
      </c>
      <c r="D182" s="48">
        <f t="shared" si="72"/>
        <v>6</v>
      </c>
      <c r="E182" s="48" t="str">
        <f t="shared" si="73"/>
        <v>65_6</v>
      </c>
      <c r="F182" s="55">
        <v>4751</v>
      </c>
      <c r="G182" s="1"/>
      <c r="H182" s="48">
        <v>65</v>
      </c>
      <c r="I182" s="55">
        <v>6</v>
      </c>
      <c r="J182" s="55">
        <v>52</v>
      </c>
      <c r="K182" s="48">
        <f t="shared" si="61"/>
        <v>6</v>
      </c>
      <c r="L182" s="48" t="str">
        <f t="shared" si="62"/>
        <v>65_6</v>
      </c>
      <c r="M182" s="55">
        <v>4893</v>
      </c>
      <c r="N182" s="5"/>
      <c r="O182" s="48">
        <v>65</v>
      </c>
      <c r="P182" s="55">
        <v>6</v>
      </c>
      <c r="Q182" s="55">
        <v>52</v>
      </c>
      <c r="R182" s="48">
        <f t="shared" si="63"/>
        <v>6</v>
      </c>
      <c r="S182" s="48" t="str">
        <f t="shared" si="64"/>
        <v>65_6</v>
      </c>
      <c r="T182" s="55">
        <v>4996</v>
      </c>
      <c r="U182" s="5"/>
      <c r="V182" s="48">
        <v>65</v>
      </c>
      <c r="W182" s="48">
        <f t="shared" si="83"/>
        <v>7</v>
      </c>
      <c r="X182" s="55">
        <v>54</v>
      </c>
      <c r="Y182" s="48">
        <f t="shared" si="65"/>
        <v>7</v>
      </c>
      <c r="Z182" s="48" t="str">
        <f t="shared" si="66"/>
        <v>65_7</v>
      </c>
      <c r="AA182" s="55">
        <v>5136</v>
      </c>
      <c r="AB182" s="5"/>
      <c r="AC182" s="48">
        <v>65</v>
      </c>
      <c r="AD182" s="48">
        <f t="shared" si="84"/>
        <v>7</v>
      </c>
      <c r="AE182" s="55">
        <v>54</v>
      </c>
      <c r="AF182" s="48">
        <f t="shared" si="67"/>
        <v>7</v>
      </c>
      <c r="AG182" s="48" t="str">
        <f t="shared" si="68"/>
        <v>65_7</v>
      </c>
      <c r="AH182" s="55">
        <v>5238</v>
      </c>
      <c r="AI182" s="5"/>
      <c r="AJ182" s="48">
        <v>65</v>
      </c>
      <c r="AK182" s="48">
        <f t="shared" si="85"/>
        <v>7</v>
      </c>
      <c r="AL182" s="55">
        <v>54</v>
      </c>
      <c r="AM182" s="48">
        <f t="shared" si="69"/>
        <v>7</v>
      </c>
      <c r="AN182" s="48" t="str">
        <f t="shared" si="70"/>
        <v>65_7</v>
      </c>
      <c r="AO182" s="4">
        <f t="shared" si="74"/>
        <v>5136</v>
      </c>
      <c r="AP182" s="4">
        <f t="shared" si="75"/>
        <v>5238</v>
      </c>
      <c r="AQ182" s="142">
        <f t="shared" si="71"/>
        <v>5187</v>
      </c>
      <c r="AR182" s="43">
        <f t="shared" si="76"/>
        <v>33.25</v>
      </c>
      <c r="AS182" s="5"/>
      <c r="AT182" s="5"/>
      <c r="AU182" s="5"/>
      <c r="AV182" s="5"/>
      <c r="AW182" s="5"/>
      <c r="AX182" s="6"/>
    </row>
    <row r="183" spans="1:50">
      <c r="A183" s="48">
        <v>65</v>
      </c>
      <c r="B183" s="55">
        <v>7</v>
      </c>
      <c r="C183" s="55">
        <v>54</v>
      </c>
      <c r="D183" s="48">
        <f t="shared" si="72"/>
        <v>7</v>
      </c>
      <c r="E183" s="48" t="str">
        <f t="shared" si="73"/>
        <v>65_7</v>
      </c>
      <c r="F183" s="55">
        <v>4883</v>
      </c>
      <c r="G183" s="1"/>
      <c r="H183" s="48">
        <v>65</v>
      </c>
      <c r="I183" s="55">
        <v>7</v>
      </c>
      <c r="J183" s="55">
        <v>54</v>
      </c>
      <c r="K183" s="48">
        <f t="shared" si="61"/>
        <v>7</v>
      </c>
      <c r="L183" s="48" t="str">
        <f t="shared" si="62"/>
        <v>65_7</v>
      </c>
      <c r="M183" s="55">
        <v>5030</v>
      </c>
      <c r="N183" s="5"/>
      <c r="O183" s="48">
        <v>65</v>
      </c>
      <c r="P183" s="55">
        <v>7</v>
      </c>
      <c r="Q183" s="55">
        <v>54</v>
      </c>
      <c r="R183" s="48">
        <f t="shared" si="63"/>
        <v>7</v>
      </c>
      <c r="S183" s="48" t="str">
        <f t="shared" si="64"/>
        <v>65_7</v>
      </c>
      <c r="T183" s="55">
        <v>5136</v>
      </c>
      <c r="U183" s="5"/>
      <c r="V183" s="48">
        <v>65</v>
      </c>
      <c r="W183" s="48">
        <f t="shared" si="83"/>
        <v>8</v>
      </c>
      <c r="X183" s="55">
        <v>56</v>
      </c>
      <c r="Y183" s="48">
        <f t="shared" si="65"/>
        <v>8</v>
      </c>
      <c r="Z183" s="48" t="str">
        <f t="shared" si="66"/>
        <v>65_8</v>
      </c>
      <c r="AA183" s="55">
        <v>5276</v>
      </c>
      <c r="AB183" s="5"/>
      <c r="AC183" s="48">
        <v>65</v>
      </c>
      <c r="AD183" s="48">
        <f t="shared" si="84"/>
        <v>8</v>
      </c>
      <c r="AE183" s="55">
        <v>56</v>
      </c>
      <c r="AF183" s="48">
        <f t="shared" si="67"/>
        <v>8</v>
      </c>
      <c r="AG183" s="48" t="str">
        <f t="shared" si="68"/>
        <v>65_8</v>
      </c>
      <c r="AH183" s="55">
        <v>5381</v>
      </c>
      <c r="AI183" s="5"/>
      <c r="AJ183" s="48">
        <v>65</v>
      </c>
      <c r="AK183" s="48">
        <f t="shared" si="85"/>
        <v>8</v>
      </c>
      <c r="AL183" s="55">
        <v>56</v>
      </c>
      <c r="AM183" s="48">
        <f t="shared" si="69"/>
        <v>8</v>
      </c>
      <c r="AN183" s="48" t="str">
        <f t="shared" si="70"/>
        <v>65_8</v>
      </c>
      <c r="AO183" s="4">
        <f t="shared" si="74"/>
        <v>5276</v>
      </c>
      <c r="AP183" s="4">
        <f t="shared" si="75"/>
        <v>5381</v>
      </c>
      <c r="AQ183" s="142">
        <f t="shared" si="71"/>
        <v>5328.5</v>
      </c>
      <c r="AR183" s="43">
        <f t="shared" si="76"/>
        <v>34.157051282051285</v>
      </c>
      <c r="AS183" s="5"/>
      <c r="AT183" s="5"/>
      <c r="AU183" s="5"/>
      <c r="AV183" s="5"/>
      <c r="AW183" s="5"/>
      <c r="AX183" s="6"/>
    </row>
    <row r="184" spans="1:50">
      <c r="A184" s="48">
        <v>65</v>
      </c>
      <c r="B184" s="55">
        <v>8</v>
      </c>
      <c r="C184" s="55">
        <v>56</v>
      </c>
      <c r="D184" s="48">
        <f t="shared" si="72"/>
        <v>8</v>
      </c>
      <c r="E184" s="48" t="str">
        <f t="shared" si="73"/>
        <v>65_8</v>
      </c>
      <c r="F184" s="55">
        <v>5017</v>
      </c>
      <c r="G184" s="1"/>
      <c r="H184" s="48">
        <v>65</v>
      </c>
      <c r="I184" s="55">
        <v>8</v>
      </c>
      <c r="J184" s="55">
        <v>56</v>
      </c>
      <c r="K184" s="48">
        <f t="shared" si="61"/>
        <v>8</v>
      </c>
      <c r="L184" s="48" t="str">
        <f t="shared" si="62"/>
        <v>65_8</v>
      </c>
      <c r="M184" s="55">
        <v>5167</v>
      </c>
      <c r="N184" s="5"/>
      <c r="O184" s="48">
        <v>65</v>
      </c>
      <c r="P184" s="55">
        <v>8</v>
      </c>
      <c r="Q184" s="55">
        <v>56</v>
      </c>
      <c r="R184" s="48">
        <f t="shared" si="63"/>
        <v>8</v>
      </c>
      <c r="S184" s="48" t="str">
        <f t="shared" si="64"/>
        <v>65_8</v>
      </c>
      <c r="T184" s="55">
        <v>5276</v>
      </c>
      <c r="U184" s="5"/>
      <c r="V184" s="48">
        <v>65</v>
      </c>
      <c r="W184" s="48">
        <f t="shared" si="83"/>
        <v>9</v>
      </c>
      <c r="X184" s="55">
        <v>57</v>
      </c>
      <c r="Y184" s="48">
        <f t="shared" si="65"/>
        <v>9</v>
      </c>
      <c r="Z184" s="48" t="str">
        <f t="shared" si="66"/>
        <v>65_9</v>
      </c>
      <c r="AA184" s="55">
        <v>5343</v>
      </c>
      <c r="AB184" s="5"/>
      <c r="AC184" s="48">
        <v>65</v>
      </c>
      <c r="AD184" s="48">
        <f t="shared" si="84"/>
        <v>9</v>
      </c>
      <c r="AE184" s="55">
        <v>57</v>
      </c>
      <c r="AF184" s="48">
        <f t="shared" si="67"/>
        <v>9</v>
      </c>
      <c r="AG184" s="48" t="str">
        <f t="shared" si="68"/>
        <v>65_9</v>
      </c>
      <c r="AH184" s="55">
        <v>5450</v>
      </c>
      <c r="AI184" s="5"/>
      <c r="AJ184" s="48">
        <v>65</v>
      </c>
      <c r="AK184" s="48">
        <f t="shared" si="85"/>
        <v>9</v>
      </c>
      <c r="AL184" s="55">
        <v>57</v>
      </c>
      <c r="AM184" s="48">
        <f t="shared" si="69"/>
        <v>9</v>
      </c>
      <c r="AN184" s="48" t="str">
        <f t="shared" si="70"/>
        <v>65_9</v>
      </c>
      <c r="AO184" s="4">
        <f t="shared" si="74"/>
        <v>5343</v>
      </c>
      <c r="AP184" s="4">
        <f t="shared" si="75"/>
        <v>5450</v>
      </c>
      <c r="AQ184" s="142">
        <f t="shared" si="71"/>
        <v>5396.5</v>
      </c>
      <c r="AR184" s="43">
        <f t="shared" si="76"/>
        <v>34.592948717948715</v>
      </c>
      <c r="AS184" s="5"/>
      <c r="AT184" s="5"/>
      <c r="AU184" s="5"/>
      <c r="AV184" s="5"/>
      <c r="AW184" s="5"/>
      <c r="AX184" s="6"/>
    </row>
    <row r="185" spans="1:50">
      <c r="A185" s="48">
        <v>65</v>
      </c>
      <c r="B185" s="55">
        <v>9</v>
      </c>
      <c r="C185" s="55">
        <v>57</v>
      </c>
      <c r="D185" s="48">
        <f t="shared" si="72"/>
        <v>9</v>
      </c>
      <c r="E185" s="48" t="str">
        <f t="shared" si="73"/>
        <v>65_9</v>
      </c>
      <c r="F185" s="55">
        <v>5081</v>
      </c>
      <c r="G185" s="1"/>
      <c r="H185" s="48">
        <v>65</v>
      </c>
      <c r="I185" s="55">
        <v>9</v>
      </c>
      <c r="J185" s="55">
        <v>57</v>
      </c>
      <c r="K185" s="48">
        <f t="shared" si="61"/>
        <v>9</v>
      </c>
      <c r="L185" s="48" t="str">
        <f t="shared" si="62"/>
        <v>65_9</v>
      </c>
      <c r="M185" s="55">
        <v>5233</v>
      </c>
      <c r="N185" s="5"/>
      <c r="O185" s="48">
        <v>65</v>
      </c>
      <c r="P185" s="55">
        <v>9</v>
      </c>
      <c r="Q185" s="55">
        <v>57</v>
      </c>
      <c r="R185" s="48">
        <f t="shared" si="63"/>
        <v>9</v>
      </c>
      <c r="S185" s="48" t="str">
        <f t="shared" si="64"/>
        <v>65_9</v>
      </c>
      <c r="T185" s="55">
        <v>5343</v>
      </c>
      <c r="U185" s="5"/>
      <c r="V185" s="48">
        <v>65</v>
      </c>
      <c r="W185" s="48">
        <f t="shared" si="83"/>
        <v>10</v>
      </c>
      <c r="X185" s="55">
        <v>58</v>
      </c>
      <c r="Y185" s="48">
        <f t="shared" si="65"/>
        <v>10</v>
      </c>
      <c r="Z185" s="48" t="str">
        <f t="shared" si="66"/>
        <v>65_10</v>
      </c>
      <c r="AA185" s="55">
        <v>5413</v>
      </c>
      <c r="AB185" s="5"/>
      <c r="AC185" s="48">
        <v>65</v>
      </c>
      <c r="AD185" s="48">
        <f t="shared" si="84"/>
        <v>10</v>
      </c>
      <c r="AE185" s="55">
        <v>58</v>
      </c>
      <c r="AF185" s="48">
        <f t="shared" si="67"/>
        <v>10</v>
      </c>
      <c r="AG185" s="48" t="str">
        <f t="shared" si="68"/>
        <v>65_10</v>
      </c>
      <c r="AH185" s="55">
        <v>5521</v>
      </c>
      <c r="AI185" s="5"/>
      <c r="AJ185" s="48">
        <v>65</v>
      </c>
      <c r="AK185" s="48">
        <f t="shared" si="85"/>
        <v>10</v>
      </c>
      <c r="AL185" s="55">
        <v>58</v>
      </c>
      <c r="AM185" s="48">
        <f t="shared" si="69"/>
        <v>10</v>
      </c>
      <c r="AN185" s="48" t="str">
        <f t="shared" si="70"/>
        <v>65_10</v>
      </c>
      <c r="AO185" s="4">
        <f t="shared" si="74"/>
        <v>5413</v>
      </c>
      <c r="AP185" s="4">
        <f t="shared" si="75"/>
        <v>5521</v>
      </c>
      <c r="AQ185" s="142">
        <f t="shared" si="71"/>
        <v>5467</v>
      </c>
      <c r="AR185" s="43">
        <f t="shared" si="76"/>
        <v>35.044871794871796</v>
      </c>
      <c r="AS185" s="5"/>
      <c r="AT185" s="5"/>
      <c r="AU185" s="5"/>
      <c r="AV185" s="5"/>
      <c r="AW185" s="5"/>
      <c r="AX185" s="6"/>
    </row>
    <row r="186" spans="1:50">
      <c r="A186" s="48">
        <v>65</v>
      </c>
      <c r="B186" s="55">
        <v>10</v>
      </c>
      <c r="C186" s="55">
        <v>58</v>
      </c>
      <c r="D186" s="48">
        <f t="shared" si="72"/>
        <v>10</v>
      </c>
      <c r="E186" s="48" t="str">
        <f t="shared" si="73"/>
        <v>65_10</v>
      </c>
      <c r="F186" s="55">
        <v>5147</v>
      </c>
      <c r="G186" s="1"/>
      <c r="H186" s="48">
        <v>65</v>
      </c>
      <c r="I186" s="55">
        <v>10</v>
      </c>
      <c r="J186" s="55">
        <v>58</v>
      </c>
      <c r="K186" s="48">
        <f t="shared" si="61"/>
        <v>10</v>
      </c>
      <c r="L186" s="48" t="str">
        <f t="shared" si="62"/>
        <v>65_10</v>
      </c>
      <c r="M186" s="55">
        <v>5301</v>
      </c>
      <c r="N186" s="5"/>
      <c r="O186" s="48">
        <v>65</v>
      </c>
      <c r="P186" s="55">
        <v>10</v>
      </c>
      <c r="Q186" s="55">
        <v>58</v>
      </c>
      <c r="R186" s="48">
        <f t="shared" si="63"/>
        <v>10</v>
      </c>
      <c r="S186" s="48" t="str">
        <f t="shared" si="64"/>
        <v>65_10</v>
      </c>
      <c r="T186" s="55">
        <v>5413</v>
      </c>
      <c r="U186" s="5"/>
      <c r="V186" s="48">
        <v>65</v>
      </c>
      <c r="W186" s="48">
        <f t="shared" si="83"/>
        <v>11</v>
      </c>
      <c r="X186" s="55">
        <v>59</v>
      </c>
      <c r="Y186" s="48">
        <f t="shared" si="65"/>
        <v>11</v>
      </c>
      <c r="Z186" s="48" t="str">
        <f t="shared" si="66"/>
        <v>65_11</v>
      </c>
      <c r="AA186" s="55">
        <v>5484</v>
      </c>
      <c r="AB186" s="5"/>
      <c r="AC186" s="48">
        <v>65</v>
      </c>
      <c r="AD186" s="48">
        <f t="shared" si="84"/>
        <v>11</v>
      </c>
      <c r="AE186" s="55">
        <v>59</v>
      </c>
      <c r="AF186" s="48">
        <f t="shared" si="67"/>
        <v>11</v>
      </c>
      <c r="AG186" s="48" t="str">
        <f t="shared" si="68"/>
        <v>65_11</v>
      </c>
      <c r="AH186" s="55">
        <v>5594</v>
      </c>
      <c r="AI186" s="5"/>
      <c r="AJ186" s="48">
        <v>65</v>
      </c>
      <c r="AK186" s="48">
        <f t="shared" si="85"/>
        <v>11</v>
      </c>
      <c r="AL186" s="55">
        <v>59</v>
      </c>
      <c r="AM186" s="48">
        <f t="shared" si="69"/>
        <v>11</v>
      </c>
      <c r="AN186" s="48" t="str">
        <f t="shared" si="70"/>
        <v>65_11</v>
      </c>
      <c r="AO186" s="4">
        <f t="shared" si="74"/>
        <v>5484</v>
      </c>
      <c r="AP186" s="4">
        <f t="shared" si="75"/>
        <v>5594</v>
      </c>
      <c r="AQ186" s="142">
        <f t="shared" si="71"/>
        <v>5539</v>
      </c>
      <c r="AR186" s="43">
        <f t="shared" si="76"/>
        <v>35.506410256410255</v>
      </c>
      <c r="AS186" s="5"/>
      <c r="AT186" s="5"/>
      <c r="AU186" s="5"/>
      <c r="AV186" s="5"/>
      <c r="AW186" s="5"/>
      <c r="AX186" s="6"/>
    </row>
    <row r="187" spans="1:50">
      <c r="A187" s="48">
        <v>65</v>
      </c>
      <c r="B187" s="55">
        <v>11</v>
      </c>
      <c r="C187" s="55">
        <v>59</v>
      </c>
      <c r="D187" s="48">
        <f t="shared" si="72"/>
        <v>11</v>
      </c>
      <c r="E187" s="48" t="str">
        <f t="shared" si="73"/>
        <v>65_11</v>
      </c>
      <c r="F187" s="55">
        <v>5215</v>
      </c>
      <c r="G187" s="1"/>
      <c r="H187" s="48">
        <v>65</v>
      </c>
      <c r="I187" s="55">
        <v>11</v>
      </c>
      <c r="J187" s="55">
        <v>59</v>
      </c>
      <c r="K187" s="48">
        <f t="shared" si="61"/>
        <v>11</v>
      </c>
      <c r="L187" s="48" t="str">
        <f t="shared" si="62"/>
        <v>65_11</v>
      </c>
      <c r="M187" s="55">
        <v>5372</v>
      </c>
      <c r="N187" s="5"/>
      <c r="O187" s="48">
        <v>65</v>
      </c>
      <c r="P187" s="55">
        <v>11</v>
      </c>
      <c r="Q187" s="55">
        <v>59</v>
      </c>
      <c r="R187" s="48">
        <f t="shared" si="63"/>
        <v>11</v>
      </c>
      <c r="S187" s="48" t="str">
        <f t="shared" si="64"/>
        <v>65_11</v>
      </c>
      <c r="T187" s="55">
        <v>5484</v>
      </c>
      <c r="U187" s="5"/>
      <c r="V187" s="48">
        <v>65</v>
      </c>
      <c r="W187" s="48">
        <f t="shared" si="83"/>
        <v>12</v>
      </c>
      <c r="X187" s="55">
        <v>60</v>
      </c>
      <c r="Y187" s="48">
        <f t="shared" si="65"/>
        <v>12</v>
      </c>
      <c r="Z187" s="48" t="str">
        <f t="shared" si="66"/>
        <v>65_12</v>
      </c>
      <c r="AA187" s="55">
        <v>5553</v>
      </c>
      <c r="AB187" s="5"/>
      <c r="AC187" s="48">
        <v>65</v>
      </c>
      <c r="AD187" s="48">
        <f t="shared" si="84"/>
        <v>12</v>
      </c>
      <c r="AE187" s="55">
        <v>60</v>
      </c>
      <c r="AF187" s="48">
        <f t="shared" si="67"/>
        <v>12</v>
      </c>
      <c r="AG187" s="48" t="str">
        <f t="shared" si="68"/>
        <v>65_12</v>
      </c>
      <c r="AH187" s="55">
        <v>5664</v>
      </c>
      <c r="AI187" s="5"/>
      <c r="AJ187" s="48">
        <v>65</v>
      </c>
      <c r="AK187" s="48">
        <f t="shared" si="85"/>
        <v>12</v>
      </c>
      <c r="AL187" s="55">
        <v>60</v>
      </c>
      <c r="AM187" s="48">
        <f t="shared" si="69"/>
        <v>12</v>
      </c>
      <c r="AN187" s="48" t="str">
        <f t="shared" si="70"/>
        <v>65_12</v>
      </c>
      <c r="AO187" s="4">
        <f t="shared" si="74"/>
        <v>5553</v>
      </c>
      <c r="AP187" s="4">
        <f t="shared" si="75"/>
        <v>5664</v>
      </c>
      <c r="AQ187" s="142">
        <f t="shared" si="71"/>
        <v>5608.5</v>
      </c>
      <c r="AR187" s="43">
        <f t="shared" si="76"/>
        <v>35.95192307692308</v>
      </c>
      <c r="AS187" s="5"/>
      <c r="AT187" s="5"/>
      <c r="AU187" s="5"/>
      <c r="AV187" s="5"/>
      <c r="AW187" s="5"/>
      <c r="AX187" s="6"/>
    </row>
    <row r="188" spans="1:50">
      <c r="A188" s="48">
        <v>65</v>
      </c>
      <c r="B188" s="55">
        <v>12</v>
      </c>
      <c r="C188" s="55">
        <v>60</v>
      </c>
      <c r="D188" s="48">
        <f t="shared" si="72"/>
        <v>12</v>
      </c>
      <c r="E188" s="48" t="str">
        <f t="shared" si="73"/>
        <v>65_12</v>
      </c>
      <c r="F188" s="55">
        <v>5280</v>
      </c>
      <c r="G188" s="1"/>
      <c r="H188" s="48">
        <v>65</v>
      </c>
      <c r="I188" s="55">
        <v>12</v>
      </c>
      <c r="J188" s="55">
        <v>60</v>
      </c>
      <c r="K188" s="48">
        <f t="shared" si="61"/>
        <v>12</v>
      </c>
      <c r="L188" s="48" t="str">
        <f t="shared" si="62"/>
        <v>65_12</v>
      </c>
      <c r="M188" s="55">
        <v>5439</v>
      </c>
      <c r="N188" s="5"/>
      <c r="O188" s="48">
        <v>65</v>
      </c>
      <c r="P188" s="55">
        <v>12</v>
      </c>
      <c r="Q188" s="55">
        <v>60</v>
      </c>
      <c r="R188" s="48">
        <f t="shared" si="63"/>
        <v>12</v>
      </c>
      <c r="S188" s="48" t="str">
        <f t="shared" si="64"/>
        <v>65_12</v>
      </c>
      <c r="T188" s="55">
        <v>5553</v>
      </c>
      <c r="U188" s="5"/>
      <c r="V188" s="48">
        <v>65</v>
      </c>
      <c r="W188" s="48">
        <f t="shared" si="83"/>
        <v>13</v>
      </c>
      <c r="X188" s="55">
        <v>61</v>
      </c>
      <c r="Y188" s="48">
        <f t="shared" si="65"/>
        <v>13</v>
      </c>
      <c r="Z188" s="48" t="str">
        <f t="shared" si="66"/>
        <v>65_13</v>
      </c>
      <c r="AA188" s="55">
        <v>5621</v>
      </c>
      <c r="AB188" s="5"/>
      <c r="AC188" s="48">
        <v>65</v>
      </c>
      <c r="AD188" s="48">
        <f t="shared" si="84"/>
        <v>13</v>
      </c>
      <c r="AE188" s="55">
        <v>61</v>
      </c>
      <c r="AF188" s="48">
        <f t="shared" si="67"/>
        <v>13</v>
      </c>
      <c r="AG188" s="48" t="str">
        <f t="shared" si="68"/>
        <v>65_13</v>
      </c>
      <c r="AH188" s="55">
        <v>5734</v>
      </c>
      <c r="AI188" s="5"/>
      <c r="AJ188" s="48">
        <v>65</v>
      </c>
      <c r="AK188" s="48">
        <f t="shared" si="85"/>
        <v>13</v>
      </c>
      <c r="AL188" s="55">
        <v>61</v>
      </c>
      <c r="AM188" s="48">
        <f t="shared" si="69"/>
        <v>13</v>
      </c>
      <c r="AN188" s="48" t="str">
        <f t="shared" si="70"/>
        <v>65_13</v>
      </c>
      <c r="AO188" s="4">
        <f t="shared" si="74"/>
        <v>5621</v>
      </c>
      <c r="AP188" s="4">
        <f t="shared" si="75"/>
        <v>5734</v>
      </c>
      <c r="AQ188" s="142">
        <f t="shared" si="71"/>
        <v>5677.5</v>
      </c>
      <c r="AR188" s="43">
        <f t="shared" si="76"/>
        <v>36.394230769230766</v>
      </c>
      <c r="AS188" s="5"/>
      <c r="AT188" s="5"/>
      <c r="AU188" s="5"/>
      <c r="AV188" s="5"/>
      <c r="AW188" s="5"/>
      <c r="AX188" s="6"/>
    </row>
    <row r="189" spans="1:50">
      <c r="A189" s="48">
        <v>69</v>
      </c>
      <c r="B189" s="55">
        <v>0</v>
      </c>
      <c r="C189" s="55">
        <v>42</v>
      </c>
      <c r="D189" s="48">
        <f t="shared" si="72"/>
        <v>0</v>
      </c>
      <c r="E189" s="48" t="str">
        <f t="shared" si="73"/>
        <v>69_0</v>
      </c>
      <c r="F189" s="55">
        <v>4084</v>
      </c>
      <c r="G189" s="1"/>
      <c r="H189" s="48">
        <v>69</v>
      </c>
      <c r="I189" s="55">
        <v>0</v>
      </c>
      <c r="J189" s="55">
        <v>42</v>
      </c>
      <c r="K189" s="48">
        <f t="shared" si="61"/>
        <v>0</v>
      </c>
      <c r="L189" s="48" t="str">
        <f t="shared" si="62"/>
        <v>69_0</v>
      </c>
      <c r="M189" s="55">
        <v>4206</v>
      </c>
      <c r="N189" s="5"/>
      <c r="O189" s="48">
        <v>69</v>
      </c>
      <c r="P189" s="55">
        <v>0</v>
      </c>
      <c r="Q189" s="55">
        <v>42</v>
      </c>
      <c r="R189" s="48">
        <f t="shared" si="63"/>
        <v>0</v>
      </c>
      <c r="S189" s="48" t="str">
        <f t="shared" si="64"/>
        <v>69_0</v>
      </c>
      <c r="T189" s="55">
        <v>4295</v>
      </c>
      <c r="U189" s="5"/>
      <c r="V189" s="48">
        <v>69</v>
      </c>
      <c r="W189" s="55">
        <v>0</v>
      </c>
      <c r="X189" s="55">
        <v>42</v>
      </c>
      <c r="Y189" s="48">
        <f t="shared" si="65"/>
        <v>0</v>
      </c>
      <c r="Z189" s="48" t="str">
        <f t="shared" si="66"/>
        <v>69_0</v>
      </c>
      <c r="AA189" s="55">
        <v>4295</v>
      </c>
      <c r="AB189" s="5"/>
      <c r="AC189" s="48">
        <v>69</v>
      </c>
      <c r="AD189" s="55">
        <v>0</v>
      </c>
      <c r="AE189" s="55">
        <v>42</v>
      </c>
      <c r="AF189" s="48">
        <f t="shared" si="67"/>
        <v>0</v>
      </c>
      <c r="AG189" s="48" t="str">
        <f t="shared" si="68"/>
        <v>69_0</v>
      </c>
      <c r="AH189" s="55">
        <v>4381</v>
      </c>
      <c r="AI189" s="5"/>
      <c r="AJ189" s="48">
        <v>69</v>
      </c>
      <c r="AK189" s="55">
        <v>0</v>
      </c>
      <c r="AL189" s="55">
        <v>42</v>
      </c>
      <c r="AM189" s="48">
        <f t="shared" si="69"/>
        <v>0</v>
      </c>
      <c r="AN189" s="48" t="str">
        <f t="shared" si="70"/>
        <v>69_0</v>
      </c>
      <c r="AO189" s="4">
        <f t="shared" si="74"/>
        <v>4295</v>
      </c>
      <c r="AP189" s="4">
        <f t="shared" si="75"/>
        <v>4381</v>
      </c>
      <c r="AQ189" s="142">
        <f t="shared" si="71"/>
        <v>4338</v>
      </c>
      <c r="AR189" s="43">
        <f t="shared" si="76"/>
        <v>27.807692307692307</v>
      </c>
      <c r="AS189" s="5"/>
      <c r="AT189" s="5"/>
      <c r="AU189" s="5"/>
      <c r="AV189" s="5"/>
      <c r="AW189" s="5"/>
      <c r="AX189" s="6"/>
    </row>
    <row r="190" spans="1:50" ht="11.25">
      <c r="A190" s="48">
        <v>69</v>
      </c>
      <c r="B190" s="55">
        <v>1</v>
      </c>
      <c r="C190" s="55">
        <v>44</v>
      </c>
      <c r="D190" s="48">
        <f t="shared" si="72"/>
        <v>1</v>
      </c>
      <c r="E190" s="48" t="str">
        <f t="shared" si="73"/>
        <v>69_1</v>
      </c>
      <c r="F190" s="55">
        <v>4227</v>
      </c>
      <c r="G190" s="1"/>
      <c r="H190" s="48">
        <v>69</v>
      </c>
      <c r="I190" s="55">
        <v>1</v>
      </c>
      <c r="J190" s="55">
        <v>44</v>
      </c>
      <c r="K190" s="48">
        <f t="shared" si="61"/>
        <v>1</v>
      </c>
      <c r="L190" s="48" t="str">
        <f t="shared" si="62"/>
        <v>69_1</v>
      </c>
      <c r="M190" s="55">
        <v>4353</v>
      </c>
      <c r="N190" s="77"/>
      <c r="O190" s="48">
        <v>69</v>
      </c>
      <c r="P190" s="55">
        <v>1</v>
      </c>
      <c r="Q190" s="55">
        <v>44</v>
      </c>
      <c r="R190" s="48">
        <f t="shared" si="63"/>
        <v>1</v>
      </c>
      <c r="S190" s="48" t="str">
        <f t="shared" si="64"/>
        <v>69_1</v>
      </c>
      <c r="T190" s="55">
        <v>4445</v>
      </c>
      <c r="U190" s="5"/>
      <c r="V190" s="48">
        <v>69</v>
      </c>
      <c r="W190" s="55">
        <v>1</v>
      </c>
      <c r="X190" s="55">
        <v>44</v>
      </c>
      <c r="Y190" s="48">
        <f t="shared" si="65"/>
        <v>1</v>
      </c>
      <c r="Z190" s="48" t="str">
        <f t="shared" si="66"/>
        <v>69_1</v>
      </c>
      <c r="AA190" s="55">
        <v>4445</v>
      </c>
      <c r="AB190" s="5"/>
      <c r="AC190" s="48">
        <v>69</v>
      </c>
      <c r="AD190" s="55">
        <v>1</v>
      </c>
      <c r="AE190" s="55">
        <v>44</v>
      </c>
      <c r="AF190" s="48">
        <f t="shared" si="67"/>
        <v>1</v>
      </c>
      <c r="AG190" s="48" t="str">
        <f t="shared" si="68"/>
        <v>69_1</v>
      </c>
      <c r="AH190" s="55">
        <v>4534</v>
      </c>
      <c r="AI190" s="77"/>
      <c r="AJ190" s="48">
        <v>69</v>
      </c>
      <c r="AK190" s="55">
        <v>1</v>
      </c>
      <c r="AL190" s="55">
        <v>44</v>
      </c>
      <c r="AM190" s="48">
        <f t="shared" si="69"/>
        <v>1</v>
      </c>
      <c r="AN190" s="48" t="str">
        <f t="shared" si="70"/>
        <v>69_1</v>
      </c>
      <c r="AO190" s="4">
        <f t="shared" si="74"/>
        <v>4445</v>
      </c>
      <c r="AP190" s="4">
        <f t="shared" si="75"/>
        <v>4534</v>
      </c>
      <c r="AQ190" s="142">
        <f t="shared" si="71"/>
        <v>4489.5</v>
      </c>
      <c r="AR190" s="43">
        <f t="shared" si="76"/>
        <v>28.778846153846153</v>
      </c>
      <c r="AS190" s="5"/>
      <c r="AT190" s="5"/>
      <c r="AU190" s="5"/>
      <c r="AV190" s="5"/>
      <c r="AW190" s="5"/>
      <c r="AX190" s="6"/>
    </row>
    <row r="191" spans="1:50">
      <c r="A191" s="48">
        <v>69</v>
      </c>
      <c r="B191" s="55">
        <v>2</v>
      </c>
      <c r="C191" s="55">
        <v>46</v>
      </c>
      <c r="D191" s="48">
        <f t="shared" si="72"/>
        <v>2</v>
      </c>
      <c r="E191" s="48" t="str">
        <f t="shared" si="73"/>
        <v>69_2</v>
      </c>
      <c r="F191" s="55">
        <v>4355</v>
      </c>
      <c r="G191" s="1"/>
      <c r="H191" s="48">
        <v>69</v>
      </c>
      <c r="I191" s="55">
        <v>2</v>
      </c>
      <c r="J191" s="55">
        <v>46</v>
      </c>
      <c r="K191" s="48">
        <f t="shared" si="61"/>
        <v>2</v>
      </c>
      <c r="L191" s="48" t="str">
        <f t="shared" si="62"/>
        <v>69_2</v>
      </c>
      <c r="M191" s="55">
        <v>4485</v>
      </c>
      <c r="N191" s="78"/>
      <c r="O191" s="48">
        <v>69</v>
      </c>
      <c r="P191" s="55">
        <v>2</v>
      </c>
      <c r="Q191" s="55">
        <v>46</v>
      </c>
      <c r="R191" s="48">
        <f t="shared" si="63"/>
        <v>2</v>
      </c>
      <c r="S191" s="48" t="str">
        <f t="shared" si="64"/>
        <v>69_2</v>
      </c>
      <c r="T191" s="55">
        <v>4580</v>
      </c>
      <c r="U191" s="5"/>
      <c r="V191" s="48">
        <v>69</v>
      </c>
      <c r="W191" s="55">
        <v>2</v>
      </c>
      <c r="X191" s="55">
        <v>46</v>
      </c>
      <c r="Y191" s="48">
        <f t="shared" si="65"/>
        <v>2</v>
      </c>
      <c r="Z191" s="48" t="str">
        <f t="shared" si="66"/>
        <v>69_2</v>
      </c>
      <c r="AA191" s="55">
        <v>4580</v>
      </c>
      <c r="AB191" s="5"/>
      <c r="AC191" s="48">
        <v>69</v>
      </c>
      <c r="AD191" s="55">
        <v>2</v>
      </c>
      <c r="AE191" s="55">
        <v>46</v>
      </c>
      <c r="AF191" s="48">
        <f t="shared" si="67"/>
        <v>2</v>
      </c>
      <c r="AG191" s="48" t="str">
        <f t="shared" si="68"/>
        <v>69_2</v>
      </c>
      <c r="AH191" s="55">
        <v>4671</v>
      </c>
      <c r="AI191" s="78"/>
      <c r="AJ191" s="48">
        <v>69</v>
      </c>
      <c r="AK191" s="55">
        <v>2</v>
      </c>
      <c r="AL191" s="55">
        <v>46</v>
      </c>
      <c r="AM191" s="48">
        <f t="shared" si="69"/>
        <v>2</v>
      </c>
      <c r="AN191" s="48" t="str">
        <f t="shared" si="70"/>
        <v>69_2</v>
      </c>
      <c r="AO191" s="4">
        <f t="shared" si="74"/>
        <v>4580</v>
      </c>
      <c r="AP191" s="4">
        <f t="shared" si="75"/>
        <v>4671</v>
      </c>
      <c r="AQ191" s="142">
        <f t="shared" si="71"/>
        <v>4625.5</v>
      </c>
      <c r="AR191" s="43">
        <f t="shared" si="76"/>
        <v>29.650641025641026</v>
      </c>
      <c r="AS191" s="5"/>
      <c r="AT191" s="5"/>
      <c r="AU191" s="5"/>
      <c r="AV191" s="5"/>
      <c r="AW191" s="5"/>
      <c r="AX191" s="6"/>
    </row>
    <row r="192" spans="1:50">
      <c r="A192" s="48">
        <v>69</v>
      </c>
      <c r="B192" s="55">
        <v>3</v>
      </c>
      <c r="C192" s="55">
        <v>48</v>
      </c>
      <c r="D192" s="48">
        <f t="shared" si="72"/>
        <v>3</v>
      </c>
      <c r="E192" s="48" t="str">
        <f t="shared" si="73"/>
        <v>69_3</v>
      </c>
      <c r="F192" s="55">
        <v>4486</v>
      </c>
      <c r="G192" s="1"/>
      <c r="H192" s="48">
        <v>69</v>
      </c>
      <c r="I192" s="55">
        <v>3</v>
      </c>
      <c r="J192" s="55">
        <v>48</v>
      </c>
      <c r="K192" s="48">
        <f t="shared" si="61"/>
        <v>3</v>
      </c>
      <c r="L192" s="48" t="str">
        <f t="shared" si="62"/>
        <v>69_3</v>
      </c>
      <c r="M192" s="55">
        <v>4620</v>
      </c>
      <c r="N192" s="78"/>
      <c r="O192" s="48">
        <v>69</v>
      </c>
      <c r="P192" s="55">
        <v>3</v>
      </c>
      <c r="Q192" s="55">
        <v>48</v>
      </c>
      <c r="R192" s="48">
        <f t="shared" si="63"/>
        <v>3</v>
      </c>
      <c r="S192" s="48" t="str">
        <f t="shared" si="64"/>
        <v>69_3</v>
      </c>
      <c r="T192" s="55">
        <v>4717</v>
      </c>
      <c r="U192" s="5"/>
      <c r="V192" s="48">
        <v>69</v>
      </c>
      <c r="W192" s="55">
        <v>3</v>
      </c>
      <c r="X192" s="55">
        <v>48</v>
      </c>
      <c r="Y192" s="48">
        <f t="shared" si="65"/>
        <v>3</v>
      </c>
      <c r="Z192" s="48" t="str">
        <f t="shared" si="66"/>
        <v>69_3</v>
      </c>
      <c r="AA192" s="55">
        <v>4717</v>
      </c>
      <c r="AB192" s="5"/>
      <c r="AC192" s="48">
        <v>69</v>
      </c>
      <c r="AD192" s="55">
        <v>3</v>
      </c>
      <c r="AE192" s="55">
        <v>48</v>
      </c>
      <c r="AF192" s="48">
        <f t="shared" si="67"/>
        <v>3</v>
      </c>
      <c r="AG192" s="48" t="str">
        <f t="shared" si="68"/>
        <v>69_3</v>
      </c>
      <c r="AH192" s="55">
        <v>4812</v>
      </c>
      <c r="AI192" s="78"/>
      <c r="AJ192" s="48">
        <v>69</v>
      </c>
      <c r="AK192" s="55">
        <v>3</v>
      </c>
      <c r="AL192" s="55">
        <v>48</v>
      </c>
      <c r="AM192" s="48">
        <f t="shared" si="69"/>
        <v>3</v>
      </c>
      <c r="AN192" s="48" t="str">
        <f t="shared" si="70"/>
        <v>69_3</v>
      </c>
      <c r="AO192" s="4">
        <f t="shared" si="74"/>
        <v>4717</v>
      </c>
      <c r="AP192" s="4">
        <f t="shared" si="75"/>
        <v>4812</v>
      </c>
      <c r="AQ192" s="142">
        <f t="shared" si="71"/>
        <v>4764.5</v>
      </c>
      <c r="AR192" s="43">
        <f t="shared" si="76"/>
        <v>30.541666666666668</v>
      </c>
      <c r="AS192" s="5"/>
      <c r="AT192" s="5"/>
      <c r="AU192" s="5"/>
      <c r="AV192" s="5"/>
      <c r="AW192" s="5"/>
      <c r="AX192" s="6"/>
    </row>
    <row r="193" spans="1:50">
      <c r="A193" s="48">
        <v>70</v>
      </c>
      <c r="B193" s="55">
        <v>0</v>
      </c>
      <c r="C193" s="55">
        <v>50</v>
      </c>
      <c r="D193" s="48">
        <f t="shared" si="72"/>
        <v>0</v>
      </c>
      <c r="E193" s="48" t="str">
        <f t="shared" si="73"/>
        <v>70_0</v>
      </c>
      <c r="F193" s="55">
        <v>4619</v>
      </c>
      <c r="G193" s="1"/>
      <c r="H193" s="48">
        <v>70</v>
      </c>
      <c r="I193" s="55">
        <v>0</v>
      </c>
      <c r="J193" s="55">
        <v>50</v>
      </c>
      <c r="K193" s="48">
        <f t="shared" si="61"/>
        <v>0</v>
      </c>
      <c r="L193" s="48" t="str">
        <f t="shared" si="62"/>
        <v>70_0</v>
      </c>
      <c r="M193" s="55">
        <v>4758</v>
      </c>
      <c r="N193" s="78"/>
      <c r="O193" s="48">
        <v>70</v>
      </c>
      <c r="P193" s="55">
        <v>0</v>
      </c>
      <c r="Q193" s="55">
        <v>50</v>
      </c>
      <c r="R193" s="48">
        <f t="shared" si="63"/>
        <v>0</v>
      </c>
      <c r="S193" s="48" t="str">
        <f t="shared" si="64"/>
        <v>70_0</v>
      </c>
      <c r="T193" s="55">
        <v>4858</v>
      </c>
      <c r="U193" s="5"/>
      <c r="V193" s="48">
        <v>70</v>
      </c>
      <c r="W193" s="55">
        <v>0</v>
      </c>
      <c r="X193" s="55">
        <v>50</v>
      </c>
      <c r="Y193" s="48">
        <f t="shared" si="65"/>
        <v>0</v>
      </c>
      <c r="Z193" s="48" t="str">
        <f t="shared" si="66"/>
        <v>70_0</v>
      </c>
      <c r="AA193" s="55">
        <v>4858</v>
      </c>
      <c r="AB193" s="5"/>
      <c r="AC193" s="48">
        <v>70</v>
      </c>
      <c r="AD193" s="55">
        <v>0</v>
      </c>
      <c r="AE193" s="55">
        <v>50</v>
      </c>
      <c r="AF193" s="48">
        <f t="shared" si="67"/>
        <v>0</v>
      </c>
      <c r="AG193" s="48" t="str">
        <f t="shared" si="68"/>
        <v>70_0</v>
      </c>
      <c r="AH193" s="55">
        <v>4955</v>
      </c>
      <c r="AI193" s="78"/>
      <c r="AJ193" s="48">
        <v>70</v>
      </c>
      <c r="AK193" s="55">
        <v>0</v>
      </c>
      <c r="AL193" s="55">
        <v>50</v>
      </c>
      <c r="AM193" s="48">
        <f t="shared" si="69"/>
        <v>0</v>
      </c>
      <c r="AN193" s="48" t="str">
        <f t="shared" si="70"/>
        <v>70_0</v>
      </c>
      <c r="AO193" s="4">
        <f t="shared" si="74"/>
        <v>4858</v>
      </c>
      <c r="AP193" s="4">
        <f t="shared" si="75"/>
        <v>4955</v>
      </c>
      <c r="AQ193" s="142">
        <f t="shared" si="71"/>
        <v>4906.5</v>
      </c>
      <c r="AR193" s="43">
        <f t="shared" si="76"/>
        <v>31.451923076923077</v>
      </c>
      <c r="AS193" s="5"/>
      <c r="AT193" s="5"/>
      <c r="AU193" s="5"/>
      <c r="AV193" s="5"/>
      <c r="AW193" s="5"/>
      <c r="AX193" s="6"/>
    </row>
    <row r="194" spans="1:50">
      <c r="A194" s="48">
        <v>70</v>
      </c>
      <c r="B194" s="55">
        <v>1</v>
      </c>
      <c r="C194" s="55">
        <v>53</v>
      </c>
      <c r="D194" s="48">
        <f t="shared" si="72"/>
        <v>1</v>
      </c>
      <c r="E194" s="48" t="str">
        <f t="shared" si="73"/>
        <v>70_1</v>
      </c>
      <c r="F194" s="55">
        <v>4819</v>
      </c>
      <c r="G194" s="1"/>
      <c r="H194" s="48">
        <v>70</v>
      </c>
      <c r="I194" s="55">
        <v>1</v>
      </c>
      <c r="J194" s="55">
        <v>53</v>
      </c>
      <c r="K194" s="48">
        <f t="shared" si="61"/>
        <v>1</v>
      </c>
      <c r="L194" s="48" t="str">
        <f t="shared" si="62"/>
        <v>70_1</v>
      </c>
      <c r="M194" s="55">
        <v>4964</v>
      </c>
      <c r="N194" s="78"/>
      <c r="O194" s="48">
        <v>70</v>
      </c>
      <c r="P194" s="55">
        <v>1</v>
      </c>
      <c r="Q194" s="55">
        <v>53</v>
      </c>
      <c r="R194" s="48">
        <f t="shared" si="63"/>
        <v>1</v>
      </c>
      <c r="S194" s="48" t="str">
        <f t="shared" si="64"/>
        <v>70_1</v>
      </c>
      <c r="T194" s="55">
        <v>5068</v>
      </c>
      <c r="U194" s="5"/>
      <c r="V194" s="48">
        <v>70</v>
      </c>
      <c r="W194" s="55">
        <v>1</v>
      </c>
      <c r="X194" s="55">
        <v>53</v>
      </c>
      <c r="Y194" s="48">
        <f t="shared" si="65"/>
        <v>1</v>
      </c>
      <c r="Z194" s="48" t="str">
        <f t="shared" si="66"/>
        <v>70_1</v>
      </c>
      <c r="AA194" s="55">
        <v>5068</v>
      </c>
      <c r="AB194" s="5"/>
      <c r="AC194" s="48">
        <v>70</v>
      </c>
      <c r="AD194" s="55">
        <v>1</v>
      </c>
      <c r="AE194" s="55">
        <v>53</v>
      </c>
      <c r="AF194" s="48">
        <f t="shared" si="67"/>
        <v>1</v>
      </c>
      <c r="AG194" s="48" t="str">
        <f t="shared" si="68"/>
        <v>70_1</v>
      </c>
      <c r="AH194" s="55">
        <v>5169</v>
      </c>
      <c r="AI194" s="78"/>
      <c r="AJ194" s="48">
        <v>70</v>
      </c>
      <c r="AK194" s="55">
        <v>1</v>
      </c>
      <c r="AL194" s="55">
        <v>53</v>
      </c>
      <c r="AM194" s="48">
        <f t="shared" si="69"/>
        <v>1</v>
      </c>
      <c r="AN194" s="48" t="str">
        <f t="shared" si="70"/>
        <v>70_1</v>
      </c>
      <c r="AO194" s="4">
        <f t="shared" si="74"/>
        <v>5068</v>
      </c>
      <c r="AP194" s="4">
        <f t="shared" si="75"/>
        <v>5169</v>
      </c>
      <c r="AQ194" s="142">
        <f t="shared" si="71"/>
        <v>5118.5</v>
      </c>
      <c r="AR194" s="43">
        <f t="shared" si="76"/>
        <v>32.810897435897438</v>
      </c>
      <c r="AS194" s="5"/>
      <c r="AT194" s="5"/>
      <c r="AU194" s="5"/>
      <c r="AV194" s="5"/>
      <c r="AW194" s="5"/>
      <c r="AX194" s="6"/>
    </row>
    <row r="195" spans="1:50">
      <c r="A195" s="48">
        <v>70</v>
      </c>
      <c r="B195" s="55">
        <v>2</v>
      </c>
      <c r="C195" s="55">
        <v>56</v>
      </c>
      <c r="D195" s="48">
        <f t="shared" si="72"/>
        <v>2</v>
      </c>
      <c r="E195" s="48" t="str">
        <f t="shared" si="73"/>
        <v>70_2</v>
      </c>
      <c r="F195" s="55">
        <v>5017</v>
      </c>
      <c r="G195" s="1"/>
      <c r="H195" s="48">
        <v>70</v>
      </c>
      <c r="I195" s="55">
        <v>2</v>
      </c>
      <c r="J195" s="55">
        <v>56</v>
      </c>
      <c r="K195" s="48">
        <f t="shared" si="61"/>
        <v>2</v>
      </c>
      <c r="L195" s="48" t="str">
        <f t="shared" si="62"/>
        <v>70_2</v>
      </c>
      <c r="M195" s="55">
        <v>5167</v>
      </c>
      <c r="N195" s="78"/>
      <c r="O195" s="48">
        <v>70</v>
      </c>
      <c r="P195" s="55">
        <v>2</v>
      </c>
      <c r="Q195" s="55">
        <v>56</v>
      </c>
      <c r="R195" s="48">
        <f t="shared" si="63"/>
        <v>2</v>
      </c>
      <c r="S195" s="48" t="str">
        <f t="shared" si="64"/>
        <v>70_2</v>
      </c>
      <c r="T195" s="55">
        <v>5276</v>
      </c>
      <c r="U195" s="5"/>
      <c r="V195" s="48">
        <v>70</v>
      </c>
      <c r="W195" s="55">
        <v>2</v>
      </c>
      <c r="X195" s="55">
        <v>56</v>
      </c>
      <c r="Y195" s="48">
        <f t="shared" si="65"/>
        <v>2</v>
      </c>
      <c r="Z195" s="48" t="str">
        <f t="shared" si="66"/>
        <v>70_2</v>
      </c>
      <c r="AA195" s="55">
        <v>5276</v>
      </c>
      <c r="AB195" s="5"/>
      <c r="AC195" s="48">
        <v>70</v>
      </c>
      <c r="AD195" s="55">
        <v>2</v>
      </c>
      <c r="AE195" s="55">
        <v>56</v>
      </c>
      <c r="AF195" s="48">
        <f t="shared" si="67"/>
        <v>2</v>
      </c>
      <c r="AG195" s="48" t="str">
        <f t="shared" si="68"/>
        <v>70_2</v>
      </c>
      <c r="AH195" s="55">
        <v>5381</v>
      </c>
      <c r="AI195" s="78"/>
      <c r="AJ195" s="48">
        <v>70</v>
      </c>
      <c r="AK195" s="55">
        <v>2</v>
      </c>
      <c r="AL195" s="55">
        <v>56</v>
      </c>
      <c r="AM195" s="48">
        <f t="shared" si="69"/>
        <v>2</v>
      </c>
      <c r="AN195" s="48" t="str">
        <f t="shared" si="70"/>
        <v>70_2</v>
      </c>
      <c r="AO195" s="4">
        <f t="shared" si="74"/>
        <v>5276</v>
      </c>
      <c r="AP195" s="4">
        <f t="shared" si="75"/>
        <v>5381</v>
      </c>
      <c r="AQ195" s="142">
        <f t="shared" si="71"/>
        <v>5328.5</v>
      </c>
      <c r="AR195" s="43">
        <f t="shared" si="76"/>
        <v>34.157051282051285</v>
      </c>
      <c r="AS195" s="5"/>
      <c r="AT195" s="5"/>
      <c r="AU195" s="5"/>
      <c r="AV195" s="5"/>
      <c r="AW195" s="5"/>
      <c r="AX195" s="6"/>
    </row>
    <row r="196" spans="1:50" ht="11.25">
      <c r="A196" s="48">
        <v>70</v>
      </c>
      <c r="B196" s="55">
        <v>3</v>
      </c>
      <c r="C196" s="55">
        <v>59</v>
      </c>
      <c r="D196" s="48">
        <f t="shared" si="72"/>
        <v>3</v>
      </c>
      <c r="E196" s="48" t="str">
        <f t="shared" si="73"/>
        <v>70_3</v>
      </c>
      <c r="F196" s="55">
        <v>5215</v>
      </c>
      <c r="G196" s="1"/>
      <c r="H196" s="48">
        <v>70</v>
      </c>
      <c r="I196" s="55">
        <v>3</v>
      </c>
      <c r="J196" s="55">
        <v>59</v>
      </c>
      <c r="K196" s="48">
        <f t="shared" si="61"/>
        <v>3</v>
      </c>
      <c r="L196" s="48" t="str">
        <f t="shared" si="62"/>
        <v>70_3</v>
      </c>
      <c r="M196" s="55">
        <v>5372</v>
      </c>
      <c r="N196" s="77"/>
      <c r="O196" s="48">
        <v>70</v>
      </c>
      <c r="P196" s="55">
        <v>3</v>
      </c>
      <c r="Q196" s="55">
        <v>59</v>
      </c>
      <c r="R196" s="48">
        <f t="shared" si="63"/>
        <v>3</v>
      </c>
      <c r="S196" s="48" t="str">
        <f t="shared" si="64"/>
        <v>70_3</v>
      </c>
      <c r="T196" s="55">
        <v>5484</v>
      </c>
      <c r="U196" s="5"/>
      <c r="V196" s="48">
        <v>70</v>
      </c>
      <c r="W196" s="55">
        <v>3</v>
      </c>
      <c r="X196" s="55">
        <v>59</v>
      </c>
      <c r="Y196" s="48">
        <f t="shared" si="65"/>
        <v>3</v>
      </c>
      <c r="Z196" s="48" t="str">
        <f t="shared" si="66"/>
        <v>70_3</v>
      </c>
      <c r="AA196" s="55">
        <v>5484</v>
      </c>
      <c r="AB196" s="5"/>
      <c r="AC196" s="48">
        <v>70</v>
      </c>
      <c r="AD196" s="55">
        <v>3</v>
      </c>
      <c r="AE196" s="55">
        <v>59</v>
      </c>
      <c r="AF196" s="48">
        <f t="shared" si="67"/>
        <v>3</v>
      </c>
      <c r="AG196" s="48" t="str">
        <f t="shared" si="68"/>
        <v>70_3</v>
      </c>
      <c r="AH196" s="55">
        <v>5594</v>
      </c>
      <c r="AI196" s="77"/>
      <c r="AJ196" s="48">
        <v>70</v>
      </c>
      <c r="AK196" s="55">
        <v>3</v>
      </c>
      <c r="AL196" s="55">
        <v>59</v>
      </c>
      <c r="AM196" s="48">
        <f t="shared" si="69"/>
        <v>3</v>
      </c>
      <c r="AN196" s="48" t="str">
        <f t="shared" si="70"/>
        <v>70_3</v>
      </c>
      <c r="AO196" s="4">
        <f t="shared" si="74"/>
        <v>5484</v>
      </c>
      <c r="AP196" s="4">
        <f t="shared" si="75"/>
        <v>5594</v>
      </c>
      <c r="AQ196" s="142">
        <f t="shared" si="71"/>
        <v>5539</v>
      </c>
      <c r="AR196" s="43">
        <f t="shared" si="76"/>
        <v>35.506410256410255</v>
      </c>
      <c r="AS196" s="5"/>
      <c r="AT196" s="5"/>
      <c r="AU196" s="5"/>
      <c r="AV196" s="5"/>
      <c r="AW196" s="5"/>
      <c r="AX196" s="6"/>
    </row>
    <row r="197" spans="1:50" ht="11.25">
      <c r="A197" s="48">
        <v>70</v>
      </c>
      <c r="B197" s="55">
        <v>4</v>
      </c>
      <c r="C197" s="55">
        <v>62</v>
      </c>
      <c r="D197" s="48">
        <f t="shared" si="72"/>
        <v>4</v>
      </c>
      <c r="E197" s="48" t="str">
        <f t="shared" si="73"/>
        <v>70_4</v>
      </c>
      <c r="F197" s="55">
        <v>5413</v>
      </c>
      <c r="G197" s="1"/>
      <c r="H197" s="48">
        <v>70</v>
      </c>
      <c r="I197" s="55">
        <v>4</v>
      </c>
      <c r="J197" s="55">
        <v>62</v>
      </c>
      <c r="K197" s="48">
        <f t="shared" si="61"/>
        <v>4</v>
      </c>
      <c r="L197" s="48" t="str">
        <f t="shared" si="62"/>
        <v>70_4</v>
      </c>
      <c r="M197" s="55">
        <v>5575</v>
      </c>
      <c r="N197" s="77"/>
      <c r="O197" s="48">
        <v>70</v>
      </c>
      <c r="P197" s="55">
        <v>4</v>
      </c>
      <c r="Q197" s="55">
        <v>62</v>
      </c>
      <c r="R197" s="48">
        <f t="shared" si="63"/>
        <v>4</v>
      </c>
      <c r="S197" s="48" t="str">
        <f t="shared" si="64"/>
        <v>70_4</v>
      </c>
      <c r="T197" s="55">
        <v>5692</v>
      </c>
      <c r="U197" s="5"/>
      <c r="V197" s="48">
        <v>70</v>
      </c>
      <c r="W197" s="55">
        <v>4</v>
      </c>
      <c r="X197" s="55">
        <v>62</v>
      </c>
      <c r="Y197" s="48">
        <f t="shared" si="65"/>
        <v>4</v>
      </c>
      <c r="Z197" s="48" t="str">
        <f t="shared" si="66"/>
        <v>70_4</v>
      </c>
      <c r="AA197" s="55">
        <v>5692</v>
      </c>
      <c r="AB197" s="5"/>
      <c r="AC197" s="48">
        <v>70</v>
      </c>
      <c r="AD197" s="55">
        <v>4</v>
      </c>
      <c r="AE197" s="55">
        <v>62</v>
      </c>
      <c r="AF197" s="48">
        <f t="shared" si="67"/>
        <v>4</v>
      </c>
      <c r="AG197" s="48" t="str">
        <f t="shared" si="68"/>
        <v>70_4</v>
      </c>
      <c r="AH197" s="55">
        <v>5806</v>
      </c>
      <c r="AI197" s="77"/>
      <c r="AJ197" s="48">
        <v>70</v>
      </c>
      <c r="AK197" s="55">
        <v>4</v>
      </c>
      <c r="AL197" s="55">
        <v>62</v>
      </c>
      <c r="AM197" s="48">
        <f t="shared" si="69"/>
        <v>4</v>
      </c>
      <c r="AN197" s="48" t="str">
        <f t="shared" si="70"/>
        <v>70_4</v>
      </c>
      <c r="AO197" s="4">
        <f t="shared" si="74"/>
        <v>5692</v>
      </c>
      <c r="AP197" s="4">
        <f t="shared" si="75"/>
        <v>5806</v>
      </c>
      <c r="AQ197" s="142">
        <f t="shared" si="71"/>
        <v>5749</v>
      </c>
      <c r="AR197" s="43">
        <f t="shared" si="76"/>
        <v>36.852564102564102</v>
      </c>
      <c r="AS197" s="5"/>
      <c r="AT197" s="5"/>
      <c r="AU197" s="5"/>
      <c r="AV197" s="5"/>
      <c r="AW197" s="5"/>
      <c r="AX197" s="6"/>
    </row>
    <row r="198" spans="1:50" ht="11.25">
      <c r="A198" s="48">
        <v>70</v>
      </c>
      <c r="B198" s="55">
        <v>5</v>
      </c>
      <c r="C198" s="55">
        <v>64</v>
      </c>
      <c r="D198" s="48">
        <f t="shared" si="72"/>
        <v>5</v>
      </c>
      <c r="E198" s="48" t="str">
        <f t="shared" si="73"/>
        <v>70_5</v>
      </c>
      <c r="F198" s="55">
        <v>5546</v>
      </c>
      <c r="G198" s="1"/>
      <c r="H198" s="48">
        <v>70</v>
      </c>
      <c r="I198" s="55">
        <v>5</v>
      </c>
      <c r="J198" s="55">
        <v>64</v>
      </c>
      <c r="K198" s="48">
        <f t="shared" si="61"/>
        <v>5</v>
      </c>
      <c r="L198" s="48" t="str">
        <f t="shared" si="62"/>
        <v>70_5</v>
      </c>
      <c r="M198" s="55">
        <v>5712</v>
      </c>
      <c r="N198" s="77"/>
      <c r="O198" s="48">
        <v>70</v>
      </c>
      <c r="P198" s="55">
        <v>5</v>
      </c>
      <c r="Q198" s="55">
        <v>64</v>
      </c>
      <c r="R198" s="48">
        <f t="shared" si="63"/>
        <v>5</v>
      </c>
      <c r="S198" s="48" t="str">
        <f t="shared" si="64"/>
        <v>70_5</v>
      </c>
      <c r="T198" s="55">
        <v>5832</v>
      </c>
      <c r="U198" s="5"/>
      <c r="V198" s="48">
        <v>70</v>
      </c>
      <c r="W198" s="55">
        <v>5</v>
      </c>
      <c r="X198" s="55">
        <v>64</v>
      </c>
      <c r="Y198" s="48">
        <f t="shared" si="65"/>
        <v>5</v>
      </c>
      <c r="Z198" s="48" t="str">
        <f t="shared" si="66"/>
        <v>70_5</v>
      </c>
      <c r="AA198" s="55">
        <v>5832</v>
      </c>
      <c r="AB198" s="5"/>
      <c r="AC198" s="48">
        <v>70</v>
      </c>
      <c r="AD198" s="55">
        <v>5</v>
      </c>
      <c r="AE198" s="55">
        <v>64</v>
      </c>
      <c r="AF198" s="48">
        <f t="shared" si="67"/>
        <v>5</v>
      </c>
      <c r="AG198" s="48" t="str">
        <f t="shared" si="68"/>
        <v>70_5</v>
      </c>
      <c r="AH198" s="55">
        <v>5949</v>
      </c>
      <c r="AI198" s="77"/>
      <c r="AJ198" s="48">
        <v>70</v>
      </c>
      <c r="AK198" s="55">
        <v>5</v>
      </c>
      <c r="AL198" s="55">
        <v>64</v>
      </c>
      <c r="AM198" s="48">
        <f t="shared" si="69"/>
        <v>5</v>
      </c>
      <c r="AN198" s="48" t="str">
        <f t="shared" si="70"/>
        <v>70_5</v>
      </c>
      <c r="AO198" s="4">
        <f t="shared" si="74"/>
        <v>5832</v>
      </c>
      <c r="AP198" s="4">
        <f t="shared" si="75"/>
        <v>5949</v>
      </c>
      <c r="AQ198" s="142">
        <f t="shared" si="71"/>
        <v>5890.5</v>
      </c>
      <c r="AR198" s="43">
        <f t="shared" si="76"/>
        <v>37.759615384615387</v>
      </c>
      <c r="AS198" s="5"/>
      <c r="AT198" s="5"/>
      <c r="AU198" s="5"/>
      <c r="AV198" s="5"/>
      <c r="AW198" s="5"/>
      <c r="AX198" s="6"/>
    </row>
    <row r="199" spans="1:50">
      <c r="A199" s="48">
        <v>70</v>
      </c>
      <c r="B199" s="55">
        <v>6</v>
      </c>
      <c r="C199" s="55">
        <v>66</v>
      </c>
      <c r="D199" s="48">
        <f t="shared" si="72"/>
        <v>6</v>
      </c>
      <c r="E199" s="48" t="str">
        <f t="shared" si="73"/>
        <v>70_6</v>
      </c>
      <c r="F199" s="55">
        <v>5711</v>
      </c>
      <c r="G199" s="1"/>
      <c r="H199" s="48">
        <v>70</v>
      </c>
      <c r="I199" s="55">
        <v>6</v>
      </c>
      <c r="J199" s="55">
        <v>66</v>
      </c>
      <c r="K199" s="48">
        <f t="shared" si="61"/>
        <v>6</v>
      </c>
      <c r="L199" s="48" t="str">
        <f t="shared" si="62"/>
        <v>70_6</v>
      </c>
      <c r="M199" s="55">
        <v>5882</v>
      </c>
      <c r="N199" s="78"/>
      <c r="O199" s="48">
        <v>70</v>
      </c>
      <c r="P199" s="55">
        <v>6</v>
      </c>
      <c r="Q199" s="55">
        <v>66</v>
      </c>
      <c r="R199" s="48">
        <f t="shared" si="63"/>
        <v>6</v>
      </c>
      <c r="S199" s="48" t="str">
        <f t="shared" si="64"/>
        <v>70_6</v>
      </c>
      <c r="T199" s="55">
        <v>6006</v>
      </c>
      <c r="U199" s="5"/>
      <c r="V199" s="48">
        <v>70</v>
      </c>
      <c r="W199" s="55">
        <v>6</v>
      </c>
      <c r="X199" s="55">
        <v>66</v>
      </c>
      <c r="Y199" s="48">
        <f t="shared" si="65"/>
        <v>6</v>
      </c>
      <c r="Z199" s="48" t="str">
        <f t="shared" si="66"/>
        <v>70_6</v>
      </c>
      <c r="AA199" s="55">
        <v>6006</v>
      </c>
      <c r="AB199" s="5"/>
      <c r="AC199" s="48">
        <v>70</v>
      </c>
      <c r="AD199" s="55">
        <v>6</v>
      </c>
      <c r="AE199" s="55">
        <v>66</v>
      </c>
      <c r="AF199" s="48">
        <f t="shared" si="67"/>
        <v>6</v>
      </c>
      <c r="AG199" s="48" t="str">
        <f t="shared" si="68"/>
        <v>70_6</v>
      </c>
      <c r="AH199" s="55">
        <v>6126</v>
      </c>
      <c r="AI199" s="78"/>
      <c r="AJ199" s="48">
        <v>70</v>
      </c>
      <c r="AK199" s="55">
        <v>6</v>
      </c>
      <c r="AL199" s="55">
        <v>66</v>
      </c>
      <c r="AM199" s="48">
        <f t="shared" si="69"/>
        <v>6</v>
      </c>
      <c r="AN199" s="48" t="str">
        <f t="shared" si="70"/>
        <v>70_6</v>
      </c>
      <c r="AO199" s="4">
        <f t="shared" si="74"/>
        <v>6006</v>
      </c>
      <c r="AP199" s="4">
        <f t="shared" si="75"/>
        <v>6126</v>
      </c>
      <c r="AQ199" s="142">
        <f t="shared" si="71"/>
        <v>6066</v>
      </c>
      <c r="AR199" s="43">
        <f t="shared" si="76"/>
        <v>38.884615384615387</v>
      </c>
      <c r="AS199" s="5"/>
      <c r="AT199" s="5"/>
      <c r="AU199" s="5"/>
      <c r="AV199" s="5"/>
      <c r="AW199" s="5"/>
      <c r="AX199" s="6"/>
    </row>
    <row r="200" spans="1:50">
      <c r="A200" s="48">
        <v>70</v>
      </c>
      <c r="B200" s="55">
        <v>7</v>
      </c>
      <c r="C200" s="55">
        <v>68</v>
      </c>
      <c r="D200" s="48">
        <f t="shared" si="72"/>
        <v>7</v>
      </c>
      <c r="E200" s="48" t="str">
        <f t="shared" si="73"/>
        <v>70_7</v>
      </c>
      <c r="F200" s="55">
        <v>5876</v>
      </c>
      <c r="G200" s="1"/>
      <c r="H200" s="48">
        <v>70</v>
      </c>
      <c r="I200" s="55">
        <v>7</v>
      </c>
      <c r="J200" s="55">
        <v>68</v>
      </c>
      <c r="K200" s="48">
        <f t="shared" si="61"/>
        <v>7</v>
      </c>
      <c r="L200" s="48" t="str">
        <f t="shared" si="62"/>
        <v>70_7</v>
      </c>
      <c r="M200" s="55">
        <v>6052</v>
      </c>
      <c r="N200" s="79"/>
      <c r="O200" s="48">
        <v>70</v>
      </c>
      <c r="P200" s="55">
        <v>7</v>
      </c>
      <c r="Q200" s="55">
        <v>68</v>
      </c>
      <c r="R200" s="48">
        <f t="shared" si="63"/>
        <v>7</v>
      </c>
      <c r="S200" s="48" t="str">
        <f t="shared" si="64"/>
        <v>70_7</v>
      </c>
      <c r="T200" s="55">
        <v>6180</v>
      </c>
      <c r="U200" s="5"/>
      <c r="V200" s="48">
        <v>70</v>
      </c>
      <c r="W200" s="55">
        <v>7</v>
      </c>
      <c r="X200" s="55">
        <v>68</v>
      </c>
      <c r="Y200" s="48">
        <f t="shared" si="65"/>
        <v>7</v>
      </c>
      <c r="Z200" s="48" t="str">
        <f t="shared" si="66"/>
        <v>70_7</v>
      </c>
      <c r="AA200" s="55">
        <v>6180</v>
      </c>
      <c r="AB200" s="5"/>
      <c r="AC200" s="48">
        <v>70</v>
      </c>
      <c r="AD200" s="55">
        <v>7</v>
      </c>
      <c r="AE200" s="55">
        <v>68</v>
      </c>
      <c r="AF200" s="48">
        <f t="shared" si="67"/>
        <v>7</v>
      </c>
      <c r="AG200" s="48" t="str">
        <f t="shared" si="68"/>
        <v>70_7</v>
      </c>
      <c r="AH200" s="55">
        <v>6303</v>
      </c>
      <c r="AI200" s="79"/>
      <c r="AJ200" s="48">
        <v>70</v>
      </c>
      <c r="AK200" s="55">
        <v>7</v>
      </c>
      <c r="AL200" s="55">
        <v>68</v>
      </c>
      <c r="AM200" s="48">
        <f t="shared" si="69"/>
        <v>7</v>
      </c>
      <c r="AN200" s="48" t="str">
        <f t="shared" si="70"/>
        <v>70_7</v>
      </c>
      <c r="AO200" s="4">
        <f t="shared" si="74"/>
        <v>6180</v>
      </c>
      <c r="AP200" s="4">
        <f t="shared" si="75"/>
        <v>6303</v>
      </c>
      <c r="AQ200" s="142">
        <f t="shared" si="71"/>
        <v>6241.5</v>
      </c>
      <c r="AR200" s="43">
        <f t="shared" si="76"/>
        <v>40.009615384615387</v>
      </c>
      <c r="AS200" s="5"/>
      <c r="AT200" s="5"/>
      <c r="AU200" s="5"/>
      <c r="AV200" s="5"/>
      <c r="AW200" s="5"/>
      <c r="AX200" s="6"/>
    </row>
    <row r="201" spans="1:50">
      <c r="A201" s="48">
        <v>70</v>
      </c>
      <c r="B201" s="55">
        <v>8</v>
      </c>
      <c r="C201" s="55">
        <v>70</v>
      </c>
      <c r="D201" s="48">
        <f t="shared" si="72"/>
        <v>8</v>
      </c>
      <c r="E201" s="48" t="str">
        <f t="shared" si="73"/>
        <v>70_8</v>
      </c>
      <c r="F201" s="55">
        <v>6041</v>
      </c>
      <c r="G201" s="1"/>
      <c r="H201" s="48">
        <v>70</v>
      </c>
      <c r="I201" s="55">
        <v>8</v>
      </c>
      <c r="J201" s="55">
        <v>70</v>
      </c>
      <c r="K201" s="48">
        <f t="shared" si="61"/>
        <v>8</v>
      </c>
      <c r="L201" s="48" t="str">
        <f t="shared" si="62"/>
        <v>70_8</v>
      </c>
      <c r="M201" s="55">
        <v>6222</v>
      </c>
      <c r="N201" s="79"/>
      <c r="O201" s="48">
        <v>70</v>
      </c>
      <c r="P201" s="55">
        <v>8</v>
      </c>
      <c r="Q201" s="55">
        <v>70</v>
      </c>
      <c r="R201" s="48">
        <f t="shared" si="63"/>
        <v>8</v>
      </c>
      <c r="S201" s="48" t="str">
        <f t="shared" si="64"/>
        <v>70_8</v>
      </c>
      <c r="T201" s="55">
        <v>6353</v>
      </c>
      <c r="U201" s="5"/>
      <c r="V201" s="48">
        <v>70</v>
      </c>
      <c r="W201" s="55">
        <v>8</v>
      </c>
      <c r="X201" s="55">
        <v>70</v>
      </c>
      <c r="Y201" s="48">
        <f t="shared" si="65"/>
        <v>8</v>
      </c>
      <c r="Z201" s="48" t="str">
        <f t="shared" si="66"/>
        <v>70_8</v>
      </c>
      <c r="AA201" s="55">
        <v>6353</v>
      </c>
      <c r="AB201" s="5"/>
      <c r="AC201" s="48">
        <v>70</v>
      </c>
      <c r="AD201" s="55">
        <v>8</v>
      </c>
      <c r="AE201" s="55">
        <v>70</v>
      </c>
      <c r="AF201" s="48">
        <f t="shared" si="67"/>
        <v>8</v>
      </c>
      <c r="AG201" s="48" t="str">
        <f t="shared" si="68"/>
        <v>70_8</v>
      </c>
      <c r="AH201" s="55">
        <v>6480</v>
      </c>
      <c r="AI201" s="79"/>
      <c r="AJ201" s="48">
        <v>70</v>
      </c>
      <c r="AK201" s="55">
        <v>8</v>
      </c>
      <c r="AL201" s="55">
        <v>70</v>
      </c>
      <c r="AM201" s="48">
        <f t="shared" si="69"/>
        <v>8</v>
      </c>
      <c r="AN201" s="48" t="str">
        <f t="shared" si="70"/>
        <v>70_8</v>
      </c>
      <c r="AO201" s="4">
        <f t="shared" si="74"/>
        <v>6353</v>
      </c>
      <c r="AP201" s="4">
        <f t="shared" si="75"/>
        <v>6480</v>
      </c>
      <c r="AQ201" s="142">
        <f t="shared" si="71"/>
        <v>6416.5</v>
      </c>
      <c r="AR201" s="43">
        <f t="shared" si="76"/>
        <v>41.131410256410255</v>
      </c>
      <c r="AS201" s="5"/>
      <c r="AT201" s="5"/>
      <c r="AU201" s="5"/>
      <c r="AV201" s="5"/>
      <c r="AW201" s="5"/>
      <c r="AX201" s="6"/>
    </row>
    <row r="202" spans="1:50">
      <c r="A202" s="48">
        <v>70</v>
      </c>
      <c r="B202" s="55">
        <v>9</v>
      </c>
      <c r="C202" s="55">
        <v>71</v>
      </c>
      <c r="D202" s="48">
        <f t="shared" si="72"/>
        <v>9</v>
      </c>
      <c r="E202" s="48" t="str">
        <f t="shared" si="73"/>
        <v>70_9</v>
      </c>
      <c r="F202" s="55">
        <v>6124</v>
      </c>
      <c r="G202" s="1"/>
      <c r="H202" s="48">
        <v>70</v>
      </c>
      <c r="I202" s="55">
        <v>9</v>
      </c>
      <c r="J202" s="55">
        <v>71</v>
      </c>
      <c r="K202" s="48">
        <f t="shared" si="61"/>
        <v>9</v>
      </c>
      <c r="L202" s="48" t="str">
        <f t="shared" si="62"/>
        <v>70_9</v>
      </c>
      <c r="M202" s="55">
        <v>6307</v>
      </c>
      <c r="N202" s="79"/>
      <c r="O202" s="48">
        <v>70</v>
      </c>
      <c r="P202" s="55">
        <v>9</v>
      </c>
      <c r="Q202" s="55">
        <v>71</v>
      </c>
      <c r="R202" s="48">
        <f t="shared" si="63"/>
        <v>9</v>
      </c>
      <c r="S202" s="48" t="str">
        <f t="shared" si="64"/>
        <v>70_9</v>
      </c>
      <c r="T202" s="55">
        <v>6440</v>
      </c>
      <c r="U202" s="5"/>
      <c r="V202" s="48">
        <v>70</v>
      </c>
      <c r="W202" s="55">
        <v>9</v>
      </c>
      <c r="X202" s="55">
        <v>71</v>
      </c>
      <c r="Y202" s="48">
        <f t="shared" si="65"/>
        <v>9</v>
      </c>
      <c r="Z202" s="48" t="str">
        <f t="shared" si="66"/>
        <v>70_9</v>
      </c>
      <c r="AA202" s="55">
        <v>6440</v>
      </c>
      <c r="AB202" s="5"/>
      <c r="AC202" s="48">
        <v>70</v>
      </c>
      <c r="AD202" s="55">
        <v>9</v>
      </c>
      <c r="AE202" s="55">
        <v>71</v>
      </c>
      <c r="AF202" s="48">
        <f t="shared" si="67"/>
        <v>9</v>
      </c>
      <c r="AG202" s="48" t="str">
        <f t="shared" si="68"/>
        <v>70_9</v>
      </c>
      <c r="AH202" s="55">
        <v>6569</v>
      </c>
      <c r="AI202" s="79"/>
      <c r="AJ202" s="48">
        <v>70</v>
      </c>
      <c r="AK202" s="55">
        <v>9</v>
      </c>
      <c r="AL202" s="55">
        <v>71</v>
      </c>
      <c r="AM202" s="48">
        <f t="shared" si="69"/>
        <v>9</v>
      </c>
      <c r="AN202" s="48" t="str">
        <f t="shared" si="70"/>
        <v>70_9</v>
      </c>
      <c r="AO202" s="4">
        <f t="shared" si="74"/>
        <v>6440</v>
      </c>
      <c r="AP202" s="4">
        <f t="shared" si="75"/>
        <v>6569</v>
      </c>
      <c r="AQ202" s="142">
        <f t="shared" si="71"/>
        <v>6504.5</v>
      </c>
      <c r="AR202" s="43">
        <f t="shared" si="76"/>
        <v>41.695512820512818</v>
      </c>
      <c r="AS202" s="5"/>
      <c r="AT202" s="5"/>
      <c r="AU202" s="5"/>
      <c r="AV202" s="5"/>
      <c r="AW202" s="5"/>
      <c r="AX202" s="6"/>
    </row>
    <row r="203" spans="1:50">
      <c r="A203" s="48">
        <v>70</v>
      </c>
      <c r="B203" s="55">
        <v>10</v>
      </c>
      <c r="C203" s="55">
        <v>72</v>
      </c>
      <c r="D203" s="48">
        <f t="shared" si="72"/>
        <v>10</v>
      </c>
      <c r="E203" s="48" t="str">
        <f t="shared" si="73"/>
        <v>70_10</v>
      </c>
      <c r="F203" s="55">
        <v>6208</v>
      </c>
      <c r="G203" s="1"/>
      <c r="H203" s="48">
        <v>70</v>
      </c>
      <c r="I203" s="55">
        <v>10</v>
      </c>
      <c r="J203" s="55">
        <v>72</v>
      </c>
      <c r="K203" s="48">
        <f t="shared" si="61"/>
        <v>10</v>
      </c>
      <c r="L203" s="48" t="str">
        <f t="shared" si="62"/>
        <v>70_10</v>
      </c>
      <c r="M203" s="55">
        <v>6394</v>
      </c>
      <c r="N203" s="79"/>
      <c r="O203" s="48">
        <v>70</v>
      </c>
      <c r="P203" s="55">
        <v>10</v>
      </c>
      <c r="Q203" s="55">
        <v>72</v>
      </c>
      <c r="R203" s="48">
        <f t="shared" si="63"/>
        <v>10</v>
      </c>
      <c r="S203" s="48" t="str">
        <f t="shared" si="64"/>
        <v>70_10</v>
      </c>
      <c r="T203" s="55">
        <v>6528</v>
      </c>
      <c r="U203" s="5"/>
      <c r="V203" s="48">
        <v>70</v>
      </c>
      <c r="W203" s="55">
        <v>10</v>
      </c>
      <c r="X203" s="55">
        <v>72</v>
      </c>
      <c r="Y203" s="48">
        <f t="shared" si="65"/>
        <v>10</v>
      </c>
      <c r="Z203" s="48" t="str">
        <f t="shared" si="66"/>
        <v>70_10</v>
      </c>
      <c r="AA203" s="55">
        <v>6528</v>
      </c>
      <c r="AB203" s="5"/>
      <c r="AC203" s="48">
        <v>70</v>
      </c>
      <c r="AD203" s="55">
        <v>10</v>
      </c>
      <c r="AE203" s="55">
        <v>72</v>
      </c>
      <c r="AF203" s="48">
        <f t="shared" si="67"/>
        <v>10</v>
      </c>
      <c r="AG203" s="48" t="str">
        <f t="shared" si="68"/>
        <v>70_10</v>
      </c>
      <c r="AH203" s="55">
        <v>6659</v>
      </c>
      <c r="AI203" s="79"/>
      <c r="AJ203" s="48">
        <v>70</v>
      </c>
      <c r="AK203" s="55">
        <v>10</v>
      </c>
      <c r="AL203" s="55">
        <v>72</v>
      </c>
      <c r="AM203" s="48">
        <f t="shared" si="69"/>
        <v>10</v>
      </c>
      <c r="AN203" s="48" t="str">
        <f t="shared" si="70"/>
        <v>70_10</v>
      </c>
      <c r="AO203" s="4">
        <f t="shared" si="74"/>
        <v>6528</v>
      </c>
      <c r="AP203" s="4">
        <f t="shared" si="75"/>
        <v>6659</v>
      </c>
      <c r="AQ203" s="142">
        <f t="shared" si="71"/>
        <v>6593.5</v>
      </c>
      <c r="AR203" s="43">
        <f t="shared" si="76"/>
        <v>42.266025641025642</v>
      </c>
      <c r="AS203" s="5"/>
      <c r="AT203" s="5"/>
      <c r="AU203" s="5"/>
      <c r="AV203" s="5"/>
      <c r="AW203" s="5"/>
      <c r="AX203" s="6"/>
    </row>
    <row r="204" spans="1:50">
      <c r="A204" s="48">
        <v>70</v>
      </c>
      <c r="B204" s="55">
        <v>11</v>
      </c>
      <c r="C204" s="55">
        <v>73</v>
      </c>
      <c r="D204" s="48">
        <f t="shared" si="72"/>
        <v>11</v>
      </c>
      <c r="E204" s="48" t="str">
        <f t="shared" si="73"/>
        <v>70_11</v>
      </c>
      <c r="F204" s="55">
        <v>6291</v>
      </c>
      <c r="G204" s="1"/>
      <c r="H204" s="48">
        <v>70</v>
      </c>
      <c r="I204" s="55">
        <v>11</v>
      </c>
      <c r="J204" s="55">
        <v>73</v>
      </c>
      <c r="K204" s="48">
        <f t="shared" si="61"/>
        <v>11</v>
      </c>
      <c r="L204" s="48" t="str">
        <f t="shared" si="62"/>
        <v>70_11</v>
      </c>
      <c r="M204" s="55">
        <v>6479</v>
      </c>
      <c r="N204" s="79"/>
      <c r="O204" s="48">
        <v>70</v>
      </c>
      <c r="P204" s="55">
        <v>11</v>
      </c>
      <c r="Q204" s="55">
        <v>73</v>
      </c>
      <c r="R204" s="48">
        <f t="shared" si="63"/>
        <v>11</v>
      </c>
      <c r="S204" s="48" t="str">
        <f t="shared" si="64"/>
        <v>70_11</v>
      </c>
      <c r="T204" s="55">
        <v>6615</v>
      </c>
      <c r="U204" s="5"/>
      <c r="V204" s="48">
        <v>70</v>
      </c>
      <c r="W204" s="55">
        <v>11</v>
      </c>
      <c r="X204" s="55">
        <v>73</v>
      </c>
      <c r="Y204" s="48">
        <f t="shared" si="65"/>
        <v>11</v>
      </c>
      <c r="Z204" s="48" t="str">
        <f t="shared" si="66"/>
        <v>70_11</v>
      </c>
      <c r="AA204" s="55">
        <v>6615</v>
      </c>
      <c r="AB204" s="5"/>
      <c r="AC204" s="48">
        <v>70</v>
      </c>
      <c r="AD204" s="55">
        <v>11</v>
      </c>
      <c r="AE204" s="55">
        <v>73</v>
      </c>
      <c r="AF204" s="48">
        <f t="shared" si="67"/>
        <v>11</v>
      </c>
      <c r="AG204" s="48" t="str">
        <f t="shared" si="68"/>
        <v>70_11</v>
      </c>
      <c r="AH204" s="55">
        <v>6748</v>
      </c>
      <c r="AI204" s="79"/>
      <c r="AJ204" s="48">
        <v>70</v>
      </c>
      <c r="AK204" s="55">
        <v>11</v>
      </c>
      <c r="AL204" s="55">
        <v>73</v>
      </c>
      <c r="AM204" s="48">
        <f t="shared" si="69"/>
        <v>11</v>
      </c>
      <c r="AN204" s="48" t="str">
        <f t="shared" si="70"/>
        <v>70_11</v>
      </c>
      <c r="AO204" s="4">
        <f t="shared" si="74"/>
        <v>6615</v>
      </c>
      <c r="AP204" s="4">
        <f t="shared" si="75"/>
        <v>6748</v>
      </c>
      <c r="AQ204" s="142">
        <f t="shared" si="71"/>
        <v>6681.5</v>
      </c>
      <c r="AR204" s="43">
        <f t="shared" si="76"/>
        <v>42.830128205128204</v>
      </c>
      <c r="AS204" s="5"/>
      <c r="AT204" s="5"/>
      <c r="AU204" s="5"/>
      <c r="AV204" s="5"/>
      <c r="AW204" s="5"/>
      <c r="AX204" s="6"/>
    </row>
    <row r="205" spans="1:50" ht="11.25">
      <c r="A205" s="48">
        <v>70</v>
      </c>
      <c r="B205" s="55">
        <v>12</v>
      </c>
      <c r="C205" s="55">
        <v>74</v>
      </c>
      <c r="D205" s="48">
        <f t="shared" si="72"/>
        <v>12</v>
      </c>
      <c r="E205" s="48" t="str">
        <f t="shared" si="73"/>
        <v>70_12</v>
      </c>
      <c r="F205" s="55">
        <v>6373</v>
      </c>
      <c r="G205" s="1"/>
      <c r="H205" s="48">
        <v>70</v>
      </c>
      <c r="I205" s="55">
        <v>12</v>
      </c>
      <c r="J205" s="55">
        <v>74</v>
      </c>
      <c r="K205" s="48">
        <f t="shared" si="61"/>
        <v>12</v>
      </c>
      <c r="L205" s="48" t="str">
        <f t="shared" si="62"/>
        <v>70_12</v>
      </c>
      <c r="M205" s="55">
        <v>6564</v>
      </c>
      <c r="N205" s="81"/>
      <c r="O205" s="48">
        <v>70</v>
      </c>
      <c r="P205" s="55">
        <v>12</v>
      </c>
      <c r="Q205" s="55">
        <v>74</v>
      </c>
      <c r="R205" s="48">
        <f t="shared" si="63"/>
        <v>12</v>
      </c>
      <c r="S205" s="48" t="str">
        <f t="shared" si="64"/>
        <v>70_12</v>
      </c>
      <c r="T205" s="55">
        <v>6702</v>
      </c>
      <c r="U205" s="5"/>
      <c r="V205" s="48">
        <v>70</v>
      </c>
      <c r="W205" s="55">
        <v>12</v>
      </c>
      <c r="X205" s="55">
        <v>74</v>
      </c>
      <c r="Y205" s="48">
        <f t="shared" si="65"/>
        <v>12</v>
      </c>
      <c r="Z205" s="48" t="str">
        <f t="shared" si="66"/>
        <v>70_12</v>
      </c>
      <c r="AA205" s="55">
        <v>6702</v>
      </c>
      <c r="AB205" s="5"/>
      <c r="AC205" s="48">
        <v>70</v>
      </c>
      <c r="AD205" s="55">
        <v>12</v>
      </c>
      <c r="AE205" s="55">
        <v>74</v>
      </c>
      <c r="AF205" s="48">
        <f t="shared" si="67"/>
        <v>12</v>
      </c>
      <c r="AG205" s="48" t="str">
        <f t="shared" si="68"/>
        <v>70_12</v>
      </c>
      <c r="AH205" s="55">
        <v>6836</v>
      </c>
      <c r="AI205" s="81"/>
      <c r="AJ205" s="48">
        <v>70</v>
      </c>
      <c r="AK205" s="55">
        <v>12</v>
      </c>
      <c r="AL205" s="55">
        <v>74</v>
      </c>
      <c r="AM205" s="48">
        <f t="shared" si="69"/>
        <v>12</v>
      </c>
      <c r="AN205" s="48" t="str">
        <f t="shared" si="70"/>
        <v>70_12</v>
      </c>
      <c r="AO205" s="4">
        <f t="shared" si="74"/>
        <v>6702</v>
      </c>
      <c r="AP205" s="4">
        <f t="shared" si="75"/>
        <v>6836</v>
      </c>
      <c r="AQ205" s="142">
        <f t="shared" si="71"/>
        <v>6769</v>
      </c>
      <c r="AR205" s="43">
        <f t="shared" si="76"/>
        <v>43.391025641025642</v>
      </c>
      <c r="AS205" s="5"/>
      <c r="AT205" s="5"/>
      <c r="AU205" s="5"/>
      <c r="AV205" s="5"/>
      <c r="AW205" s="5"/>
      <c r="AX205" s="6"/>
    </row>
    <row r="206" spans="1:50">
      <c r="A206" s="48">
        <v>74</v>
      </c>
      <c r="B206" s="55">
        <v>0</v>
      </c>
      <c r="C206" s="55">
        <v>54</v>
      </c>
      <c r="D206" s="48">
        <f t="shared" si="72"/>
        <v>0</v>
      </c>
      <c r="E206" s="48" t="str">
        <f t="shared" si="73"/>
        <v>74_0</v>
      </c>
      <c r="F206" s="55">
        <v>4883</v>
      </c>
      <c r="G206" s="1"/>
      <c r="H206" s="48">
        <v>74</v>
      </c>
      <c r="I206" s="55">
        <v>0</v>
      </c>
      <c r="J206" s="55">
        <v>54</v>
      </c>
      <c r="K206" s="48">
        <f t="shared" si="61"/>
        <v>0</v>
      </c>
      <c r="L206" s="48" t="str">
        <f t="shared" si="62"/>
        <v>74_0</v>
      </c>
      <c r="M206" s="55">
        <v>5030</v>
      </c>
      <c r="N206" s="5"/>
      <c r="O206" s="48">
        <v>74</v>
      </c>
      <c r="P206" s="55">
        <v>0</v>
      </c>
      <c r="Q206" s="55">
        <v>54</v>
      </c>
      <c r="R206" s="48">
        <f t="shared" si="63"/>
        <v>0</v>
      </c>
      <c r="S206" s="48" t="str">
        <f t="shared" si="64"/>
        <v>74_0</v>
      </c>
      <c r="T206" s="55">
        <v>5136</v>
      </c>
      <c r="U206" s="5"/>
      <c r="V206" s="48">
        <v>74</v>
      </c>
      <c r="W206" s="55">
        <v>0</v>
      </c>
      <c r="X206" s="55">
        <v>54</v>
      </c>
      <c r="Y206" s="48">
        <f t="shared" si="65"/>
        <v>0</v>
      </c>
      <c r="Z206" s="48" t="str">
        <f t="shared" si="66"/>
        <v>74_0</v>
      </c>
      <c r="AA206" s="55">
        <v>5136</v>
      </c>
      <c r="AB206" s="5"/>
      <c r="AC206" s="48">
        <v>74</v>
      </c>
      <c r="AD206" s="55">
        <v>0</v>
      </c>
      <c r="AE206" s="55">
        <v>54</v>
      </c>
      <c r="AF206" s="48">
        <f t="shared" si="67"/>
        <v>0</v>
      </c>
      <c r="AG206" s="48" t="str">
        <f t="shared" si="68"/>
        <v>74_0</v>
      </c>
      <c r="AH206" s="55">
        <v>5238</v>
      </c>
      <c r="AI206" s="5"/>
      <c r="AJ206" s="48">
        <v>74</v>
      </c>
      <c r="AK206" s="55">
        <v>0</v>
      </c>
      <c r="AL206" s="55">
        <v>54</v>
      </c>
      <c r="AM206" s="48">
        <f t="shared" si="69"/>
        <v>0</v>
      </c>
      <c r="AN206" s="48" t="str">
        <f t="shared" si="70"/>
        <v>74_0</v>
      </c>
      <c r="AO206" s="4">
        <f t="shared" si="74"/>
        <v>5136</v>
      </c>
      <c r="AP206" s="4">
        <f t="shared" si="75"/>
        <v>5238</v>
      </c>
      <c r="AQ206" s="142">
        <f t="shared" si="71"/>
        <v>5187</v>
      </c>
      <c r="AR206" s="43">
        <f t="shared" si="76"/>
        <v>33.25</v>
      </c>
      <c r="AS206" s="5"/>
      <c r="AT206" s="5"/>
      <c r="AU206" s="5"/>
      <c r="AV206" s="5"/>
      <c r="AW206" s="5"/>
      <c r="AX206" s="6"/>
    </row>
    <row r="207" spans="1:50">
      <c r="A207" s="48">
        <v>74</v>
      </c>
      <c r="B207" s="55">
        <v>1</v>
      </c>
      <c r="C207" s="55">
        <v>56</v>
      </c>
      <c r="D207" s="48">
        <f t="shared" si="72"/>
        <v>1</v>
      </c>
      <c r="E207" s="48" t="str">
        <f t="shared" si="73"/>
        <v>74_1</v>
      </c>
      <c r="F207" s="55">
        <v>5017</v>
      </c>
      <c r="G207" s="1"/>
      <c r="H207" s="48">
        <v>74</v>
      </c>
      <c r="I207" s="55">
        <v>1</v>
      </c>
      <c r="J207" s="55">
        <v>56</v>
      </c>
      <c r="K207" s="48">
        <f t="shared" si="61"/>
        <v>1</v>
      </c>
      <c r="L207" s="48" t="str">
        <f t="shared" si="62"/>
        <v>74_1</v>
      </c>
      <c r="M207" s="55">
        <v>5167</v>
      </c>
      <c r="N207" s="5"/>
      <c r="O207" s="48">
        <v>74</v>
      </c>
      <c r="P207" s="55">
        <v>1</v>
      </c>
      <c r="Q207" s="55">
        <v>56</v>
      </c>
      <c r="R207" s="48">
        <f t="shared" si="63"/>
        <v>1</v>
      </c>
      <c r="S207" s="48" t="str">
        <f t="shared" si="64"/>
        <v>74_1</v>
      </c>
      <c r="T207" s="55">
        <v>5276</v>
      </c>
      <c r="U207" s="5"/>
      <c r="V207" s="48">
        <v>74</v>
      </c>
      <c r="W207" s="55">
        <v>1</v>
      </c>
      <c r="X207" s="55">
        <v>56</v>
      </c>
      <c r="Y207" s="48">
        <f t="shared" si="65"/>
        <v>1</v>
      </c>
      <c r="Z207" s="48" t="str">
        <f t="shared" si="66"/>
        <v>74_1</v>
      </c>
      <c r="AA207" s="55">
        <v>5276</v>
      </c>
      <c r="AB207" s="5"/>
      <c r="AC207" s="48">
        <v>74</v>
      </c>
      <c r="AD207" s="55">
        <v>1</v>
      </c>
      <c r="AE207" s="55">
        <v>56</v>
      </c>
      <c r="AF207" s="48">
        <f t="shared" si="67"/>
        <v>1</v>
      </c>
      <c r="AG207" s="48" t="str">
        <f t="shared" si="68"/>
        <v>74_1</v>
      </c>
      <c r="AH207" s="55">
        <v>5381</v>
      </c>
      <c r="AI207" s="5"/>
      <c r="AJ207" s="48">
        <v>74</v>
      </c>
      <c r="AK207" s="55">
        <v>1</v>
      </c>
      <c r="AL207" s="55">
        <v>56</v>
      </c>
      <c r="AM207" s="48">
        <f t="shared" si="69"/>
        <v>1</v>
      </c>
      <c r="AN207" s="48" t="str">
        <f t="shared" si="70"/>
        <v>74_1</v>
      </c>
      <c r="AO207" s="4">
        <f t="shared" si="74"/>
        <v>5276</v>
      </c>
      <c r="AP207" s="4">
        <f t="shared" si="75"/>
        <v>5381</v>
      </c>
      <c r="AQ207" s="142">
        <f t="shared" si="71"/>
        <v>5328.5</v>
      </c>
      <c r="AR207" s="43">
        <f t="shared" si="76"/>
        <v>34.157051282051285</v>
      </c>
      <c r="AS207" s="5"/>
      <c r="AT207" s="5"/>
      <c r="AU207" s="5"/>
      <c r="AV207" s="5"/>
      <c r="AW207" s="5"/>
      <c r="AX207" s="6"/>
    </row>
    <row r="208" spans="1:50">
      <c r="A208" s="48">
        <v>74</v>
      </c>
      <c r="B208" s="55">
        <v>2</v>
      </c>
      <c r="C208" s="55">
        <v>58</v>
      </c>
      <c r="D208" s="48">
        <f t="shared" si="72"/>
        <v>2</v>
      </c>
      <c r="E208" s="48" t="str">
        <f t="shared" si="73"/>
        <v>74_2</v>
      </c>
      <c r="F208" s="55">
        <v>5147</v>
      </c>
      <c r="G208" s="1"/>
      <c r="H208" s="48">
        <v>74</v>
      </c>
      <c r="I208" s="55">
        <v>2</v>
      </c>
      <c r="J208" s="55">
        <v>58</v>
      </c>
      <c r="K208" s="48">
        <f t="shared" ref="K208:K243" si="86">I208</f>
        <v>2</v>
      </c>
      <c r="L208" s="48" t="str">
        <f t="shared" ref="L208:L243" si="87">H208&amp;"_"&amp;K208</f>
        <v>74_2</v>
      </c>
      <c r="M208" s="55">
        <v>5301</v>
      </c>
      <c r="N208" s="5"/>
      <c r="O208" s="48">
        <v>74</v>
      </c>
      <c r="P208" s="55">
        <v>2</v>
      </c>
      <c r="Q208" s="55">
        <v>58</v>
      </c>
      <c r="R208" s="48">
        <f t="shared" ref="R208:R243" si="88">P208</f>
        <v>2</v>
      </c>
      <c r="S208" s="48" t="str">
        <f t="shared" ref="S208:S243" si="89">O208&amp;"_"&amp;R208</f>
        <v>74_2</v>
      </c>
      <c r="T208" s="55">
        <v>5413</v>
      </c>
      <c r="U208" s="5"/>
      <c r="V208" s="48">
        <v>74</v>
      </c>
      <c r="W208" s="55">
        <v>2</v>
      </c>
      <c r="X208" s="55">
        <v>58</v>
      </c>
      <c r="Y208" s="48">
        <f t="shared" ref="Y208:Y243" si="90">W208</f>
        <v>2</v>
      </c>
      <c r="Z208" s="48" t="str">
        <f t="shared" ref="Z208:Z243" si="91">V208&amp;"_"&amp;Y208</f>
        <v>74_2</v>
      </c>
      <c r="AA208" s="55">
        <v>5413</v>
      </c>
      <c r="AB208" s="5"/>
      <c r="AC208" s="48">
        <v>74</v>
      </c>
      <c r="AD208" s="55">
        <v>2</v>
      </c>
      <c r="AE208" s="55">
        <v>58</v>
      </c>
      <c r="AF208" s="48">
        <f t="shared" ref="AF208:AF243" si="92">AD208</f>
        <v>2</v>
      </c>
      <c r="AG208" s="48" t="str">
        <f t="shared" ref="AG208:AG243" si="93">AC208&amp;"_"&amp;AF208</f>
        <v>74_2</v>
      </c>
      <c r="AH208" s="55">
        <v>5521</v>
      </c>
      <c r="AI208" s="5"/>
      <c r="AJ208" s="48">
        <v>74</v>
      </c>
      <c r="AK208" s="55">
        <v>2</v>
      </c>
      <c r="AL208" s="55">
        <v>58</v>
      </c>
      <c r="AM208" s="48">
        <f t="shared" ref="AM208:AM243" si="94">AK208</f>
        <v>2</v>
      </c>
      <c r="AN208" s="48" t="str">
        <f t="shared" ref="AN208:AN243" si="95">AJ208&amp;"_"&amp;AM208</f>
        <v>74_2</v>
      </c>
      <c r="AO208" s="4">
        <f t="shared" si="74"/>
        <v>5413</v>
      </c>
      <c r="AP208" s="4">
        <f t="shared" si="75"/>
        <v>5521</v>
      </c>
      <c r="AQ208" s="142">
        <f t="shared" ref="AQ208:AQ243" si="96">$D$6*AO208+$D$7*AP208</f>
        <v>5467</v>
      </c>
      <c r="AR208" s="43">
        <f t="shared" si="76"/>
        <v>35.044871794871796</v>
      </c>
      <c r="AS208" s="5"/>
      <c r="AT208" s="5"/>
      <c r="AU208" s="5"/>
      <c r="AV208" s="5"/>
      <c r="AW208" s="5"/>
      <c r="AX208" s="6"/>
    </row>
    <row r="209" spans="1:50" ht="11.25">
      <c r="A209" s="48">
        <v>74</v>
      </c>
      <c r="B209" s="55">
        <v>3</v>
      </c>
      <c r="C209" s="55">
        <v>60</v>
      </c>
      <c r="D209" s="48">
        <f t="shared" ref="D209:D243" si="97">B209</f>
        <v>3</v>
      </c>
      <c r="E209" s="48" t="str">
        <f t="shared" ref="E209:E243" si="98">A209&amp;"_"&amp;D209</f>
        <v>74_3</v>
      </c>
      <c r="F209" s="55">
        <v>5280</v>
      </c>
      <c r="G209" s="1"/>
      <c r="H209" s="48">
        <v>74</v>
      </c>
      <c r="I209" s="55">
        <v>3</v>
      </c>
      <c r="J209" s="55">
        <v>60</v>
      </c>
      <c r="K209" s="48">
        <f t="shared" si="86"/>
        <v>3</v>
      </c>
      <c r="L209" s="48" t="str">
        <f t="shared" si="87"/>
        <v>74_3</v>
      </c>
      <c r="M209" s="55">
        <v>5439</v>
      </c>
      <c r="N209" s="77"/>
      <c r="O209" s="48">
        <v>74</v>
      </c>
      <c r="P209" s="55">
        <v>3</v>
      </c>
      <c r="Q209" s="55">
        <v>60</v>
      </c>
      <c r="R209" s="48">
        <f t="shared" si="88"/>
        <v>3</v>
      </c>
      <c r="S209" s="48" t="str">
        <f t="shared" si="89"/>
        <v>74_3</v>
      </c>
      <c r="T209" s="55">
        <v>5553</v>
      </c>
      <c r="U209" s="5"/>
      <c r="V209" s="48">
        <v>74</v>
      </c>
      <c r="W209" s="55">
        <v>3</v>
      </c>
      <c r="X209" s="55">
        <v>60</v>
      </c>
      <c r="Y209" s="48">
        <f t="shared" si="90"/>
        <v>3</v>
      </c>
      <c r="Z209" s="48" t="str">
        <f t="shared" si="91"/>
        <v>74_3</v>
      </c>
      <c r="AA209" s="55">
        <v>5553</v>
      </c>
      <c r="AB209" s="5"/>
      <c r="AC209" s="48">
        <v>74</v>
      </c>
      <c r="AD209" s="55">
        <v>3</v>
      </c>
      <c r="AE209" s="55">
        <v>60</v>
      </c>
      <c r="AF209" s="48">
        <f t="shared" si="92"/>
        <v>3</v>
      </c>
      <c r="AG209" s="48" t="str">
        <f t="shared" si="93"/>
        <v>74_3</v>
      </c>
      <c r="AH209" s="55">
        <v>5664</v>
      </c>
      <c r="AI209" s="77"/>
      <c r="AJ209" s="48">
        <v>74</v>
      </c>
      <c r="AK209" s="55">
        <v>3</v>
      </c>
      <c r="AL209" s="55">
        <v>60</v>
      </c>
      <c r="AM209" s="48">
        <f t="shared" si="94"/>
        <v>3</v>
      </c>
      <c r="AN209" s="48" t="str">
        <f t="shared" si="95"/>
        <v>74_3</v>
      </c>
      <c r="AO209" s="4">
        <f t="shared" ref="AO209:AO243" si="99">INDEX($AA$16:$AA$243,MATCH($AN209,$Z$16:$Z$243,0))</f>
        <v>5553</v>
      </c>
      <c r="AP209" s="4">
        <f t="shared" ref="AP209:AP243" si="100">INDEX($AH$16:$AH$243,MATCH($AN209,$AG$16:$AG$243,0))</f>
        <v>5664</v>
      </c>
      <c r="AQ209" s="142">
        <f t="shared" si="96"/>
        <v>5608.5</v>
      </c>
      <c r="AR209" s="43">
        <f t="shared" ref="AR209:AR242" si="101">AQ209/$D$10</f>
        <v>35.95192307692308</v>
      </c>
      <c r="AS209" s="5"/>
      <c r="AT209" s="5"/>
      <c r="AU209" s="5"/>
      <c r="AV209" s="5"/>
      <c r="AW209" s="5"/>
      <c r="AX209" s="6"/>
    </row>
    <row r="210" spans="1:50">
      <c r="A210" s="48">
        <v>75</v>
      </c>
      <c r="B210" s="55">
        <v>0</v>
      </c>
      <c r="C210" s="55">
        <v>62</v>
      </c>
      <c r="D210" s="48">
        <f t="shared" si="97"/>
        <v>0</v>
      </c>
      <c r="E210" s="48" t="str">
        <f t="shared" si="98"/>
        <v>75_0</v>
      </c>
      <c r="F210" s="55">
        <v>5413</v>
      </c>
      <c r="G210" s="1"/>
      <c r="H210" s="48">
        <v>75</v>
      </c>
      <c r="I210" s="55">
        <v>0</v>
      </c>
      <c r="J210" s="55">
        <v>62</v>
      </c>
      <c r="K210" s="48">
        <f t="shared" si="86"/>
        <v>0</v>
      </c>
      <c r="L210" s="48" t="str">
        <f t="shared" si="87"/>
        <v>75_0</v>
      </c>
      <c r="M210" s="55">
        <v>5575</v>
      </c>
      <c r="N210" s="82"/>
      <c r="O210" s="48">
        <v>75</v>
      </c>
      <c r="P210" s="55">
        <v>0</v>
      </c>
      <c r="Q210" s="55">
        <v>62</v>
      </c>
      <c r="R210" s="48">
        <f t="shared" si="88"/>
        <v>0</v>
      </c>
      <c r="S210" s="48" t="str">
        <f t="shared" si="89"/>
        <v>75_0</v>
      </c>
      <c r="T210" s="55">
        <v>5692</v>
      </c>
      <c r="U210" s="5"/>
      <c r="V210" s="48">
        <v>75</v>
      </c>
      <c r="W210" s="55">
        <v>0</v>
      </c>
      <c r="X210" s="55">
        <v>62</v>
      </c>
      <c r="Y210" s="48">
        <f t="shared" si="90"/>
        <v>0</v>
      </c>
      <c r="Z210" s="48" t="str">
        <f t="shared" si="91"/>
        <v>75_0</v>
      </c>
      <c r="AA210" s="55">
        <v>5692</v>
      </c>
      <c r="AB210" s="5"/>
      <c r="AC210" s="48">
        <v>75</v>
      </c>
      <c r="AD210" s="55">
        <v>0</v>
      </c>
      <c r="AE210" s="55">
        <v>62</v>
      </c>
      <c r="AF210" s="48">
        <f t="shared" si="92"/>
        <v>0</v>
      </c>
      <c r="AG210" s="48" t="str">
        <f t="shared" si="93"/>
        <v>75_0</v>
      </c>
      <c r="AH210" s="55">
        <v>5806</v>
      </c>
      <c r="AI210" s="82"/>
      <c r="AJ210" s="48">
        <v>75</v>
      </c>
      <c r="AK210" s="55">
        <v>0</v>
      </c>
      <c r="AL210" s="55">
        <v>62</v>
      </c>
      <c r="AM210" s="48">
        <f t="shared" si="94"/>
        <v>0</v>
      </c>
      <c r="AN210" s="48" t="str">
        <f t="shared" si="95"/>
        <v>75_0</v>
      </c>
      <c r="AO210" s="4">
        <f t="shared" si="99"/>
        <v>5692</v>
      </c>
      <c r="AP210" s="4">
        <f t="shared" si="100"/>
        <v>5806</v>
      </c>
      <c r="AQ210" s="142">
        <f t="shared" si="96"/>
        <v>5749</v>
      </c>
      <c r="AR210" s="43">
        <f t="shared" si="101"/>
        <v>36.852564102564102</v>
      </c>
      <c r="AS210" s="5"/>
      <c r="AT210" s="5"/>
      <c r="AU210" s="5"/>
      <c r="AV210" s="5"/>
      <c r="AW210" s="5"/>
      <c r="AX210" s="6"/>
    </row>
    <row r="211" spans="1:50">
      <c r="A211" s="48">
        <v>75</v>
      </c>
      <c r="B211" s="55">
        <v>1</v>
      </c>
      <c r="C211" s="55">
        <v>65</v>
      </c>
      <c r="D211" s="48">
        <f t="shared" si="97"/>
        <v>1</v>
      </c>
      <c r="E211" s="48" t="str">
        <f t="shared" si="98"/>
        <v>75_1</v>
      </c>
      <c r="F211" s="55">
        <v>5627</v>
      </c>
      <c r="G211" s="1"/>
      <c r="H211" s="48">
        <v>75</v>
      </c>
      <c r="I211" s="55">
        <v>1</v>
      </c>
      <c r="J211" s="55">
        <v>65</v>
      </c>
      <c r="K211" s="48">
        <f t="shared" si="86"/>
        <v>1</v>
      </c>
      <c r="L211" s="48" t="str">
        <f t="shared" si="87"/>
        <v>75_1</v>
      </c>
      <c r="M211" s="55">
        <v>5796</v>
      </c>
      <c r="N211" s="82"/>
      <c r="O211" s="48">
        <v>75</v>
      </c>
      <c r="P211" s="55">
        <v>1</v>
      </c>
      <c r="Q211" s="55">
        <v>65</v>
      </c>
      <c r="R211" s="48">
        <f t="shared" si="88"/>
        <v>1</v>
      </c>
      <c r="S211" s="48" t="str">
        <f t="shared" si="89"/>
        <v>75_1</v>
      </c>
      <c r="T211" s="55">
        <v>5918</v>
      </c>
      <c r="U211" s="5"/>
      <c r="V211" s="48">
        <v>75</v>
      </c>
      <c r="W211" s="55">
        <v>1</v>
      </c>
      <c r="X211" s="55">
        <v>65</v>
      </c>
      <c r="Y211" s="48">
        <f t="shared" si="90"/>
        <v>1</v>
      </c>
      <c r="Z211" s="48" t="str">
        <f t="shared" si="91"/>
        <v>75_1</v>
      </c>
      <c r="AA211" s="55">
        <v>5918</v>
      </c>
      <c r="AB211" s="5"/>
      <c r="AC211" s="48">
        <v>75</v>
      </c>
      <c r="AD211" s="55">
        <v>1</v>
      </c>
      <c r="AE211" s="55">
        <v>65</v>
      </c>
      <c r="AF211" s="48">
        <f t="shared" si="92"/>
        <v>1</v>
      </c>
      <c r="AG211" s="48" t="str">
        <f t="shared" si="93"/>
        <v>75_1</v>
      </c>
      <c r="AH211" s="55">
        <v>6036</v>
      </c>
      <c r="AI211" s="82"/>
      <c r="AJ211" s="48">
        <v>75</v>
      </c>
      <c r="AK211" s="55">
        <v>1</v>
      </c>
      <c r="AL211" s="55">
        <v>65</v>
      </c>
      <c r="AM211" s="48">
        <f t="shared" si="94"/>
        <v>1</v>
      </c>
      <c r="AN211" s="48" t="str">
        <f t="shared" si="95"/>
        <v>75_1</v>
      </c>
      <c r="AO211" s="4">
        <f t="shared" si="99"/>
        <v>5918</v>
      </c>
      <c r="AP211" s="4">
        <f t="shared" si="100"/>
        <v>6036</v>
      </c>
      <c r="AQ211" s="142">
        <f t="shared" si="96"/>
        <v>5977</v>
      </c>
      <c r="AR211" s="43">
        <f t="shared" si="101"/>
        <v>38.314102564102562</v>
      </c>
      <c r="AS211" s="5"/>
      <c r="AT211" s="5"/>
      <c r="AU211" s="5"/>
      <c r="AV211" s="5"/>
      <c r="AW211" s="5"/>
      <c r="AX211" s="6"/>
    </row>
    <row r="212" spans="1:50">
      <c r="A212" s="48">
        <v>75</v>
      </c>
      <c r="B212" s="55">
        <v>2</v>
      </c>
      <c r="C212" s="55">
        <v>68</v>
      </c>
      <c r="D212" s="48">
        <f t="shared" si="97"/>
        <v>2</v>
      </c>
      <c r="E212" s="48" t="str">
        <f t="shared" si="98"/>
        <v>75_2</v>
      </c>
      <c r="F212" s="55">
        <v>5876</v>
      </c>
      <c r="G212" s="1"/>
      <c r="H212" s="48">
        <v>75</v>
      </c>
      <c r="I212" s="55">
        <v>2</v>
      </c>
      <c r="J212" s="55">
        <v>68</v>
      </c>
      <c r="K212" s="48">
        <f t="shared" si="86"/>
        <v>2</v>
      </c>
      <c r="L212" s="48" t="str">
        <f t="shared" si="87"/>
        <v>75_2</v>
      </c>
      <c r="M212" s="55">
        <v>6052</v>
      </c>
      <c r="N212" s="82"/>
      <c r="O212" s="48">
        <v>75</v>
      </c>
      <c r="P212" s="55">
        <v>2</v>
      </c>
      <c r="Q212" s="55">
        <v>68</v>
      </c>
      <c r="R212" s="48">
        <f t="shared" si="88"/>
        <v>2</v>
      </c>
      <c r="S212" s="48" t="str">
        <f t="shared" si="89"/>
        <v>75_2</v>
      </c>
      <c r="T212" s="55">
        <v>6180</v>
      </c>
      <c r="U212" s="5"/>
      <c r="V212" s="48">
        <v>75</v>
      </c>
      <c r="W212" s="55">
        <v>2</v>
      </c>
      <c r="X212" s="55">
        <v>68</v>
      </c>
      <c r="Y212" s="48">
        <f t="shared" si="90"/>
        <v>2</v>
      </c>
      <c r="Z212" s="48" t="str">
        <f t="shared" si="91"/>
        <v>75_2</v>
      </c>
      <c r="AA212" s="55">
        <v>6180</v>
      </c>
      <c r="AB212" s="5"/>
      <c r="AC212" s="48">
        <v>75</v>
      </c>
      <c r="AD212" s="55">
        <v>2</v>
      </c>
      <c r="AE212" s="55">
        <v>68</v>
      </c>
      <c r="AF212" s="48">
        <f t="shared" si="92"/>
        <v>2</v>
      </c>
      <c r="AG212" s="48" t="str">
        <f t="shared" si="93"/>
        <v>75_2</v>
      </c>
      <c r="AH212" s="55">
        <v>6303</v>
      </c>
      <c r="AI212" s="82"/>
      <c r="AJ212" s="48">
        <v>75</v>
      </c>
      <c r="AK212" s="55">
        <v>2</v>
      </c>
      <c r="AL212" s="55">
        <v>68</v>
      </c>
      <c r="AM212" s="48">
        <f t="shared" si="94"/>
        <v>2</v>
      </c>
      <c r="AN212" s="48" t="str">
        <f t="shared" si="95"/>
        <v>75_2</v>
      </c>
      <c r="AO212" s="4">
        <f t="shared" si="99"/>
        <v>6180</v>
      </c>
      <c r="AP212" s="4">
        <f t="shared" si="100"/>
        <v>6303</v>
      </c>
      <c r="AQ212" s="142">
        <f t="shared" si="96"/>
        <v>6241.5</v>
      </c>
      <c r="AR212" s="43">
        <f t="shared" si="101"/>
        <v>40.009615384615387</v>
      </c>
      <c r="AS212" s="5"/>
      <c r="AT212" s="5"/>
      <c r="AU212" s="5"/>
      <c r="AV212" s="5"/>
      <c r="AW212" s="5"/>
      <c r="AX212" s="6"/>
    </row>
    <row r="213" spans="1:50">
      <c r="A213" s="48">
        <v>75</v>
      </c>
      <c r="B213" s="55">
        <v>3</v>
      </c>
      <c r="C213" s="55">
        <v>71</v>
      </c>
      <c r="D213" s="48">
        <f t="shared" si="97"/>
        <v>3</v>
      </c>
      <c r="E213" s="48" t="str">
        <f t="shared" si="98"/>
        <v>75_3</v>
      </c>
      <c r="F213" s="55">
        <v>6124</v>
      </c>
      <c r="G213" s="1"/>
      <c r="H213" s="48">
        <v>75</v>
      </c>
      <c r="I213" s="55">
        <v>3</v>
      </c>
      <c r="J213" s="55">
        <v>71</v>
      </c>
      <c r="K213" s="48">
        <f t="shared" si="86"/>
        <v>3</v>
      </c>
      <c r="L213" s="48" t="str">
        <f t="shared" si="87"/>
        <v>75_3</v>
      </c>
      <c r="M213" s="55">
        <v>6307</v>
      </c>
      <c r="N213" s="82"/>
      <c r="O213" s="48">
        <v>75</v>
      </c>
      <c r="P213" s="55">
        <v>3</v>
      </c>
      <c r="Q213" s="55">
        <v>71</v>
      </c>
      <c r="R213" s="48">
        <f t="shared" si="88"/>
        <v>3</v>
      </c>
      <c r="S213" s="48" t="str">
        <f t="shared" si="89"/>
        <v>75_3</v>
      </c>
      <c r="T213" s="55">
        <v>6440</v>
      </c>
      <c r="U213" s="5"/>
      <c r="V213" s="48">
        <v>75</v>
      </c>
      <c r="W213" s="55">
        <v>3</v>
      </c>
      <c r="X213" s="55">
        <v>71</v>
      </c>
      <c r="Y213" s="48">
        <f t="shared" si="90"/>
        <v>3</v>
      </c>
      <c r="Z213" s="48" t="str">
        <f t="shared" si="91"/>
        <v>75_3</v>
      </c>
      <c r="AA213" s="55">
        <v>6440</v>
      </c>
      <c r="AB213" s="5"/>
      <c r="AC213" s="48">
        <v>75</v>
      </c>
      <c r="AD213" s="55">
        <v>3</v>
      </c>
      <c r="AE213" s="55">
        <v>71</v>
      </c>
      <c r="AF213" s="48">
        <f t="shared" si="92"/>
        <v>3</v>
      </c>
      <c r="AG213" s="48" t="str">
        <f t="shared" si="93"/>
        <v>75_3</v>
      </c>
      <c r="AH213" s="55">
        <v>6569</v>
      </c>
      <c r="AI213" s="82"/>
      <c r="AJ213" s="48">
        <v>75</v>
      </c>
      <c r="AK213" s="55">
        <v>3</v>
      </c>
      <c r="AL213" s="55">
        <v>71</v>
      </c>
      <c r="AM213" s="48">
        <f t="shared" si="94"/>
        <v>3</v>
      </c>
      <c r="AN213" s="48" t="str">
        <f t="shared" si="95"/>
        <v>75_3</v>
      </c>
      <c r="AO213" s="4">
        <f t="shared" si="99"/>
        <v>6440</v>
      </c>
      <c r="AP213" s="4">
        <f t="shared" si="100"/>
        <v>6569</v>
      </c>
      <c r="AQ213" s="142">
        <f t="shared" si="96"/>
        <v>6504.5</v>
      </c>
      <c r="AR213" s="43">
        <f t="shared" si="101"/>
        <v>41.695512820512818</v>
      </c>
      <c r="AS213" s="5"/>
      <c r="AT213" s="5"/>
      <c r="AU213" s="5"/>
      <c r="AV213" s="5"/>
      <c r="AW213" s="5"/>
      <c r="AX213" s="6"/>
    </row>
    <row r="214" spans="1:50">
      <c r="A214" s="48">
        <v>75</v>
      </c>
      <c r="B214" s="55">
        <v>4</v>
      </c>
      <c r="C214" s="55">
        <v>74</v>
      </c>
      <c r="D214" s="48">
        <f t="shared" si="97"/>
        <v>4</v>
      </c>
      <c r="E214" s="48" t="str">
        <f t="shared" si="98"/>
        <v>75_4</v>
      </c>
      <c r="F214" s="55">
        <v>6373</v>
      </c>
      <c r="G214" s="1"/>
      <c r="H214" s="48">
        <v>75</v>
      </c>
      <c r="I214" s="55">
        <v>4</v>
      </c>
      <c r="J214" s="55">
        <v>74</v>
      </c>
      <c r="K214" s="48">
        <f t="shared" si="86"/>
        <v>4</v>
      </c>
      <c r="L214" s="48" t="str">
        <f t="shared" si="87"/>
        <v>75_4</v>
      </c>
      <c r="M214" s="55">
        <v>6564</v>
      </c>
      <c r="N214" s="82"/>
      <c r="O214" s="48">
        <v>75</v>
      </c>
      <c r="P214" s="55">
        <v>4</v>
      </c>
      <c r="Q214" s="55">
        <v>74</v>
      </c>
      <c r="R214" s="48">
        <f t="shared" si="88"/>
        <v>4</v>
      </c>
      <c r="S214" s="48" t="str">
        <f t="shared" si="89"/>
        <v>75_4</v>
      </c>
      <c r="T214" s="55">
        <v>6702</v>
      </c>
      <c r="U214" s="5"/>
      <c r="V214" s="48">
        <v>75</v>
      </c>
      <c r="W214" s="55">
        <v>4</v>
      </c>
      <c r="X214" s="55">
        <v>74</v>
      </c>
      <c r="Y214" s="48">
        <f t="shared" si="90"/>
        <v>4</v>
      </c>
      <c r="Z214" s="48" t="str">
        <f t="shared" si="91"/>
        <v>75_4</v>
      </c>
      <c r="AA214" s="55">
        <v>6702</v>
      </c>
      <c r="AB214" s="5"/>
      <c r="AC214" s="48">
        <v>75</v>
      </c>
      <c r="AD214" s="55">
        <v>4</v>
      </c>
      <c r="AE214" s="55">
        <v>74</v>
      </c>
      <c r="AF214" s="48">
        <f t="shared" si="92"/>
        <v>4</v>
      </c>
      <c r="AG214" s="48" t="str">
        <f t="shared" si="93"/>
        <v>75_4</v>
      </c>
      <c r="AH214" s="55">
        <v>6836</v>
      </c>
      <c r="AI214" s="82"/>
      <c r="AJ214" s="48">
        <v>75</v>
      </c>
      <c r="AK214" s="55">
        <v>4</v>
      </c>
      <c r="AL214" s="55">
        <v>74</v>
      </c>
      <c r="AM214" s="48">
        <f t="shared" si="94"/>
        <v>4</v>
      </c>
      <c r="AN214" s="48" t="str">
        <f t="shared" si="95"/>
        <v>75_4</v>
      </c>
      <c r="AO214" s="4">
        <f t="shared" si="99"/>
        <v>6702</v>
      </c>
      <c r="AP214" s="4">
        <f t="shared" si="100"/>
        <v>6836</v>
      </c>
      <c r="AQ214" s="142">
        <f t="shared" si="96"/>
        <v>6769</v>
      </c>
      <c r="AR214" s="43">
        <f t="shared" si="101"/>
        <v>43.391025641025642</v>
      </c>
      <c r="AS214" s="5"/>
      <c r="AT214" s="5"/>
      <c r="AU214" s="5"/>
      <c r="AV214" s="5"/>
      <c r="AW214" s="5"/>
      <c r="AX214" s="6"/>
    </row>
    <row r="215" spans="1:50">
      <c r="A215" s="48">
        <v>75</v>
      </c>
      <c r="B215" s="55">
        <v>5</v>
      </c>
      <c r="C215" s="55">
        <v>76</v>
      </c>
      <c r="D215" s="48">
        <f t="shared" si="97"/>
        <v>5</v>
      </c>
      <c r="E215" s="48" t="str">
        <f t="shared" si="98"/>
        <v>75_5</v>
      </c>
      <c r="F215" s="55">
        <v>6540</v>
      </c>
      <c r="G215" s="1"/>
      <c r="H215" s="48">
        <v>75</v>
      </c>
      <c r="I215" s="55">
        <v>5</v>
      </c>
      <c r="J215" s="55">
        <v>76</v>
      </c>
      <c r="K215" s="48">
        <f t="shared" si="86"/>
        <v>5</v>
      </c>
      <c r="L215" s="48" t="str">
        <f t="shared" si="87"/>
        <v>75_5</v>
      </c>
      <c r="M215" s="55">
        <v>6736</v>
      </c>
      <c r="N215" s="82"/>
      <c r="O215" s="48">
        <v>75</v>
      </c>
      <c r="P215" s="55">
        <v>5</v>
      </c>
      <c r="Q215" s="55">
        <v>76</v>
      </c>
      <c r="R215" s="48">
        <f t="shared" si="88"/>
        <v>5</v>
      </c>
      <c r="S215" s="48" t="str">
        <f t="shared" si="89"/>
        <v>75_5</v>
      </c>
      <c r="T215" s="55">
        <v>6877</v>
      </c>
      <c r="U215" s="5"/>
      <c r="V215" s="48">
        <v>75</v>
      </c>
      <c r="W215" s="55">
        <v>5</v>
      </c>
      <c r="X215" s="55">
        <v>76</v>
      </c>
      <c r="Y215" s="48">
        <f t="shared" si="90"/>
        <v>5</v>
      </c>
      <c r="Z215" s="48" t="str">
        <f t="shared" si="91"/>
        <v>75_5</v>
      </c>
      <c r="AA215" s="55">
        <v>6877</v>
      </c>
      <c r="AB215" s="5"/>
      <c r="AC215" s="48">
        <v>75</v>
      </c>
      <c r="AD215" s="55">
        <v>5</v>
      </c>
      <c r="AE215" s="55">
        <v>76</v>
      </c>
      <c r="AF215" s="48">
        <f t="shared" si="92"/>
        <v>5</v>
      </c>
      <c r="AG215" s="48" t="str">
        <f t="shared" si="93"/>
        <v>75_5</v>
      </c>
      <c r="AH215" s="55">
        <v>7015</v>
      </c>
      <c r="AI215" s="82"/>
      <c r="AJ215" s="48">
        <v>75</v>
      </c>
      <c r="AK215" s="55">
        <v>5</v>
      </c>
      <c r="AL215" s="55">
        <v>76</v>
      </c>
      <c r="AM215" s="48">
        <f t="shared" si="94"/>
        <v>5</v>
      </c>
      <c r="AN215" s="48" t="str">
        <f t="shared" si="95"/>
        <v>75_5</v>
      </c>
      <c r="AO215" s="4">
        <f t="shared" si="99"/>
        <v>6877</v>
      </c>
      <c r="AP215" s="4">
        <f t="shared" si="100"/>
        <v>7015</v>
      </c>
      <c r="AQ215" s="142">
        <f t="shared" si="96"/>
        <v>6946</v>
      </c>
      <c r="AR215" s="43">
        <f t="shared" si="101"/>
        <v>44.525641025641029</v>
      </c>
      <c r="AS215" s="5"/>
      <c r="AT215" s="5"/>
      <c r="AU215" s="5"/>
      <c r="AV215" s="5"/>
      <c r="AW215" s="5"/>
      <c r="AX215" s="6"/>
    </row>
    <row r="216" spans="1:50">
      <c r="A216" s="48">
        <v>75</v>
      </c>
      <c r="B216" s="55">
        <v>6</v>
      </c>
      <c r="C216" s="55">
        <v>78</v>
      </c>
      <c r="D216" s="48">
        <f t="shared" si="97"/>
        <v>6</v>
      </c>
      <c r="E216" s="48" t="str">
        <f t="shared" si="98"/>
        <v>75_6</v>
      </c>
      <c r="F216" s="55">
        <v>6713</v>
      </c>
      <c r="G216" s="1"/>
      <c r="H216" s="48">
        <v>75</v>
      </c>
      <c r="I216" s="55">
        <v>6</v>
      </c>
      <c r="J216" s="55">
        <v>78</v>
      </c>
      <c r="K216" s="48">
        <f t="shared" si="86"/>
        <v>6</v>
      </c>
      <c r="L216" s="48" t="str">
        <f t="shared" si="87"/>
        <v>75_6</v>
      </c>
      <c r="M216" s="55">
        <v>6915</v>
      </c>
      <c r="N216" s="82"/>
      <c r="O216" s="48">
        <v>75</v>
      </c>
      <c r="P216" s="55">
        <v>6</v>
      </c>
      <c r="Q216" s="55">
        <v>78</v>
      </c>
      <c r="R216" s="48">
        <f t="shared" si="88"/>
        <v>6</v>
      </c>
      <c r="S216" s="48" t="str">
        <f t="shared" si="89"/>
        <v>75_6</v>
      </c>
      <c r="T216" s="55">
        <v>7060</v>
      </c>
      <c r="U216" s="5"/>
      <c r="V216" s="48">
        <v>75</v>
      </c>
      <c r="W216" s="55">
        <v>6</v>
      </c>
      <c r="X216" s="55">
        <v>78</v>
      </c>
      <c r="Y216" s="48">
        <f t="shared" si="90"/>
        <v>6</v>
      </c>
      <c r="Z216" s="48" t="str">
        <f t="shared" si="91"/>
        <v>75_6</v>
      </c>
      <c r="AA216" s="55">
        <v>7060</v>
      </c>
      <c r="AB216" s="5"/>
      <c r="AC216" s="48">
        <v>75</v>
      </c>
      <c r="AD216" s="55">
        <v>6</v>
      </c>
      <c r="AE216" s="55">
        <v>78</v>
      </c>
      <c r="AF216" s="48">
        <f t="shared" si="92"/>
        <v>6</v>
      </c>
      <c r="AG216" s="48" t="str">
        <f t="shared" si="93"/>
        <v>75_6</v>
      </c>
      <c r="AH216" s="55">
        <v>7201</v>
      </c>
      <c r="AI216" s="82"/>
      <c r="AJ216" s="48">
        <v>75</v>
      </c>
      <c r="AK216" s="55">
        <v>6</v>
      </c>
      <c r="AL216" s="55">
        <v>78</v>
      </c>
      <c r="AM216" s="48">
        <f t="shared" si="94"/>
        <v>6</v>
      </c>
      <c r="AN216" s="48" t="str">
        <f t="shared" si="95"/>
        <v>75_6</v>
      </c>
      <c r="AO216" s="4">
        <f t="shared" si="99"/>
        <v>7060</v>
      </c>
      <c r="AP216" s="4">
        <f t="shared" si="100"/>
        <v>7201</v>
      </c>
      <c r="AQ216" s="142">
        <f t="shared" si="96"/>
        <v>7130.5</v>
      </c>
      <c r="AR216" s="43">
        <f t="shared" si="101"/>
        <v>45.708333333333336</v>
      </c>
      <c r="AS216" s="5"/>
      <c r="AT216" s="5"/>
      <c r="AU216" s="5"/>
      <c r="AV216" s="5"/>
      <c r="AW216" s="5"/>
      <c r="AX216" s="6"/>
    </row>
    <row r="217" spans="1:50">
      <c r="A217" s="48">
        <v>75</v>
      </c>
      <c r="B217" s="55">
        <v>7</v>
      </c>
      <c r="C217" s="55">
        <v>80</v>
      </c>
      <c r="D217" s="48">
        <f t="shared" si="97"/>
        <v>7</v>
      </c>
      <c r="E217" s="48" t="str">
        <f t="shared" si="98"/>
        <v>75_7</v>
      </c>
      <c r="F217" s="55">
        <v>6898</v>
      </c>
      <c r="G217" s="1"/>
      <c r="H217" s="48">
        <v>75</v>
      </c>
      <c r="I217" s="55">
        <v>7</v>
      </c>
      <c r="J217" s="55">
        <v>80</v>
      </c>
      <c r="K217" s="48">
        <f t="shared" si="86"/>
        <v>7</v>
      </c>
      <c r="L217" s="48" t="str">
        <f t="shared" si="87"/>
        <v>75_7</v>
      </c>
      <c r="M217" s="55">
        <v>7105</v>
      </c>
      <c r="N217" s="5"/>
      <c r="O217" s="48">
        <v>75</v>
      </c>
      <c r="P217" s="55">
        <v>7</v>
      </c>
      <c r="Q217" s="55">
        <v>80</v>
      </c>
      <c r="R217" s="48">
        <f t="shared" si="88"/>
        <v>7</v>
      </c>
      <c r="S217" s="48" t="str">
        <f t="shared" si="89"/>
        <v>75_7</v>
      </c>
      <c r="T217" s="55">
        <v>7254</v>
      </c>
      <c r="U217" s="5"/>
      <c r="V217" s="48">
        <v>75</v>
      </c>
      <c r="W217" s="55">
        <v>7</v>
      </c>
      <c r="X217" s="55">
        <v>80</v>
      </c>
      <c r="Y217" s="48">
        <f t="shared" si="90"/>
        <v>7</v>
      </c>
      <c r="Z217" s="48" t="str">
        <f t="shared" si="91"/>
        <v>75_7</v>
      </c>
      <c r="AA217" s="55">
        <v>7254</v>
      </c>
      <c r="AB217" s="5"/>
      <c r="AC217" s="48">
        <v>75</v>
      </c>
      <c r="AD217" s="55">
        <v>7</v>
      </c>
      <c r="AE217" s="55">
        <v>80</v>
      </c>
      <c r="AF217" s="48">
        <f t="shared" si="92"/>
        <v>7</v>
      </c>
      <c r="AG217" s="48" t="str">
        <f t="shared" si="93"/>
        <v>75_7</v>
      </c>
      <c r="AH217" s="55">
        <v>7399</v>
      </c>
      <c r="AI217" s="5"/>
      <c r="AJ217" s="48">
        <v>75</v>
      </c>
      <c r="AK217" s="55">
        <v>7</v>
      </c>
      <c r="AL217" s="55">
        <v>80</v>
      </c>
      <c r="AM217" s="48">
        <f t="shared" si="94"/>
        <v>7</v>
      </c>
      <c r="AN217" s="48" t="str">
        <f t="shared" si="95"/>
        <v>75_7</v>
      </c>
      <c r="AO217" s="4">
        <f t="shared" si="99"/>
        <v>7254</v>
      </c>
      <c r="AP217" s="4">
        <f t="shared" si="100"/>
        <v>7399</v>
      </c>
      <c r="AQ217" s="142">
        <f t="shared" si="96"/>
        <v>7326.5</v>
      </c>
      <c r="AR217" s="43">
        <f t="shared" si="101"/>
        <v>46.964743589743591</v>
      </c>
      <c r="AS217" s="5"/>
      <c r="AT217" s="5"/>
      <c r="AU217" s="5"/>
      <c r="AV217" s="5"/>
      <c r="AW217" s="5"/>
      <c r="AX217" s="6"/>
    </row>
    <row r="218" spans="1:50" ht="11.25">
      <c r="A218" s="48">
        <v>75</v>
      </c>
      <c r="B218" s="55">
        <v>8</v>
      </c>
      <c r="C218" s="55">
        <v>82</v>
      </c>
      <c r="D218" s="48">
        <f t="shared" si="97"/>
        <v>8</v>
      </c>
      <c r="E218" s="48" t="str">
        <f t="shared" si="98"/>
        <v>75_8</v>
      </c>
      <c r="F218" s="55">
        <v>7084</v>
      </c>
      <c r="G218" s="1"/>
      <c r="H218" s="48">
        <v>75</v>
      </c>
      <c r="I218" s="55">
        <v>8</v>
      </c>
      <c r="J218" s="55">
        <v>82</v>
      </c>
      <c r="K218" s="48">
        <f t="shared" si="86"/>
        <v>8</v>
      </c>
      <c r="L218" s="48" t="str">
        <f t="shared" si="87"/>
        <v>75_8</v>
      </c>
      <c r="M218" s="55">
        <v>7297</v>
      </c>
      <c r="N218" s="77"/>
      <c r="O218" s="48">
        <v>75</v>
      </c>
      <c r="P218" s="55">
        <v>8</v>
      </c>
      <c r="Q218" s="55">
        <v>82</v>
      </c>
      <c r="R218" s="48">
        <f t="shared" si="88"/>
        <v>8</v>
      </c>
      <c r="S218" s="48" t="str">
        <f t="shared" si="89"/>
        <v>75_8</v>
      </c>
      <c r="T218" s="55">
        <v>7450</v>
      </c>
      <c r="U218" s="5"/>
      <c r="V218" s="48">
        <v>75</v>
      </c>
      <c r="W218" s="55">
        <v>8</v>
      </c>
      <c r="X218" s="55">
        <v>82</v>
      </c>
      <c r="Y218" s="48">
        <f t="shared" si="90"/>
        <v>8</v>
      </c>
      <c r="Z218" s="48" t="str">
        <f t="shared" si="91"/>
        <v>75_8</v>
      </c>
      <c r="AA218" s="55">
        <v>7450</v>
      </c>
      <c r="AB218" s="5"/>
      <c r="AC218" s="48">
        <v>75</v>
      </c>
      <c r="AD218" s="55">
        <v>8</v>
      </c>
      <c r="AE218" s="55">
        <v>82</v>
      </c>
      <c r="AF218" s="48">
        <f t="shared" si="92"/>
        <v>8</v>
      </c>
      <c r="AG218" s="48" t="str">
        <f t="shared" si="93"/>
        <v>75_8</v>
      </c>
      <c r="AH218" s="55">
        <v>7599</v>
      </c>
      <c r="AI218" s="77"/>
      <c r="AJ218" s="48">
        <v>75</v>
      </c>
      <c r="AK218" s="55">
        <v>8</v>
      </c>
      <c r="AL218" s="55">
        <v>82</v>
      </c>
      <c r="AM218" s="48">
        <f t="shared" si="94"/>
        <v>8</v>
      </c>
      <c r="AN218" s="48" t="str">
        <f t="shared" si="95"/>
        <v>75_8</v>
      </c>
      <c r="AO218" s="4">
        <f t="shared" si="99"/>
        <v>7450</v>
      </c>
      <c r="AP218" s="4">
        <f t="shared" si="100"/>
        <v>7599</v>
      </c>
      <c r="AQ218" s="142">
        <f t="shared" si="96"/>
        <v>7524.5</v>
      </c>
      <c r="AR218" s="43">
        <f t="shared" si="101"/>
        <v>48.233974358974358</v>
      </c>
      <c r="AS218" s="5"/>
      <c r="AT218" s="5"/>
      <c r="AU218" s="5"/>
      <c r="AV218" s="5"/>
      <c r="AW218" s="5"/>
      <c r="AX218" s="6"/>
    </row>
    <row r="219" spans="1:50">
      <c r="A219" s="48">
        <v>75</v>
      </c>
      <c r="B219" s="55">
        <v>9</v>
      </c>
      <c r="C219" s="55">
        <v>83</v>
      </c>
      <c r="D219" s="48">
        <f t="shared" si="97"/>
        <v>9</v>
      </c>
      <c r="E219" s="48" t="str">
        <f t="shared" si="98"/>
        <v>75_9</v>
      </c>
      <c r="F219" s="55">
        <v>7175</v>
      </c>
      <c r="G219" s="1"/>
      <c r="H219" s="48">
        <v>75</v>
      </c>
      <c r="I219" s="55">
        <v>9</v>
      </c>
      <c r="J219" s="55">
        <v>83</v>
      </c>
      <c r="K219" s="48">
        <f t="shared" si="86"/>
        <v>9</v>
      </c>
      <c r="L219" s="48" t="str">
        <f t="shared" si="87"/>
        <v>75_9</v>
      </c>
      <c r="M219" s="55">
        <v>7391</v>
      </c>
      <c r="N219" s="82"/>
      <c r="O219" s="48">
        <v>75</v>
      </c>
      <c r="P219" s="55">
        <v>9</v>
      </c>
      <c r="Q219" s="55">
        <v>83</v>
      </c>
      <c r="R219" s="48">
        <f t="shared" si="88"/>
        <v>9</v>
      </c>
      <c r="S219" s="48" t="str">
        <f t="shared" si="89"/>
        <v>75_9</v>
      </c>
      <c r="T219" s="55">
        <v>7546</v>
      </c>
      <c r="U219" s="5"/>
      <c r="V219" s="48">
        <v>75</v>
      </c>
      <c r="W219" s="55">
        <v>9</v>
      </c>
      <c r="X219" s="55">
        <v>83</v>
      </c>
      <c r="Y219" s="48">
        <f t="shared" si="90"/>
        <v>9</v>
      </c>
      <c r="Z219" s="48" t="str">
        <f t="shared" si="91"/>
        <v>75_9</v>
      </c>
      <c r="AA219" s="55">
        <v>7546</v>
      </c>
      <c r="AB219" s="5"/>
      <c r="AC219" s="48">
        <v>75</v>
      </c>
      <c r="AD219" s="55">
        <v>9</v>
      </c>
      <c r="AE219" s="55">
        <v>83</v>
      </c>
      <c r="AF219" s="48">
        <f t="shared" si="92"/>
        <v>9</v>
      </c>
      <c r="AG219" s="48" t="str">
        <f t="shared" si="93"/>
        <v>75_9</v>
      </c>
      <c r="AH219" s="55">
        <v>7697</v>
      </c>
      <c r="AI219" s="82"/>
      <c r="AJ219" s="48">
        <v>75</v>
      </c>
      <c r="AK219" s="55">
        <v>9</v>
      </c>
      <c r="AL219" s="55">
        <v>83</v>
      </c>
      <c r="AM219" s="48">
        <f t="shared" si="94"/>
        <v>9</v>
      </c>
      <c r="AN219" s="48" t="str">
        <f t="shared" si="95"/>
        <v>75_9</v>
      </c>
      <c r="AO219" s="4">
        <f t="shared" si="99"/>
        <v>7546</v>
      </c>
      <c r="AP219" s="4">
        <f t="shared" si="100"/>
        <v>7697</v>
      </c>
      <c r="AQ219" s="142">
        <f t="shared" si="96"/>
        <v>7621.5</v>
      </c>
      <c r="AR219" s="43">
        <f t="shared" si="101"/>
        <v>48.855769230769234</v>
      </c>
      <c r="AS219" s="5"/>
      <c r="AT219" s="5"/>
      <c r="AU219" s="5"/>
      <c r="AV219" s="5"/>
      <c r="AW219" s="5"/>
      <c r="AX219" s="6"/>
    </row>
    <row r="220" spans="1:50">
      <c r="A220" s="48">
        <v>75</v>
      </c>
      <c r="B220" s="55">
        <v>10</v>
      </c>
      <c r="C220" s="55">
        <v>84</v>
      </c>
      <c r="D220" s="48">
        <f t="shared" si="97"/>
        <v>10</v>
      </c>
      <c r="E220" s="48" t="str">
        <f t="shared" si="98"/>
        <v>75_10</v>
      </c>
      <c r="F220" s="55">
        <v>7269</v>
      </c>
      <c r="G220" s="1"/>
      <c r="H220" s="48">
        <v>75</v>
      </c>
      <c r="I220" s="55">
        <v>10</v>
      </c>
      <c r="J220" s="55">
        <v>84</v>
      </c>
      <c r="K220" s="48">
        <f t="shared" si="86"/>
        <v>10</v>
      </c>
      <c r="L220" s="48" t="str">
        <f t="shared" si="87"/>
        <v>75_10</v>
      </c>
      <c r="M220" s="55">
        <v>7487</v>
      </c>
      <c r="N220" s="82"/>
      <c r="O220" s="48">
        <v>75</v>
      </c>
      <c r="P220" s="55">
        <v>10</v>
      </c>
      <c r="Q220" s="55">
        <v>84</v>
      </c>
      <c r="R220" s="48">
        <f t="shared" si="88"/>
        <v>10</v>
      </c>
      <c r="S220" s="48" t="str">
        <f t="shared" si="89"/>
        <v>75_10</v>
      </c>
      <c r="T220" s="55">
        <v>7644</v>
      </c>
      <c r="U220" s="5"/>
      <c r="V220" s="48">
        <v>75</v>
      </c>
      <c r="W220" s="55">
        <v>10</v>
      </c>
      <c r="X220" s="55">
        <v>84</v>
      </c>
      <c r="Y220" s="48">
        <f t="shared" si="90"/>
        <v>10</v>
      </c>
      <c r="Z220" s="48" t="str">
        <f t="shared" si="91"/>
        <v>75_10</v>
      </c>
      <c r="AA220" s="55">
        <v>7644</v>
      </c>
      <c r="AB220" s="5"/>
      <c r="AC220" s="48">
        <v>75</v>
      </c>
      <c r="AD220" s="55">
        <v>10</v>
      </c>
      <c r="AE220" s="55">
        <v>84</v>
      </c>
      <c r="AF220" s="48">
        <f t="shared" si="92"/>
        <v>10</v>
      </c>
      <c r="AG220" s="48" t="str">
        <f t="shared" si="93"/>
        <v>75_10</v>
      </c>
      <c r="AH220" s="55">
        <v>7797</v>
      </c>
      <c r="AI220" s="82"/>
      <c r="AJ220" s="48">
        <v>75</v>
      </c>
      <c r="AK220" s="55">
        <v>10</v>
      </c>
      <c r="AL220" s="55">
        <v>84</v>
      </c>
      <c r="AM220" s="48">
        <f t="shared" si="94"/>
        <v>10</v>
      </c>
      <c r="AN220" s="48" t="str">
        <f t="shared" si="95"/>
        <v>75_10</v>
      </c>
      <c r="AO220" s="4">
        <f t="shared" si="99"/>
        <v>7644</v>
      </c>
      <c r="AP220" s="4">
        <f t="shared" si="100"/>
        <v>7797</v>
      </c>
      <c r="AQ220" s="142">
        <f t="shared" si="96"/>
        <v>7720.5</v>
      </c>
      <c r="AR220" s="43">
        <f t="shared" si="101"/>
        <v>49.490384615384613</v>
      </c>
      <c r="AS220" s="5"/>
      <c r="AT220" s="5"/>
      <c r="AU220" s="5"/>
      <c r="AV220" s="5"/>
      <c r="AW220" s="5"/>
      <c r="AX220" s="6"/>
    </row>
    <row r="221" spans="1:50">
      <c r="A221" s="48">
        <v>75</v>
      </c>
      <c r="B221" s="55">
        <v>11</v>
      </c>
      <c r="C221" s="55">
        <v>85</v>
      </c>
      <c r="D221" s="48">
        <f t="shared" si="97"/>
        <v>11</v>
      </c>
      <c r="E221" s="48" t="str">
        <f t="shared" si="98"/>
        <v>75_11</v>
      </c>
      <c r="F221" s="55">
        <v>7377</v>
      </c>
      <c r="G221" s="1"/>
      <c r="H221" s="48">
        <v>75</v>
      </c>
      <c r="I221" s="55">
        <v>11</v>
      </c>
      <c r="J221" s="55">
        <v>85</v>
      </c>
      <c r="K221" s="48">
        <f t="shared" si="86"/>
        <v>11</v>
      </c>
      <c r="L221" s="48" t="str">
        <f t="shared" si="87"/>
        <v>75_11</v>
      </c>
      <c r="M221" s="55">
        <v>7598</v>
      </c>
      <c r="N221" s="82"/>
      <c r="O221" s="48">
        <v>75</v>
      </c>
      <c r="P221" s="55">
        <v>11</v>
      </c>
      <c r="Q221" s="55">
        <v>85</v>
      </c>
      <c r="R221" s="48">
        <f t="shared" si="88"/>
        <v>11</v>
      </c>
      <c r="S221" s="48" t="str">
        <f t="shared" si="89"/>
        <v>75_11</v>
      </c>
      <c r="T221" s="55">
        <v>7758</v>
      </c>
      <c r="U221" s="5"/>
      <c r="V221" s="48">
        <v>75</v>
      </c>
      <c r="W221" s="55">
        <v>11</v>
      </c>
      <c r="X221" s="55">
        <v>85</v>
      </c>
      <c r="Y221" s="48">
        <f t="shared" si="90"/>
        <v>11</v>
      </c>
      <c r="Z221" s="48" t="str">
        <f t="shared" si="91"/>
        <v>75_11</v>
      </c>
      <c r="AA221" s="55">
        <v>7758</v>
      </c>
      <c r="AB221" s="5"/>
      <c r="AC221" s="48">
        <v>75</v>
      </c>
      <c r="AD221" s="55">
        <v>11</v>
      </c>
      <c r="AE221" s="55">
        <v>85</v>
      </c>
      <c r="AF221" s="48">
        <f t="shared" si="92"/>
        <v>11</v>
      </c>
      <c r="AG221" s="48" t="str">
        <f t="shared" si="93"/>
        <v>75_11</v>
      </c>
      <c r="AH221" s="55">
        <v>7913</v>
      </c>
      <c r="AI221" s="82"/>
      <c r="AJ221" s="48">
        <v>75</v>
      </c>
      <c r="AK221" s="55">
        <v>11</v>
      </c>
      <c r="AL221" s="55">
        <v>85</v>
      </c>
      <c r="AM221" s="48">
        <f t="shared" si="94"/>
        <v>11</v>
      </c>
      <c r="AN221" s="48" t="str">
        <f t="shared" si="95"/>
        <v>75_11</v>
      </c>
      <c r="AO221" s="4">
        <f t="shared" si="99"/>
        <v>7758</v>
      </c>
      <c r="AP221" s="4">
        <f t="shared" si="100"/>
        <v>7913</v>
      </c>
      <c r="AQ221" s="142">
        <f t="shared" si="96"/>
        <v>7835.5</v>
      </c>
      <c r="AR221" s="43">
        <f t="shared" si="101"/>
        <v>50.227564102564102</v>
      </c>
      <c r="AS221" s="5"/>
      <c r="AT221" s="5"/>
      <c r="AU221" s="5"/>
      <c r="AV221" s="5"/>
      <c r="AW221" s="5"/>
      <c r="AX221" s="6"/>
    </row>
    <row r="222" spans="1:50">
      <c r="A222" s="48">
        <v>75</v>
      </c>
      <c r="B222" s="55">
        <v>12</v>
      </c>
      <c r="C222" s="55">
        <v>86</v>
      </c>
      <c r="D222" s="48">
        <f t="shared" si="97"/>
        <v>12</v>
      </c>
      <c r="E222" s="48" t="str">
        <f t="shared" si="98"/>
        <v>75_12</v>
      </c>
      <c r="F222" s="55">
        <v>7487</v>
      </c>
      <c r="G222" s="1"/>
      <c r="H222" s="48">
        <v>75</v>
      </c>
      <c r="I222" s="55">
        <v>12</v>
      </c>
      <c r="J222" s="55">
        <v>86</v>
      </c>
      <c r="K222" s="48">
        <f t="shared" si="86"/>
        <v>12</v>
      </c>
      <c r="L222" s="48" t="str">
        <f t="shared" si="87"/>
        <v>75_12</v>
      </c>
      <c r="M222" s="55">
        <v>7712</v>
      </c>
      <c r="N222" s="82"/>
      <c r="O222" s="48">
        <v>75</v>
      </c>
      <c r="P222" s="55">
        <v>12</v>
      </c>
      <c r="Q222" s="55">
        <v>86</v>
      </c>
      <c r="R222" s="48">
        <f t="shared" si="88"/>
        <v>12</v>
      </c>
      <c r="S222" s="48" t="str">
        <f t="shared" si="89"/>
        <v>75_12</v>
      </c>
      <c r="T222" s="55">
        <v>7874</v>
      </c>
      <c r="U222" s="5"/>
      <c r="V222" s="48">
        <v>75</v>
      </c>
      <c r="W222" s="55">
        <v>12</v>
      </c>
      <c r="X222" s="55">
        <v>86</v>
      </c>
      <c r="Y222" s="48">
        <f t="shared" si="90"/>
        <v>12</v>
      </c>
      <c r="Z222" s="48" t="str">
        <f t="shared" si="91"/>
        <v>75_12</v>
      </c>
      <c r="AA222" s="55">
        <v>7874</v>
      </c>
      <c r="AB222" s="5"/>
      <c r="AC222" s="48">
        <v>75</v>
      </c>
      <c r="AD222" s="55">
        <v>12</v>
      </c>
      <c r="AE222" s="55">
        <v>86</v>
      </c>
      <c r="AF222" s="48">
        <f t="shared" si="92"/>
        <v>12</v>
      </c>
      <c r="AG222" s="48" t="str">
        <f t="shared" si="93"/>
        <v>75_12</v>
      </c>
      <c r="AH222" s="55">
        <v>8031</v>
      </c>
      <c r="AI222" s="82"/>
      <c r="AJ222" s="48">
        <v>75</v>
      </c>
      <c r="AK222" s="55">
        <v>12</v>
      </c>
      <c r="AL222" s="55">
        <v>86</v>
      </c>
      <c r="AM222" s="48">
        <f t="shared" si="94"/>
        <v>12</v>
      </c>
      <c r="AN222" s="48" t="str">
        <f t="shared" si="95"/>
        <v>75_12</v>
      </c>
      <c r="AO222" s="4">
        <f t="shared" si="99"/>
        <v>7874</v>
      </c>
      <c r="AP222" s="4">
        <f t="shared" si="100"/>
        <v>8031</v>
      </c>
      <c r="AQ222" s="142">
        <f t="shared" si="96"/>
        <v>7952.5</v>
      </c>
      <c r="AR222" s="43">
        <f t="shared" si="101"/>
        <v>50.977564102564102</v>
      </c>
      <c r="AS222" s="5"/>
      <c r="AT222" s="5"/>
      <c r="AU222" s="5"/>
      <c r="AV222" s="5"/>
      <c r="AW222" s="5"/>
      <c r="AX222" s="6"/>
    </row>
    <row r="223" spans="1:50">
      <c r="A223" s="48">
        <v>75</v>
      </c>
      <c r="B223" s="55">
        <v>13</v>
      </c>
      <c r="C223" s="55">
        <v>87</v>
      </c>
      <c r="D223" s="48">
        <f t="shared" si="97"/>
        <v>13</v>
      </c>
      <c r="E223" s="48" t="str">
        <f t="shared" si="98"/>
        <v>75_13</v>
      </c>
      <c r="F223" s="55">
        <v>7594</v>
      </c>
      <c r="G223" s="1"/>
      <c r="H223" s="48">
        <v>75</v>
      </c>
      <c r="I223" s="55">
        <v>13</v>
      </c>
      <c r="J223" s="55">
        <v>87</v>
      </c>
      <c r="K223" s="48">
        <f t="shared" si="86"/>
        <v>13</v>
      </c>
      <c r="L223" s="48" t="str">
        <f t="shared" si="87"/>
        <v>75_13</v>
      </c>
      <c r="M223" s="55">
        <v>7821</v>
      </c>
      <c r="N223" s="82"/>
      <c r="O223" s="48">
        <v>75</v>
      </c>
      <c r="P223" s="55">
        <v>13</v>
      </c>
      <c r="Q223" s="55">
        <v>87</v>
      </c>
      <c r="R223" s="48">
        <f t="shared" si="88"/>
        <v>13</v>
      </c>
      <c r="S223" s="48" t="str">
        <f t="shared" si="89"/>
        <v>75_13</v>
      </c>
      <c r="T223" s="55">
        <v>7986</v>
      </c>
      <c r="U223" s="5"/>
      <c r="V223" s="48">
        <v>75</v>
      </c>
      <c r="W223" s="55">
        <v>13</v>
      </c>
      <c r="X223" s="55">
        <v>87</v>
      </c>
      <c r="Y223" s="48">
        <f t="shared" si="90"/>
        <v>13</v>
      </c>
      <c r="Z223" s="48" t="str">
        <f t="shared" si="91"/>
        <v>75_13</v>
      </c>
      <c r="AA223" s="55">
        <v>7986</v>
      </c>
      <c r="AB223" s="5"/>
      <c r="AC223" s="48">
        <v>75</v>
      </c>
      <c r="AD223" s="55">
        <v>13</v>
      </c>
      <c r="AE223" s="55">
        <v>87</v>
      </c>
      <c r="AF223" s="48">
        <f t="shared" si="92"/>
        <v>13</v>
      </c>
      <c r="AG223" s="48" t="str">
        <f t="shared" si="93"/>
        <v>75_13</v>
      </c>
      <c r="AH223" s="55">
        <v>8145</v>
      </c>
      <c r="AI223" s="82"/>
      <c r="AJ223" s="48">
        <v>75</v>
      </c>
      <c r="AK223" s="55">
        <v>13</v>
      </c>
      <c r="AL223" s="55">
        <v>87</v>
      </c>
      <c r="AM223" s="48">
        <f t="shared" si="94"/>
        <v>13</v>
      </c>
      <c r="AN223" s="48" t="str">
        <f t="shared" si="95"/>
        <v>75_13</v>
      </c>
      <c r="AO223" s="4">
        <f t="shared" si="99"/>
        <v>7986</v>
      </c>
      <c r="AP223" s="4">
        <f t="shared" si="100"/>
        <v>8145</v>
      </c>
      <c r="AQ223" s="142">
        <f t="shared" si="96"/>
        <v>8065.5</v>
      </c>
      <c r="AR223" s="43">
        <f t="shared" si="101"/>
        <v>51.70192307692308</v>
      </c>
      <c r="AS223" s="5"/>
      <c r="AT223" s="5"/>
      <c r="AU223" s="5"/>
      <c r="AV223" s="5"/>
      <c r="AW223" s="5"/>
      <c r="AX223" s="6"/>
    </row>
    <row r="224" spans="1:50">
      <c r="A224" s="48">
        <v>75</v>
      </c>
      <c r="B224" s="55">
        <v>14</v>
      </c>
      <c r="C224" s="55">
        <v>88</v>
      </c>
      <c r="D224" s="48">
        <f t="shared" si="97"/>
        <v>14</v>
      </c>
      <c r="E224" s="48" t="str">
        <f t="shared" si="98"/>
        <v>75_14</v>
      </c>
      <c r="F224" s="55">
        <v>7703</v>
      </c>
      <c r="G224" s="1"/>
      <c r="H224" s="48">
        <v>75</v>
      </c>
      <c r="I224" s="55">
        <v>14</v>
      </c>
      <c r="J224" s="55">
        <v>88</v>
      </c>
      <c r="K224" s="48">
        <f t="shared" si="86"/>
        <v>14</v>
      </c>
      <c r="L224" s="48" t="str">
        <f t="shared" si="87"/>
        <v>75_14</v>
      </c>
      <c r="M224" s="55">
        <v>7934</v>
      </c>
      <c r="N224" s="82"/>
      <c r="O224" s="48">
        <v>75</v>
      </c>
      <c r="P224" s="55">
        <v>14</v>
      </c>
      <c r="Q224" s="55">
        <v>88</v>
      </c>
      <c r="R224" s="48">
        <f t="shared" si="88"/>
        <v>14</v>
      </c>
      <c r="S224" s="48" t="str">
        <f t="shared" si="89"/>
        <v>75_14</v>
      </c>
      <c r="T224" s="55">
        <v>8101</v>
      </c>
      <c r="U224" s="5"/>
      <c r="V224" s="48">
        <v>75</v>
      </c>
      <c r="W224" s="55">
        <v>14</v>
      </c>
      <c r="X224" s="55">
        <v>88</v>
      </c>
      <c r="Y224" s="48">
        <f t="shared" si="90"/>
        <v>14</v>
      </c>
      <c r="Z224" s="48" t="str">
        <f t="shared" si="91"/>
        <v>75_14</v>
      </c>
      <c r="AA224" s="55">
        <v>8101</v>
      </c>
      <c r="AB224" s="5"/>
      <c r="AC224" s="48">
        <v>75</v>
      </c>
      <c r="AD224" s="55">
        <v>14</v>
      </c>
      <c r="AE224" s="55">
        <v>88</v>
      </c>
      <c r="AF224" s="48">
        <f t="shared" si="92"/>
        <v>14</v>
      </c>
      <c r="AG224" s="48" t="str">
        <f t="shared" si="93"/>
        <v>75_14</v>
      </c>
      <c r="AH224" s="55">
        <v>8263</v>
      </c>
      <c r="AI224" s="82"/>
      <c r="AJ224" s="48">
        <v>75</v>
      </c>
      <c r="AK224" s="55">
        <v>14</v>
      </c>
      <c r="AL224" s="55">
        <v>88</v>
      </c>
      <c r="AM224" s="48">
        <f t="shared" si="94"/>
        <v>14</v>
      </c>
      <c r="AN224" s="48" t="str">
        <f t="shared" si="95"/>
        <v>75_14</v>
      </c>
      <c r="AO224" s="4">
        <f t="shared" si="99"/>
        <v>8101</v>
      </c>
      <c r="AP224" s="4">
        <f t="shared" si="100"/>
        <v>8263</v>
      </c>
      <c r="AQ224" s="142">
        <f t="shared" si="96"/>
        <v>8182</v>
      </c>
      <c r="AR224" s="43">
        <f t="shared" si="101"/>
        <v>52.448717948717949</v>
      </c>
      <c r="AS224" s="5"/>
      <c r="AT224" s="5"/>
      <c r="AU224" s="5"/>
      <c r="AV224" s="5"/>
      <c r="AW224" s="5"/>
      <c r="AX224" s="6"/>
    </row>
    <row r="225" spans="1:50">
      <c r="A225" s="48">
        <v>79</v>
      </c>
      <c r="B225" s="55">
        <v>0</v>
      </c>
      <c r="C225" s="55">
        <v>66</v>
      </c>
      <c r="D225" s="48">
        <f t="shared" si="97"/>
        <v>0</v>
      </c>
      <c r="E225" s="48" t="str">
        <f t="shared" si="98"/>
        <v>79_0</v>
      </c>
      <c r="F225" s="55">
        <v>5711</v>
      </c>
      <c r="G225" s="1"/>
      <c r="H225" s="48">
        <v>79</v>
      </c>
      <c r="I225" s="55">
        <v>0</v>
      </c>
      <c r="J225" s="55">
        <v>66</v>
      </c>
      <c r="K225" s="48">
        <f t="shared" si="86"/>
        <v>0</v>
      </c>
      <c r="L225" s="48" t="str">
        <f t="shared" si="87"/>
        <v>79_0</v>
      </c>
      <c r="M225" s="55">
        <v>5882</v>
      </c>
      <c r="N225" s="82"/>
      <c r="O225" s="48">
        <v>79</v>
      </c>
      <c r="P225" s="55">
        <v>0</v>
      </c>
      <c r="Q225" s="55">
        <v>66</v>
      </c>
      <c r="R225" s="48">
        <f t="shared" si="88"/>
        <v>0</v>
      </c>
      <c r="S225" s="48" t="str">
        <f t="shared" si="89"/>
        <v>79_0</v>
      </c>
      <c r="T225" s="55">
        <v>6006</v>
      </c>
      <c r="U225" s="5"/>
      <c r="V225" s="48">
        <v>79</v>
      </c>
      <c r="W225" s="55">
        <v>0</v>
      </c>
      <c r="X225" s="55">
        <v>66</v>
      </c>
      <c r="Y225" s="48">
        <f t="shared" si="90"/>
        <v>0</v>
      </c>
      <c r="Z225" s="48" t="str">
        <f t="shared" si="91"/>
        <v>79_0</v>
      </c>
      <c r="AA225" s="55">
        <v>6006</v>
      </c>
      <c r="AB225" s="5"/>
      <c r="AC225" s="48">
        <v>79</v>
      </c>
      <c r="AD225" s="55">
        <v>0</v>
      </c>
      <c r="AE225" s="55">
        <v>66</v>
      </c>
      <c r="AF225" s="48">
        <f t="shared" si="92"/>
        <v>0</v>
      </c>
      <c r="AG225" s="48" t="str">
        <f t="shared" si="93"/>
        <v>79_0</v>
      </c>
      <c r="AH225" s="55">
        <v>6126</v>
      </c>
      <c r="AI225" s="82"/>
      <c r="AJ225" s="48">
        <v>79</v>
      </c>
      <c r="AK225" s="55">
        <v>0</v>
      </c>
      <c r="AL225" s="55">
        <v>66</v>
      </c>
      <c r="AM225" s="48">
        <f t="shared" si="94"/>
        <v>0</v>
      </c>
      <c r="AN225" s="48" t="str">
        <f t="shared" si="95"/>
        <v>79_0</v>
      </c>
      <c r="AO225" s="4">
        <f t="shared" si="99"/>
        <v>6006</v>
      </c>
      <c r="AP225" s="4">
        <f t="shared" si="100"/>
        <v>6126</v>
      </c>
      <c r="AQ225" s="142">
        <f t="shared" si="96"/>
        <v>6066</v>
      </c>
      <c r="AR225" s="43">
        <f t="shared" si="101"/>
        <v>38.884615384615387</v>
      </c>
      <c r="AS225" s="5"/>
      <c r="AT225" s="5"/>
      <c r="AU225" s="5"/>
      <c r="AV225" s="5"/>
      <c r="AW225" s="5"/>
      <c r="AX225" s="6"/>
    </row>
    <row r="226" spans="1:50">
      <c r="A226" s="48">
        <v>79</v>
      </c>
      <c r="B226" s="55">
        <v>1</v>
      </c>
      <c r="C226" s="55">
        <v>68</v>
      </c>
      <c r="D226" s="48">
        <f t="shared" si="97"/>
        <v>1</v>
      </c>
      <c r="E226" s="48" t="str">
        <f t="shared" si="98"/>
        <v>79_1</v>
      </c>
      <c r="F226" s="55">
        <v>5876</v>
      </c>
      <c r="G226" s="1"/>
      <c r="H226" s="48">
        <v>79</v>
      </c>
      <c r="I226" s="55">
        <v>1</v>
      </c>
      <c r="J226" s="55">
        <v>68</v>
      </c>
      <c r="K226" s="48">
        <f t="shared" si="86"/>
        <v>1</v>
      </c>
      <c r="L226" s="48" t="str">
        <f t="shared" si="87"/>
        <v>79_1</v>
      </c>
      <c r="M226" s="55">
        <v>6052</v>
      </c>
      <c r="N226" s="5"/>
      <c r="O226" s="48">
        <v>79</v>
      </c>
      <c r="P226" s="55">
        <v>1</v>
      </c>
      <c r="Q226" s="55">
        <v>68</v>
      </c>
      <c r="R226" s="48">
        <f t="shared" si="88"/>
        <v>1</v>
      </c>
      <c r="S226" s="48" t="str">
        <f t="shared" si="89"/>
        <v>79_1</v>
      </c>
      <c r="T226" s="55">
        <v>6180</v>
      </c>
      <c r="U226" s="5"/>
      <c r="V226" s="48">
        <v>79</v>
      </c>
      <c r="W226" s="55">
        <v>1</v>
      </c>
      <c r="X226" s="55">
        <v>68</v>
      </c>
      <c r="Y226" s="48">
        <f t="shared" si="90"/>
        <v>1</v>
      </c>
      <c r="Z226" s="48" t="str">
        <f t="shared" si="91"/>
        <v>79_1</v>
      </c>
      <c r="AA226" s="55">
        <v>6180</v>
      </c>
      <c r="AB226" s="5"/>
      <c r="AC226" s="48">
        <v>79</v>
      </c>
      <c r="AD226" s="55">
        <v>1</v>
      </c>
      <c r="AE226" s="55">
        <v>68</v>
      </c>
      <c r="AF226" s="48">
        <f t="shared" si="92"/>
        <v>1</v>
      </c>
      <c r="AG226" s="48" t="str">
        <f t="shared" si="93"/>
        <v>79_1</v>
      </c>
      <c r="AH226" s="55">
        <v>6303</v>
      </c>
      <c r="AI226" s="5"/>
      <c r="AJ226" s="48">
        <v>79</v>
      </c>
      <c r="AK226" s="55">
        <v>1</v>
      </c>
      <c r="AL226" s="55">
        <v>68</v>
      </c>
      <c r="AM226" s="48">
        <f t="shared" si="94"/>
        <v>1</v>
      </c>
      <c r="AN226" s="48" t="str">
        <f t="shared" si="95"/>
        <v>79_1</v>
      </c>
      <c r="AO226" s="4">
        <f t="shared" si="99"/>
        <v>6180</v>
      </c>
      <c r="AP226" s="4">
        <f t="shared" si="100"/>
        <v>6303</v>
      </c>
      <c r="AQ226" s="142">
        <f t="shared" si="96"/>
        <v>6241.5</v>
      </c>
      <c r="AR226" s="43">
        <f t="shared" si="101"/>
        <v>40.009615384615387</v>
      </c>
      <c r="AS226" s="5"/>
      <c r="AT226" s="5"/>
      <c r="AU226" s="5"/>
      <c r="AV226" s="5"/>
      <c r="AW226" s="5"/>
      <c r="AX226" s="6"/>
    </row>
    <row r="227" spans="1:50">
      <c r="A227" s="48">
        <v>79</v>
      </c>
      <c r="B227" s="55">
        <v>2</v>
      </c>
      <c r="C227" s="55">
        <v>70</v>
      </c>
      <c r="D227" s="48">
        <f t="shared" si="97"/>
        <v>2</v>
      </c>
      <c r="E227" s="48" t="str">
        <f t="shared" si="98"/>
        <v>79_2</v>
      </c>
      <c r="F227" s="55">
        <v>6041</v>
      </c>
      <c r="G227" s="1"/>
      <c r="H227" s="48">
        <v>79</v>
      </c>
      <c r="I227" s="55">
        <v>2</v>
      </c>
      <c r="J227" s="55">
        <v>70</v>
      </c>
      <c r="K227" s="48">
        <f t="shared" si="86"/>
        <v>2</v>
      </c>
      <c r="L227" s="48" t="str">
        <f t="shared" si="87"/>
        <v>79_2</v>
      </c>
      <c r="M227" s="55">
        <v>6222</v>
      </c>
      <c r="N227" s="5"/>
      <c r="O227" s="48">
        <v>79</v>
      </c>
      <c r="P227" s="55">
        <v>2</v>
      </c>
      <c r="Q227" s="55">
        <v>70</v>
      </c>
      <c r="R227" s="48">
        <f t="shared" si="88"/>
        <v>2</v>
      </c>
      <c r="S227" s="48" t="str">
        <f t="shared" si="89"/>
        <v>79_2</v>
      </c>
      <c r="T227" s="55">
        <v>6353</v>
      </c>
      <c r="U227" s="5"/>
      <c r="V227" s="48">
        <v>79</v>
      </c>
      <c r="W227" s="55">
        <v>2</v>
      </c>
      <c r="X227" s="55">
        <v>70</v>
      </c>
      <c r="Y227" s="48">
        <f t="shared" si="90"/>
        <v>2</v>
      </c>
      <c r="Z227" s="48" t="str">
        <f t="shared" si="91"/>
        <v>79_2</v>
      </c>
      <c r="AA227" s="55">
        <v>6353</v>
      </c>
      <c r="AB227" s="5"/>
      <c r="AC227" s="48">
        <v>79</v>
      </c>
      <c r="AD227" s="55">
        <v>2</v>
      </c>
      <c r="AE227" s="55">
        <v>70</v>
      </c>
      <c r="AF227" s="48">
        <f t="shared" si="92"/>
        <v>2</v>
      </c>
      <c r="AG227" s="48" t="str">
        <f t="shared" si="93"/>
        <v>79_2</v>
      </c>
      <c r="AH227" s="55">
        <v>6480</v>
      </c>
      <c r="AI227" s="5"/>
      <c r="AJ227" s="48">
        <v>79</v>
      </c>
      <c r="AK227" s="55">
        <v>2</v>
      </c>
      <c r="AL227" s="55">
        <v>70</v>
      </c>
      <c r="AM227" s="48">
        <f t="shared" si="94"/>
        <v>2</v>
      </c>
      <c r="AN227" s="48" t="str">
        <f t="shared" si="95"/>
        <v>79_2</v>
      </c>
      <c r="AO227" s="4">
        <f t="shared" si="99"/>
        <v>6353</v>
      </c>
      <c r="AP227" s="4">
        <f t="shared" si="100"/>
        <v>6480</v>
      </c>
      <c r="AQ227" s="142">
        <f t="shared" si="96"/>
        <v>6416.5</v>
      </c>
      <c r="AR227" s="43">
        <f t="shared" si="101"/>
        <v>41.131410256410255</v>
      </c>
      <c r="AS227" s="5"/>
      <c r="AT227" s="5"/>
      <c r="AU227" s="5"/>
      <c r="AV227" s="5"/>
      <c r="AW227" s="5"/>
      <c r="AX227" s="6"/>
    </row>
    <row r="228" spans="1:50">
      <c r="A228" s="48">
        <v>79</v>
      </c>
      <c r="B228" s="55">
        <v>3</v>
      </c>
      <c r="C228" s="55">
        <v>72</v>
      </c>
      <c r="D228" s="48">
        <f t="shared" si="97"/>
        <v>3</v>
      </c>
      <c r="E228" s="48" t="str">
        <f t="shared" si="98"/>
        <v>79_3</v>
      </c>
      <c r="F228" s="55">
        <v>6208</v>
      </c>
      <c r="G228" s="1"/>
      <c r="H228" s="48">
        <v>79</v>
      </c>
      <c r="I228" s="55">
        <v>3</v>
      </c>
      <c r="J228" s="55">
        <v>72</v>
      </c>
      <c r="K228" s="48">
        <f t="shared" si="86"/>
        <v>3</v>
      </c>
      <c r="L228" s="48" t="str">
        <f t="shared" si="87"/>
        <v>79_3</v>
      </c>
      <c r="M228" s="55">
        <v>6394</v>
      </c>
      <c r="N228" s="5"/>
      <c r="O228" s="48">
        <v>79</v>
      </c>
      <c r="P228" s="55">
        <v>3</v>
      </c>
      <c r="Q228" s="55">
        <v>72</v>
      </c>
      <c r="R228" s="48">
        <f t="shared" si="88"/>
        <v>3</v>
      </c>
      <c r="S228" s="48" t="str">
        <f t="shared" si="89"/>
        <v>79_3</v>
      </c>
      <c r="T228" s="55">
        <v>6528</v>
      </c>
      <c r="U228" s="5"/>
      <c r="V228" s="48">
        <v>79</v>
      </c>
      <c r="W228" s="55">
        <v>3</v>
      </c>
      <c r="X228" s="55">
        <v>72</v>
      </c>
      <c r="Y228" s="48">
        <f t="shared" si="90"/>
        <v>3</v>
      </c>
      <c r="Z228" s="48" t="str">
        <f t="shared" si="91"/>
        <v>79_3</v>
      </c>
      <c r="AA228" s="55">
        <v>6528</v>
      </c>
      <c r="AB228" s="5"/>
      <c r="AC228" s="48">
        <v>79</v>
      </c>
      <c r="AD228" s="55">
        <v>3</v>
      </c>
      <c r="AE228" s="55">
        <v>72</v>
      </c>
      <c r="AF228" s="48">
        <f t="shared" si="92"/>
        <v>3</v>
      </c>
      <c r="AG228" s="48" t="str">
        <f t="shared" si="93"/>
        <v>79_3</v>
      </c>
      <c r="AH228" s="55">
        <v>6659</v>
      </c>
      <c r="AI228" s="5"/>
      <c r="AJ228" s="48">
        <v>79</v>
      </c>
      <c r="AK228" s="55">
        <v>3</v>
      </c>
      <c r="AL228" s="55">
        <v>72</v>
      </c>
      <c r="AM228" s="48">
        <f t="shared" si="94"/>
        <v>3</v>
      </c>
      <c r="AN228" s="48" t="str">
        <f t="shared" si="95"/>
        <v>79_3</v>
      </c>
      <c r="AO228" s="4">
        <f t="shared" si="99"/>
        <v>6528</v>
      </c>
      <c r="AP228" s="4">
        <f t="shared" si="100"/>
        <v>6659</v>
      </c>
      <c r="AQ228" s="142">
        <f t="shared" si="96"/>
        <v>6593.5</v>
      </c>
      <c r="AR228" s="43">
        <f t="shared" si="101"/>
        <v>42.266025641025642</v>
      </c>
      <c r="AS228" s="5"/>
      <c r="AT228" s="5"/>
      <c r="AU228" s="5"/>
      <c r="AV228" s="5"/>
      <c r="AW228" s="5"/>
      <c r="AX228" s="6"/>
    </row>
    <row r="229" spans="1:50">
      <c r="A229" s="48">
        <v>80</v>
      </c>
      <c r="B229" s="55">
        <v>0</v>
      </c>
      <c r="C229" s="55">
        <v>74</v>
      </c>
      <c r="D229" s="48">
        <f t="shared" si="97"/>
        <v>0</v>
      </c>
      <c r="E229" s="48" t="str">
        <f t="shared" si="98"/>
        <v>80_0</v>
      </c>
      <c r="F229" s="55">
        <v>6373</v>
      </c>
      <c r="G229" s="1"/>
      <c r="H229" s="48">
        <v>80</v>
      </c>
      <c r="I229" s="55">
        <v>0</v>
      </c>
      <c r="J229" s="55">
        <v>74</v>
      </c>
      <c r="K229" s="48">
        <f t="shared" si="86"/>
        <v>0</v>
      </c>
      <c r="L229" s="48" t="str">
        <f t="shared" si="87"/>
        <v>80_0</v>
      </c>
      <c r="M229" s="55">
        <v>6564</v>
      </c>
      <c r="N229" s="5"/>
      <c r="O229" s="48">
        <v>80</v>
      </c>
      <c r="P229" s="55">
        <v>0</v>
      </c>
      <c r="Q229" s="55">
        <v>74</v>
      </c>
      <c r="R229" s="48">
        <f t="shared" si="88"/>
        <v>0</v>
      </c>
      <c r="S229" s="48" t="str">
        <f t="shared" si="89"/>
        <v>80_0</v>
      </c>
      <c r="T229" s="55">
        <v>6702</v>
      </c>
      <c r="U229" s="5"/>
      <c r="V229" s="48">
        <v>80</v>
      </c>
      <c r="W229" s="55">
        <v>0</v>
      </c>
      <c r="X229" s="55">
        <v>74</v>
      </c>
      <c r="Y229" s="48">
        <f t="shared" si="90"/>
        <v>0</v>
      </c>
      <c r="Z229" s="48" t="str">
        <f t="shared" si="91"/>
        <v>80_0</v>
      </c>
      <c r="AA229" s="55">
        <v>6702</v>
      </c>
      <c r="AB229" s="5"/>
      <c r="AC229" s="48">
        <v>80</v>
      </c>
      <c r="AD229" s="55">
        <v>0</v>
      </c>
      <c r="AE229" s="55">
        <v>74</v>
      </c>
      <c r="AF229" s="48">
        <f t="shared" si="92"/>
        <v>0</v>
      </c>
      <c r="AG229" s="48" t="str">
        <f t="shared" si="93"/>
        <v>80_0</v>
      </c>
      <c r="AH229" s="55">
        <v>6836</v>
      </c>
      <c r="AI229" s="5"/>
      <c r="AJ229" s="48">
        <v>80</v>
      </c>
      <c r="AK229" s="55">
        <v>0</v>
      </c>
      <c r="AL229" s="55">
        <v>74</v>
      </c>
      <c r="AM229" s="48">
        <f t="shared" si="94"/>
        <v>0</v>
      </c>
      <c r="AN229" s="48" t="str">
        <f t="shared" si="95"/>
        <v>80_0</v>
      </c>
      <c r="AO229" s="4">
        <f t="shared" si="99"/>
        <v>6702</v>
      </c>
      <c r="AP229" s="4">
        <f t="shared" si="100"/>
        <v>6836</v>
      </c>
      <c r="AQ229" s="142">
        <f t="shared" si="96"/>
        <v>6769</v>
      </c>
      <c r="AR229" s="43">
        <f t="shared" si="101"/>
        <v>43.391025641025642</v>
      </c>
      <c r="AS229" s="5"/>
      <c r="AT229" s="5"/>
      <c r="AU229" s="5"/>
      <c r="AV229" s="5"/>
      <c r="AW229" s="5"/>
      <c r="AX229" s="6"/>
    </row>
    <row r="230" spans="1:50">
      <c r="A230" s="48">
        <v>80</v>
      </c>
      <c r="B230" s="55">
        <v>1</v>
      </c>
      <c r="C230" s="55">
        <v>77</v>
      </c>
      <c r="D230" s="48">
        <f t="shared" si="97"/>
        <v>1</v>
      </c>
      <c r="E230" s="48" t="str">
        <f t="shared" si="98"/>
        <v>80_1</v>
      </c>
      <c r="F230" s="55">
        <v>6621</v>
      </c>
      <c r="G230" s="1"/>
      <c r="H230" s="48">
        <v>80</v>
      </c>
      <c r="I230" s="55">
        <v>1</v>
      </c>
      <c r="J230" s="55">
        <v>77</v>
      </c>
      <c r="K230" s="48">
        <f t="shared" si="86"/>
        <v>1</v>
      </c>
      <c r="L230" s="48" t="str">
        <f t="shared" si="87"/>
        <v>80_1</v>
      </c>
      <c r="M230" s="55">
        <v>6820</v>
      </c>
      <c r="N230" s="5"/>
      <c r="O230" s="48">
        <v>80</v>
      </c>
      <c r="P230" s="55">
        <v>1</v>
      </c>
      <c r="Q230" s="55">
        <v>77</v>
      </c>
      <c r="R230" s="48">
        <f t="shared" si="88"/>
        <v>1</v>
      </c>
      <c r="S230" s="48" t="str">
        <f t="shared" si="89"/>
        <v>80_1</v>
      </c>
      <c r="T230" s="55">
        <v>6963</v>
      </c>
      <c r="U230" s="5"/>
      <c r="V230" s="48">
        <v>80</v>
      </c>
      <c r="W230" s="55">
        <v>1</v>
      </c>
      <c r="X230" s="55">
        <v>77</v>
      </c>
      <c r="Y230" s="48">
        <f t="shared" si="90"/>
        <v>1</v>
      </c>
      <c r="Z230" s="48" t="str">
        <f t="shared" si="91"/>
        <v>80_1</v>
      </c>
      <c r="AA230" s="55">
        <v>6963</v>
      </c>
      <c r="AB230" s="5"/>
      <c r="AC230" s="48">
        <v>80</v>
      </c>
      <c r="AD230" s="55">
        <v>1</v>
      </c>
      <c r="AE230" s="55">
        <v>77</v>
      </c>
      <c r="AF230" s="48">
        <f t="shared" si="92"/>
        <v>1</v>
      </c>
      <c r="AG230" s="48" t="str">
        <f t="shared" si="93"/>
        <v>80_1</v>
      </c>
      <c r="AH230" s="55">
        <v>7103</v>
      </c>
      <c r="AI230" s="5"/>
      <c r="AJ230" s="48">
        <v>80</v>
      </c>
      <c r="AK230" s="55">
        <v>1</v>
      </c>
      <c r="AL230" s="55">
        <v>77</v>
      </c>
      <c r="AM230" s="48">
        <f t="shared" si="94"/>
        <v>1</v>
      </c>
      <c r="AN230" s="48" t="str">
        <f t="shared" si="95"/>
        <v>80_1</v>
      </c>
      <c r="AO230" s="4">
        <f t="shared" si="99"/>
        <v>6963</v>
      </c>
      <c r="AP230" s="4">
        <f t="shared" si="100"/>
        <v>7103</v>
      </c>
      <c r="AQ230" s="142">
        <f t="shared" si="96"/>
        <v>7033</v>
      </c>
      <c r="AR230" s="43">
        <f t="shared" si="101"/>
        <v>45.083333333333336</v>
      </c>
      <c r="AS230" s="5"/>
      <c r="AT230" s="5"/>
      <c r="AU230" s="5"/>
      <c r="AV230" s="5"/>
      <c r="AW230" s="5"/>
      <c r="AX230" s="6"/>
    </row>
    <row r="231" spans="1:50">
      <c r="A231" s="48">
        <v>80</v>
      </c>
      <c r="B231" s="55">
        <v>2</v>
      </c>
      <c r="C231" s="55">
        <v>80</v>
      </c>
      <c r="D231" s="48">
        <f t="shared" si="97"/>
        <v>2</v>
      </c>
      <c r="E231" s="48" t="str">
        <f t="shared" si="98"/>
        <v>80_2</v>
      </c>
      <c r="F231" s="55">
        <v>6898</v>
      </c>
      <c r="G231" s="1"/>
      <c r="H231" s="48">
        <v>80</v>
      </c>
      <c r="I231" s="55">
        <v>2</v>
      </c>
      <c r="J231" s="55">
        <v>80</v>
      </c>
      <c r="K231" s="48">
        <f t="shared" si="86"/>
        <v>2</v>
      </c>
      <c r="L231" s="48" t="str">
        <f t="shared" si="87"/>
        <v>80_2</v>
      </c>
      <c r="M231" s="55">
        <v>7105</v>
      </c>
      <c r="N231" s="5"/>
      <c r="O231" s="48">
        <v>80</v>
      </c>
      <c r="P231" s="55">
        <v>2</v>
      </c>
      <c r="Q231" s="55">
        <v>80</v>
      </c>
      <c r="R231" s="48">
        <f t="shared" si="88"/>
        <v>2</v>
      </c>
      <c r="S231" s="48" t="str">
        <f t="shared" si="89"/>
        <v>80_2</v>
      </c>
      <c r="T231" s="55">
        <v>7254</v>
      </c>
      <c r="U231" s="5"/>
      <c r="V231" s="48">
        <v>80</v>
      </c>
      <c r="W231" s="55">
        <v>2</v>
      </c>
      <c r="X231" s="55">
        <v>80</v>
      </c>
      <c r="Y231" s="48">
        <f t="shared" si="90"/>
        <v>2</v>
      </c>
      <c r="Z231" s="48" t="str">
        <f t="shared" si="91"/>
        <v>80_2</v>
      </c>
      <c r="AA231" s="55">
        <v>7254</v>
      </c>
      <c r="AB231" s="5"/>
      <c r="AC231" s="48">
        <v>80</v>
      </c>
      <c r="AD231" s="55">
        <v>2</v>
      </c>
      <c r="AE231" s="55">
        <v>80</v>
      </c>
      <c r="AF231" s="48">
        <f t="shared" si="92"/>
        <v>2</v>
      </c>
      <c r="AG231" s="48" t="str">
        <f t="shared" si="93"/>
        <v>80_2</v>
      </c>
      <c r="AH231" s="55">
        <v>7399</v>
      </c>
      <c r="AI231" s="5"/>
      <c r="AJ231" s="48">
        <v>80</v>
      </c>
      <c r="AK231" s="55">
        <v>2</v>
      </c>
      <c r="AL231" s="55">
        <v>80</v>
      </c>
      <c r="AM231" s="48">
        <f t="shared" si="94"/>
        <v>2</v>
      </c>
      <c r="AN231" s="48" t="str">
        <f t="shared" si="95"/>
        <v>80_2</v>
      </c>
      <c r="AO231" s="4">
        <f t="shared" si="99"/>
        <v>7254</v>
      </c>
      <c r="AP231" s="4">
        <f t="shared" si="100"/>
        <v>7399</v>
      </c>
      <c r="AQ231" s="142">
        <f t="shared" si="96"/>
        <v>7326.5</v>
      </c>
      <c r="AR231" s="43">
        <f t="shared" si="101"/>
        <v>46.964743589743591</v>
      </c>
      <c r="AS231" s="5"/>
      <c r="AT231" s="5"/>
      <c r="AU231" s="5"/>
      <c r="AV231" s="5"/>
      <c r="AW231" s="5"/>
      <c r="AX231" s="6"/>
    </row>
    <row r="232" spans="1:50">
      <c r="A232" s="48">
        <v>80</v>
      </c>
      <c r="B232" s="55">
        <v>3</v>
      </c>
      <c r="C232" s="55">
        <v>83</v>
      </c>
      <c r="D232" s="48">
        <f t="shared" si="97"/>
        <v>3</v>
      </c>
      <c r="E232" s="48" t="str">
        <f t="shared" si="98"/>
        <v>80_3</v>
      </c>
      <c r="F232" s="55">
        <v>7175</v>
      </c>
      <c r="G232" s="1"/>
      <c r="H232" s="48">
        <v>80</v>
      </c>
      <c r="I232" s="55">
        <v>3</v>
      </c>
      <c r="J232" s="55">
        <v>83</v>
      </c>
      <c r="K232" s="48">
        <f t="shared" si="86"/>
        <v>3</v>
      </c>
      <c r="L232" s="48" t="str">
        <f t="shared" si="87"/>
        <v>80_3</v>
      </c>
      <c r="M232" s="55">
        <v>7391</v>
      </c>
      <c r="N232" s="5"/>
      <c r="O232" s="48">
        <v>80</v>
      </c>
      <c r="P232" s="55">
        <v>3</v>
      </c>
      <c r="Q232" s="55">
        <v>83</v>
      </c>
      <c r="R232" s="48">
        <f t="shared" si="88"/>
        <v>3</v>
      </c>
      <c r="S232" s="48" t="str">
        <f t="shared" si="89"/>
        <v>80_3</v>
      </c>
      <c r="T232" s="55">
        <v>7546</v>
      </c>
      <c r="U232" s="5"/>
      <c r="V232" s="48">
        <v>80</v>
      </c>
      <c r="W232" s="55">
        <v>3</v>
      </c>
      <c r="X232" s="55">
        <v>83</v>
      </c>
      <c r="Y232" s="48">
        <f t="shared" si="90"/>
        <v>3</v>
      </c>
      <c r="Z232" s="48" t="str">
        <f t="shared" si="91"/>
        <v>80_3</v>
      </c>
      <c r="AA232" s="55">
        <v>7546</v>
      </c>
      <c r="AB232" s="5"/>
      <c r="AC232" s="48">
        <v>80</v>
      </c>
      <c r="AD232" s="55">
        <v>3</v>
      </c>
      <c r="AE232" s="55">
        <v>83</v>
      </c>
      <c r="AF232" s="48">
        <f t="shared" si="92"/>
        <v>3</v>
      </c>
      <c r="AG232" s="48" t="str">
        <f t="shared" si="93"/>
        <v>80_3</v>
      </c>
      <c r="AH232" s="55">
        <v>7697</v>
      </c>
      <c r="AI232" s="5"/>
      <c r="AJ232" s="48">
        <v>80</v>
      </c>
      <c r="AK232" s="55">
        <v>3</v>
      </c>
      <c r="AL232" s="55">
        <v>83</v>
      </c>
      <c r="AM232" s="48">
        <f t="shared" si="94"/>
        <v>3</v>
      </c>
      <c r="AN232" s="48" t="str">
        <f t="shared" si="95"/>
        <v>80_3</v>
      </c>
      <c r="AO232" s="4">
        <f t="shared" si="99"/>
        <v>7546</v>
      </c>
      <c r="AP232" s="4">
        <f t="shared" si="100"/>
        <v>7697</v>
      </c>
      <c r="AQ232" s="142">
        <f t="shared" si="96"/>
        <v>7621.5</v>
      </c>
      <c r="AR232" s="43">
        <f t="shared" si="101"/>
        <v>48.855769230769234</v>
      </c>
      <c r="AS232" s="5"/>
      <c r="AT232" s="5"/>
      <c r="AU232" s="5"/>
      <c r="AV232" s="5"/>
      <c r="AW232" s="5"/>
      <c r="AX232" s="6"/>
    </row>
    <row r="233" spans="1:50">
      <c r="A233" s="48">
        <v>80</v>
      </c>
      <c r="B233" s="55">
        <v>4</v>
      </c>
      <c r="C233" s="55">
        <v>86</v>
      </c>
      <c r="D233" s="48">
        <f t="shared" si="97"/>
        <v>4</v>
      </c>
      <c r="E233" s="48" t="str">
        <f t="shared" si="98"/>
        <v>80_4</v>
      </c>
      <c r="F233" s="55">
        <v>7487</v>
      </c>
      <c r="G233" s="1"/>
      <c r="H233" s="48">
        <v>80</v>
      </c>
      <c r="I233" s="55">
        <v>4</v>
      </c>
      <c r="J233" s="55">
        <v>86</v>
      </c>
      <c r="K233" s="48">
        <f t="shared" si="86"/>
        <v>4</v>
      </c>
      <c r="L233" s="48" t="str">
        <f t="shared" si="87"/>
        <v>80_4</v>
      </c>
      <c r="M233" s="55">
        <v>7712</v>
      </c>
      <c r="N233" s="5"/>
      <c r="O233" s="48">
        <v>80</v>
      </c>
      <c r="P233" s="55">
        <v>4</v>
      </c>
      <c r="Q233" s="55">
        <v>86</v>
      </c>
      <c r="R233" s="48">
        <f t="shared" si="88"/>
        <v>4</v>
      </c>
      <c r="S233" s="48" t="str">
        <f t="shared" si="89"/>
        <v>80_4</v>
      </c>
      <c r="T233" s="55">
        <v>7874</v>
      </c>
      <c r="U233" s="5"/>
      <c r="V233" s="48">
        <v>80</v>
      </c>
      <c r="W233" s="55">
        <v>4</v>
      </c>
      <c r="X233" s="55">
        <v>86</v>
      </c>
      <c r="Y233" s="48">
        <f t="shared" si="90"/>
        <v>4</v>
      </c>
      <c r="Z233" s="48" t="str">
        <f t="shared" si="91"/>
        <v>80_4</v>
      </c>
      <c r="AA233" s="55">
        <v>7874</v>
      </c>
      <c r="AB233" s="5"/>
      <c r="AC233" s="48">
        <v>80</v>
      </c>
      <c r="AD233" s="55">
        <v>4</v>
      </c>
      <c r="AE233" s="55">
        <v>86</v>
      </c>
      <c r="AF233" s="48">
        <f t="shared" si="92"/>
        <v>4</v>
      </c>
      <c r="AG233" s="48" t="str">
        <f t="shared" si="93"/>
        <v>80_4</v>
      </c>
      <c r="AH233" s="55">
        <v>8031</v>
      </c>
      <c r="AI233" s="5"/>
      <c r="AJ233" s="48">
        <v>80</v>
      </c>
      <c r="AK233" s="55">
        <v>4</v>
      </c>
      <c r="AL233" s="55">
        <v>86</v>
      </c>
      <c r="AM233" s="48">
        <f t="shared" si="94"/>
        <v>4</v>
      </c>
      <c r="AN233" s="48" t="str">
        <f t="shared" si="95"/>
        <v>80_4</v>
      </c>
      <c r="AO233" s="4">
        <f t="shared" si="99"/>
        <v>7874</v>
      </c>
      <c r="AP233" s="4">
        <f t="shared" si="100"/>
        <v>8031</v>
      </c>
      <c r="AQ233" s="142">
        <f t="shared" si="96"/>
        <v>7952.5</v>
      </c>
      <c r="AR233" s="43">
        <f t="shared" si="101"/>
        <v>50.977564102564102</v>
      </c>
      <c r="AS233" s="5"/>
      <c r="AT233" s="5"/>
      <c r="AU233" s="5"/>
      <c r="AV233" s="5"/>
      <c r="AW233" s="5"/>
      <c r="AX233" s="6"/>
    </row>
    <row r="234" spans="1:50">
      <c r="A234" s="48">
        <v>80</v>
      </c>
      <c r="B234" s="55">
        <v>5</v>
      </c>
      <c r="C234" s="55">
        <v>88</v>
      </c>
      <c r="D234" s="48">
        <f t="shared" si="97"/>
        <v>5</v>
      </c>
      <c r="E234" s="48" t="str">
        <f t="shared" si="98"/>
        <v>80_5</v>
      </c>
      <c r="F234" s="55">
        <v>7703</v>
      </c>
      <c r="G234" s="1"/>
      <c r="H234" s="48">
        <v>80</v>
      </c>
      <c r="I234" s="55">
        <v>5</v>
      </c>
      <c r="J234" s="55">
        <v>88</v>
      </c>
      <c r="K234" s="48">
        <f t="shared" si="86"/>
        <v>5</v>
      </c>
      <c r="L234" s="48" t="str">
        <f t="shared" si="87"/>
        <v>80_5</v>
      </c>
      <c r="M234" s="55">
        <v>7934</v>
      </c>
      <c r="N234" s="5"/>
      <c r="O234" s="48">
        <v>80</v>
      </c>
      <c r="P234" s="55">
        <v>5</v>
      </c>
      <c r="Q234" s="55">
        <v>88</v>
      </c>
      <c r="R234" s="48">
        <f t="shared" si="88"/>
        <v>5</v>
      </c>
      <c r="S234" s="48" t="str">
        <f t="shared" si="89"/>
        <v>80_5</v>
      </c>
      <c r="T234" s="55">
        <v>8101</v>
      </c>
      <c r="U234" s="5"/>
      <c r="V234" s="48">
        <v>80</v>
      </c>
      <c r="W234" s="55">
        <v>5</v>
      </c>
      <c r="X234" s="55">
        <v>88</v>
      </c>
      <c r="Y234" s="48">
        <f t="shared" si="90"/>
        <v>5</v>
      </c>
      <c r="Z234" s="48" t="str">
        <f t="shared" si="91"/>
        <v>80_5</v>
      </c>
      <c r="AA234" s="55">
        <v>8101</v>
      </c>
      <c r="AB234" s="5"/>
      <c r="AC234" s="48">
        <v>80</v>
      </c>
      <c r="AD234" s="55">
        <v>5</v>
      </c>
      <c r="AE234" s="55">
        <v>88</v>
      </c>
      <c r="AF234" s="48">
        <f t="shared" si="92"/>
        <v>5</v>
      </c>
      <c r="AG234" s="48" t="str">
        <f t="shared" si="93"/>
        <v>80_5</v>
      </c>
      <c r="AH234" s="55">
        <v>8263</v>
      </c>
      <c r="AI234" s="5"/>
      <c r="AJ234" s="48">
        <v>80</v>
      </c>
      <c r="AK234" s="55">
        <v>5</v>
      </c>
      <c r="AL234" s="55">
        <v>88</v>
      </c>
      <c r="AM234" s="48">
        <f t="shared" si="94"/>
        <v>5</v>
      </c>
      <c r="AN234" s="48" t="str">
        <f t="shared" si="95"/>
        <v>80_5</v>
      </c>
      <c r="AO234" s="4">
        <f t="shared" si="99"/>
        <v>8101</v>
      </c>
      <c r="AP234" s="4">
        <f t="shared" si="100"/>
        <v>8263</v>
      </c>
      <c r="AQ234" s="142">
        <f t="shared" si="96"/>
        <v>8182</v>
      </c>
      <c r="AR234" s="43">
        <f t="shared" si="101"/>
        <v>52.448717948717949</v>
      </c>
      <c r="AS234" s="5"/>
      <c r="AT234" s="5"/>
      <c r="AU234" s="5"/>
      <c r="AV234" s="5"/>
      <c r="AW234" s="5"/>
      <c r="AX234" s="6"/>
    </row>
    <row r="235" spans="1:50">
      <c r="A235" s="48">
        <v>80</v>
      </c>
      <c r="B235" s="55">
        <v>6</v>
      </c>
      <c r="C235" s="55">
        <v>90</v>
      </c>
      <c r="D235" s="48">
        <f t="shared" si="97"/>
        <v>6</v>
      </c>
      <c r="E235" s="48" t="str">
        <f t="shared" si="98"/>
        <v>80_6</v>
      </c>
      <c r="F235" s="55">
        <v>7918</v>
      </c>
      <c r="G235" s="1"/>
      <c r="H235" s="48">
        <v>80</v>
      </c>
      <c r="I235" s="55">
        <v>6</v>
      </c>
      <c r="J235" s="55">
        <v>90</v>
      </c>
      <c r="K235" s="48">
        <f t="shared" si="86"/>
        <v>6</v>
      </c>
      <c r="L235" s="48" t="str">
        <f t="shared" si="87"/>
        <v>80_6</v>
      </c>
      <c r="M235" s="55">
        <v>8156</v>
      </c>
      <c r="N235" s="5"/>
      <c r="O235" s="48">
        <v>80</v>
      </c>
      <c r="P235" s="55">
        <v>6</v>
      </c>
      <c r="Q235" s="55">
        <v>90</v>
      </c>
      <c r="R235" s="48">
        <f t="shared" si="88"/>
        <v>6</v>
      </c>
      <c r="S235" s="48" t="str">
        <f t="shared" si="89"/>
        <v>80_6</v>
      </c>
      <c r="T235" s="55">
        <v>8327</v>
      </c>
      <c r="U235" s="5"/>
      <c r="V235" s="48">
        <v>80</v>
      </c>
      <c r="W235" s="55">
        <v>6</v>
      </c>
      <c r="X235" s="55">
        <v>90</v>
      </c>
      <c r="Y235" s="48">
        <f t="shared" si="90"/>
        <v>6</v>
      </c>
      <c r="Z235" s="48" t="str">
        <f t="shared" si="91"/>
        <v>80_6</v>
      </c>
      <c r="AA235" s="55">
        <v>8327</v>
      </c>
      <c r="AB235" s="5"/>
      <c r="AC235" s="48">
        <v>80</v>
      </c>
      <c r="AD235" s="55">
        <v>6</v>
      </c>
      <c r="AE235" s="55">
        <v>90</v>
      </c>
      <c r="AF235" s="48">
        <f t="shared" si="92"/>
        <v>6</v>
      </c>
      <c r="AG235" s="48" t="str">
        <f t="shared" si="93"/>
        <v>80_6</v>
      </c>
      <c r="AH235" s="55">
        <v>8494</v>
      </c>
      <c r="AI235" s="5"/>
      <c r="AJ235" s="48">
        <v>80</v>
      </c>
      <c r="AK235" s="55">
        <v>6</v>
      </c>
      <c r="AL235" s="55">
        <v>90</v>
      </c>
      <c r="AM235" s="48">
        <f t="shared" si="94"/>
        <v>6</v>
      </c>
      <c r="AN235" s="48" t="str">
        <f t="shared" si="95"/>
        <v>80_6</v>
      </c>
      <c r="AO235" s="4">
        <f t="shared" si="99"/>
        <v>8327</v>
      </c>
      <c r="AP235" s="4">
        <f t="shared" si="100"/>
        <v>8494</v>
      </c>
      <c r="AQ235" s="142">
        <f t="shared" si="96"/>
        <v>8410.5</v>
      </c>
      <c r="AR235" s="43">
        <f t="shared" si="101"/>
        <v>53.91346153846154</v>
      </c>
      <c r="AS235" s="5"/>
      <c r="AT235" s="5"/>
      <c r="AU235" s="5"/>
      <c r="AV235" s="5"/>
      <c r="AW235" s="5"/>
      <c r="AX235" s="6"/>
    </row>
    <row r="236" spans="1:50">
      <c r="A236" s="48">
        <v>80</v>
      </c>
      <c r="B236" s="55">
        <v>7</v>
      </c>
      <c r="C236" s="55">
        <v>92</v>
      </c>
      <c r="D236" s="48">
        <f t="shared" si="97"/>
        <v>7</v>
      </c>
      <c r="E236" s="48" t="str">
        <f t="shared" si="98"/>
        <v>80_7</v>
      </c>
      <c r="F236" s="55">
        <v>8135</v>
      </c>
      <c r="G236" s="1"/>
      <c r="H236" s="48">
        <v>80</v>
      </c>
      <c r="I236" s="55">
        <v>7</v>
      </c>
      <c r="J236" s="55">
        <v>92</v>
      </c>
      <c r="K236" s="48">
        <f t="shared" si="86"/>
        <v>7</v>
      </c>
      <c r="L236" s="48" t="str">
        <f t="shared" si="87"/>
        <v>80_7</v>
      </c>
      <c r="M236" s="55">
        <v>8379</v>
      </c>
      <c r="N236" s="5"/>
      <c r="O236" s="48">
        <v>80</v>
      </c>
      <c r="P236" s="55">
        <v>7</v>
      </c>
      <c r="Q236" s="55">
        <v>92</v>
      </c>
      <c r="R236" s="48">
        <f t="shared" si="88"/>
        <v>7</v>
      </c>
      <c r="S236" s="48" t="str">
        <f t="shared" si="89"/>
        <v>80_7</v>
      </c>
      <c r="T236" s="55">
        <v>8555</v>
      </c>
      <c r="U236" s="5"/>
      <c r="V236" s="48">
        <v>80</v>
      </c>
      <c r="W236" s="55">
        <v>7</v>
      </c>
      <c r="X236" s="55">
        <v>92</v>
      </c>
      <c r="Y236" s="48">
        <f t="shared" si="90"/>
        <v>7</v>
      </c>
      <c r="Z236" s="48" t="str">
        <f t="shared" si="91"/>
        <v>80_7</v>
      </c>
      <c r="AA236" s="55">
        <v>8555</v>
      </c>
      <c r="AB236" s="5"/>
      <c r="AC236" s="48">
        <v>80</v>
      </c>
      <c r="AD236" s="55">
        <v>7</v>
      </c>
      <c r="AE236" s="55">
        <v>92</v>
      </c>
      <c r="AF236" s="48">
        <f t="shared" si="92"/>
        <v>7</v>
      </c>
      <c r="AG236" s="48" t="str">
        <f t="shared" si="93"/>
        <v>80_7</v>
      </c>
      <c r="AH236" s="55">
        <v>8726</v>
      </c>
      <c r="AI236" s="5"/>
      <c r="AJ236" s="48">
        <v>80</v>
      </c>
      <c r="AK236" s="55">
        <v>7</v>
      </c>
      <c r="AL236" s="55">
        <v>92</v>
      </c>
      <c r="AM236" s="48">
        <f t="shared" si="94"/>
        <v>7</v>
      </c>
      <c r="AN236" s="48" t="str">
        <f t="shared" si="95"/>
        <v>80_7</v>
      </c>
      <c r="AO236" s="4">
        <f t="shared" si="99"/>
        <v>8555</v>
      </c>
      <c r="AP236" s="4">
        <f t="shared" si="100"/>
        <v>8726</v>
      </c>
      <c r="AQ236" s="142">
        <f t="shared" si="96"/>
        <v>8640.5</v>
      </c>
      <c r="AR236" s="43">
        <f t="shared" si="101"/>
        <v>55.387820512820511</v>
      </c>
      <c r="AS236" s="5"/>
      <c r="AT236" s="5"/>
      <c r="AU236" s="5"/>
      <c r="AV236" s="5"/>
      <c r="AW236" s="5"/>
      <c r="AX236" s="6"/>
    </row>
    <row r="237" spans="1:50">
      <c r="A237" s="48">
        <v>80</v>
      </c>
      <c r="B237" s="55">
        <v>8</v>
      </c>
      <c r="C237" s="55">
        <v>94</v>
      </c>
      <c r="D237" s="48">
        <f t="shared" si="97"/>
        <v>8</v>
      </c>
      <c r="E237" s="48" t="str">
        <f t="shared" si="98"/>
        <v>80_8</v>
      </c>
      <c r="F237" s="55">
        <v>8353</v>
      </c>
      <c r="G237" s="1"/>
      <c r="H237" s="48">
        <v>80</v>
      </c>
      <c r="I237" s="55">
        <v>8</v>
      </c>
      <c r="J237" s="55">
        <v>94</v>
      </c>
      <c r="K237" s="48">
        <f t="shared" si="86"/>
        <v>8</v>
      </c>
      <c r="L237" s="48" t="str">
        <f t="shared" si="87"/>
        <v>80_8</v>
      </c>
      <c r="M237" s="55">
        <v>8604</v>
      </c>
      <c r="N237" s="5"/>
      <c r="O237" s="48">
        <v>80</v>
      </c>
      <c r="P237" s="55">
        <v>8</v>
      </c>
      <c r="Q237" s="55">
        <v>94</v>
      </c>
      <c r="R237" s="48">
        <f t="shared" si="88"/>
        <v>8</v>
      </c>
      <c r="S237" s="48" t="str">
        <f t="shared" si="89"/>
        <v>80_8</v>
      </c>
      <c r="T237" s="55">
        <v>8785</v>
      </c>
      <c r="U237" s="5"/>
      <c r="V237" s="48">
        <v>80</v>
      </c>
      <c r="W237" s="55">
        <v>8</v>
      </c>
      <c r="X237" s="55">
        <v>94</v>
      </c>
      <c r="Y237" s="48">
        <f t="shared" si="90"/>
        <v>8</v>
      </c>
      <c r="Z237" s="48" t="str">
        <f t="shared" si="91"/>
        <v>80_8</v>
      </c>
      <c r="AA237" s="55">
        <v>8785</v>
      </c>
      <c r="AB237" s="5"/>
      <c r="AC237" s="48">
        <v>80</v>
      </c>
      <c r="AD237" s="55">
        <v>8</v>
      </c>
      <c r="AE237" s="55">
        <v>94</v>
      </c>
      <c r="AF237" s="48">
        <f t="shared" si="92"/>
        <v>8</v>
      </c>
      <c r="AG237" s="48" t="str">
        <f t="shared" si="93"/>
        <v>80_8</v>
      </c>
      <c r="AH237" s="55">
        <v>8960</v>
      </c>
      <c r="AI237" s="5"/>
      <c r="AJ237" s="48">
        <v>80</v>
      </c>
      <c r="AK237" s="55">
        <v>8</v>
      </c>
      <c r="AL237" s="55">
        <v>94</v>
      </c>
      <c r="AM237" s="48">
        <f t="shared" si="94"/>
        <v>8</v>
      </c>
      <c r="AN237" s="48" t="str">
        <f t="shared" si="95"/>
        <v>80_8</v>
      </c>
      <c r="AO237" s="4">
        <f t="shared" si="99"/>
        <v>8785</v>
      </c>
      <c r="AP237" s="4">
        <f t="shared" si="100"/>
        <v>8960</v>
      </c>
      <c r="AQ237" s="142">
        <f t="shared" si="96"/>
        <v>8872.5</v>
      </c>
      <c r="AR237" s="43">
        <f t="shared" si="101"/>
        <v>56.875</v>
      </c>
      <c r="AS237" s="5"/>
      <c r="AT237" s="5"/>
      <c r="AU237" s="5"/>
      <c r="AV237" s="5"/>
      <c r="AW237" s="5"/>
      <c r="AX237" s="6"/>
    </row>
    <row r="238" spans="1:50">
      <c r="A238" s="48">
        <v>80</v>
      </c>
      <c r="B238" s="55">
        <v>9</v>
      </c>
      <c r="C238" s="55">
        <v>95</v>
      </c>
      <c r="D238" s="48">
        <f t="shared" si="97"/>
        <v>9</v>
      </c>
      <c r="E238" s="48" t="str">
        <f t="shared" si="98"/>
        <v>80_9</v>
      </c>
      <c r="F238" s="55">
        <v>8462</v>
      </c>
      <c r="G238" s="1"/>
      <c r="H238" s="48">
        <v>80</v>
      </c>
      <c r="I238" s="55">
        <v>9</v>
      </c>
      <c r="J238" s="55">
        <v>95</v>
      </c>
      <c r="K238" s="48">
        <f t="shared" si="86"/>
        <v>9</v>
      </c>
      <c r="L238" s="48" t="str">
        <f t="shared" si="87"/>
        <v>80_9</v>
      </c>
      <c r="M238" s="55">
        <v>8716</v>
      </c>
      <c r="N238" s="5"/>
      <c r="O238" s="48">
        <v>80</v>
      </c>
      <c r="P238" s="55">
        <v>9</v>
      </c>
      <c r="Q238" s="55">
        <v>95</v>
      </c>
      <c r="R238" s="48">
        <f t="shared" si="88"/>
        <v>9</v>
      </c>
      <c r="S238" s="48" t="str">
        <f t="shared" si="89"/>
        <v>80_9</v>
      </c>
      <c r="T238" s="55">
        <v>8899</v>
      </c>
      <c r="U238" s="5"/>
      <c r="V238" s="48">
        <v>80</v>
      </c>
      <c r="W238" s="55">
        <v>9</v>
      </c>
      <c r="X238" s="55">
        <v>95</v>
      </c>
      <c r="Y238" s="48">
        <f t="shared" si="90"/>
        <v>9</v>
      </c>
      <c r="Z238" s="48" t="str">
        <f t="shared" si="91"/>
        <v>80_9</v>
      </c>
      <c r="AA238" s="55">
        <v>8899</v>
      </c>
      <c r="AB238" s="5"/>
      <c r="AC238" s="48">
        <v>80</v>
      </c>
      <c r="AD238" s="55">
        <v>9</v>
      </c>
      <c r="AE238" s="55">
        <v>95</v>
      </c>
      <c r="AF238" s="48">
        <f t="shared" si="92"/>
        <v>9</v>
      </c>
      <c r="AG238" s="48" t="str">
        <f t="shared" si="93"/>
        <v>80_9</v>
      </c>
      <c r="AH238" s="55">
        <v>9077</v>
      </c>
      <c r="AI238" s="5"/>
      <c r="AJ238" s="48">
        <v>80</v>
      </c>
      <c r="AK238" s="55">
        <v>9</v>
      </c>
      <c r="AL238" s="55">
        <v>95</v>
      </c>
      <c r="AM238" s="48">
        <f t="shared" si="94"/>
        <v>9</v>
      </c>
      <c r="AN238" s="48" t="str">
        <f t="shared" si="95"/>
        <v>80_9</v>
      </c>
      <c r="AO238" s="4">
        <f t="shared" si="99"/>
        <v>8899</v>
      </c>
      <c r="AP238" s="4">
        <f t="shared" si="100"/>
        <v>9077</v>
      </c>
      <c r="AQ238" s="142">
        <f t="shared" si="96"/>
        <v>8988</v>
      </c>
      <c r="AR238" s="43">
        <f t="shared" si="101"/>
        <v>57.615384615384613</v>
      </c>
      <c r="AS238" s="5"/>
      <c r="AT238" s="5"/>
      <c r="AU238" s="5"/>
      <c r="AV238" s="5"/>
      <c r="AW238" s="5"/>
      <c r="AX238" s="6"/>
    </row>
    <row r="239" spans="1:50">
      <c r="A239" s="48">
        <v>80</v>
      </c>
      <c r="B239" s="55">
        <v>10</v>
      </c>
      <c r="C239" s="55">
        <v>96</v>
      </c>
      <c r="D239" s="48">
        <f t="shared" si="97"/>
        <v>10</v>
      </c>
      <c r="E239" s="48" t="str">
        <f t="shared" si="98"/>
        <v>80_10</v>
      </c>
      <c r="F239" s="55">
        <v>8572</v>
      </c>
      <c r="G239" s="1"/>
      <c r="H239" s="48">
        <v>80</v>
      </c>
      <c r="I239" s="55">
        <v>10</v>
      </c>
      <c r="J239" s="55">
        <v>96</v>
      </c>
      <c r="K239" s="48">
        <f t="shared" si="86"/>
        <v>10</v>
      </c>
      <c r="L239" s="48" t="str">
        <f t="shared" si="87"/>
        <v>80_10</v>
      </c>
      <c r="M239" s="55">
        <v>8829</v>
      </c>
      <c r="N239" s="79"/>
      <c r="O239" s="48">
        <v>80</v>
      </c>
      <c r="P239" s="55">
        <v>10</v>
      </c>
      <c r="Q239" s="55">
        <v>96</v>
      </c>
      <c r="R239" s="48">
        <f t="shared" si="88"/>
        <v>10</v>
      </c>
      <c r="S239" s="48" t="str">
        <f t="shared" si="89"/>
        <v>80_10</v>
      </c>
      <c r="T239" s="55">
        <v>9014</v>
      </c>
      <c r="U239" s="5"/>
      <c r="V239" s="48">
        <v>80</v>
      </c>
      <c r="W239" s="55">
        <v>10</v>
      </c>
      <c r="X239" s="55">
        <v>96</v>
      </c>
      <c r="Y239" s="48">
        <f t="shared" si="90"/>
        <v>10</v>
      </c>
      <c r="Z239" s="48" t="str">
        <f t="shared" si="91"/>
        <v>80_10</v>
      </c>
      <c r="AA239" s="55">
        <v>9014</v>
      </c>
      <c r="AB239" s="5"/>
      <c r="AC239" s="48">
        <v>80</v>
      </c>
      <c r="AD239" s="55">
        <v>10</v>
      </c>
      <c r="AE239" s="55">
        <v>96</v>
      </c>
      <c r="AF239" s="48">
        <f t="shared" si="92"/>
        <v>10</v>
      </c>
      <c r="AG239" s="48" t="str">
        <f t="shared" si="93"/>
        <v>80_10</v>
      </c>
      <c r="AH239" s="55">
        <v>9195</v>
      </c>
      <c r="AI239" s="79"/>
      <c r="AJ239" s="48">
        <v>80</v>
      </c>
      <c r="AK239" s="55">
        <v>10</v>
      </c>
      <c r="AL239" s="55">
        <v>96</v>
      </c>
      <c r="AM239" s="48">
        <f t="shared" si="94"/>
        <v>10</v>
      </c>
      <c r="AN239" s="48" t="str">
        <f t="shared" si="95"/>
        <v>80_10</v>
      </c>
      <c r="AO239" s="4">
        <f t="shared" si="99"/>
        <v>9014</v>
      </c>
      <c r="AP239" s="4">
        <f t="shared" si="100"/>
        <v>9195</v>
      </c>
      <c r="AQ239" s="142">
        <f t="shared" si="96"/>
        <v>9104.5</v>
      </c>
      <c r="AR239" s="43">
        <f t="shared" si="101"/>
        <v>58.362179487179489</v>
      </c>
      <c r="AS239" s="5"/>
      <c r="AT239" s="5"/>
      <c r="AU239" s="5"/>
      <c r="AV239" s="5"/>
      <c r="AW239" s="5"/>
      <c r="AX239" s="6"/>
    </row>
    <row r="240" spans="1:50">
      <c r="A240" s="48">
        <v>80</v>
      </c>
      <c r="B240" s="55">
        <v>11</v>
      </c>
      <c r="C240" s="55">
        <v>97</v>
      </c>
      <c r="D240" s="48">
        <f t="shared" si="97"/>
        <v>11</v>
      </c>
      <c r="E240" s="48" t="str">
        <f t="shared" si="98"/>
        <v>80_11</v>
      </c>
      <c r="F240" s="55">
        <v>8680</v>
      </c>
      <c r="G240" s="1"/>
      <c r="H240" s="48">
        <v>80</v>
      </c>
      <c r="I240" s="55">
        <v>11</v>
      </c>
      <c r="J240" s="55">
        <v>97</v>
      </c>
      <c r="K240" s="48">
        <f t="shared" si="86"/>
        <v>11</v>
      </c>
      <c r="L240" s="48" t="str">
        <f t="shared" si="87"/>
        <v>80_11</v>
      </c>
      <c r="M240" s="55">
        <v>8941</v>
      </c>
      <c r="N240" s="79"/>
      <c r="O240" s="48">
        <v>80</v>
      </c>
      <c r="P240" s="55">
        <v>11</v>
      </c>
      <c r="Q240" s="55">
        <v>97</v>
      </c>
      <c r="R240" s="48">
        <f t="shared" si="88"/>
        <v>11</v>
      </c>
      <c r="S240" s="48" t="str">
        <f t="shared" si="89"/>
        <v>80_11</v>
      </c>
      <c r="T240" s="55">
        <v>9129</v>
      </c>
      <c r="U240" s="5"/>
      <c r="V240" s="48">
        <v>80</v>
      </c>
      <c r="W240" s="55">
        <v>11</v>
      </c>
      <c r="X240" s="55">
        <v>97</v>
      </c>
      <c r="Y240" s="48">
        <f t="shared" si="90"/>
        <v>11</v>
      </c>
      <c r="Z240" s="48" t="str">
        <f t="shared" si="91"/>
        <v>80_11</v>
      </c>
      <c r="AA240" s="55">
        <v>9129</v>
      </c>
      <c r="AB240" s="5"/>
      <c r="AC240" s="48">
        <v>80</v>
      </c>
      <c r="AD240" s="55">
        <v>11</v>
      </c>
      <c r="AE240" s="55">
        <v>97</v>
      </c>
      <c r="AF240" s="48">
        <f t="shared" si="92"/>
        <v>11</v>
      </c>
      <c r="AG240" s="48" t="str">
        <f t="shared" si="93"/>
        <v>80_11</v>
      </c>
      <c r="AH240" s="55">
        <v>9311</v>
      </c>
      <c r="AI240" s="79"/>
      <c r="AJ240" s="48">
        <v>80</v>
      </c>
      <c r="AK240" s="55">
        <v>11</v>
      </c>
      <c r="AL240" s="55">
        <v>97</v>
      </c>
      <c r="AM240" s="48">
        <f t="shared" si="94"/>
        <v>11</v>
      </c>
      <c r="AN240" s="48" t="str">
        <f t="shared" si="95"/>
        <v>80_11</v>
      </c>
      <c r="AO240" s="4">
        <f t="shared" si="99"/>
        <v>9129</v>
      </c>
      <c r="AP240" s="4">
        <f t="shared" si="100"/>
        <v>9311</v>
      </c>
      <c r="AQ240" s="142">
        <f t="shared" si="96"/>
        <v>9220</v>
      </c>
      <c r="AR240" s="43">
        <f t="shared" si="101"/>
        <v>59.102564102564102</v>
      </c>
      <c r="AS240" s="5"/>
      <c r="AT240" s="5"/>
      <c r="AU240" s="5"/>
      <c r="AV240" s="5"/>
      <c r="AW240" s="5"/>
      <c r="AX240" s="6"/>
    </row>
    <row r="241" spans="1:50">
      <c r="A241" s="48">
        <v>80</v>
      </c>
      <c r="B241" s="55">
        <v>12</v>
      </c>
      <c r="C241" s="55">
        <v>98</v>
      </c>
      <c r="D241" s="48">
        <f t="shared" si="97"/>
        <v>12</v>
      </c>
      <c r="E241" s="48" t="str">
        <f t="shared" si="98"/>
        <v>80_12</v>
      </c>
      <c r="F241" s="55">
        <v>8788</v>
      </c>
      <c r="G241" s="1"/>
      <c r="H241" s="48">
        <v>80</v>
      </c>
      <c r="I241" s="55">
        <v>12</v>
      </c>
      <c r="J241" s="55">
        <v>98</v>
      </c>
      <c r="K241" s="48">
        <f t="shared" si="86"/>
        <v>12</v>
      </c>
      <c r="L241" s="48" t="str">
        <f t="shared" si="87"/>
        <v>80_12</v>
      </c>
      <c r="M241" s="55">
        <v>9052</v>
      </c>
      <c r="N241" s="79"/>
      <c r="O241" s="48">
        <v>80</v>
      </c>
      <c r="P241" s="55">
        <v>12</v>
      </c>
      <c r="Q241" s="55">
        <v>98</v>
      </c>
      <c r="R241" s="48">
        <f t="shared" si="88"/>
        <v>12</v>
      </c>
      <c r="S241" s="48" t="str">
        <f t="shared" si="89"/>
        <v>80_12</v>
      </c>
      <c r="T241" s="55">
        <v>9242</v>
      </c>
      <c r="U241" s="5"/>
      <c r="V241" s="48">
        <v>80</v>
      </c>
      <c r="W241" s="55">
        <v>12</v>
      </c>
      <c r="X241" s="55">
        <v>98</v>
      </c>
      <c r="Y241" s="48">
        <f t="shared" si="90"/>
        <v>12</v>
      </c>
      <c r="Z241" s="48" t="str">
        <f t="shared" si="91"/>
        <v>80_12</v>
      </c>
      <c r="AA241" s="55">
        <v>9242</v>
      </c>
      <c r="AB241" s="5"/>
      <c r="AC241" s="48">
        <v>80</v>
      </c>
      <c r="AD241" s="55">
        <v>12</v>
      </c>
      <c r="AE241" s="55">
        <v>98</v>
      </c>
      <c r="AF241" s="48">
        <f t="shared" si="92"/>
        <v>12</v>
      </c>
      <c r="AG241" s="48" t="str">
        <f t="shared" si="93"/>
        <v>80_12</v>
      </c>
      <c r="AH241" s="55">
        <v>9427</v>
      </c>
      <c r="AI241" s="79"/>
      <c r="AJ241" s="48">
        <v>80</v>
      </c>
      <c r="AK241" s="55">
        <v>12</v>
      </c>
      <c r="AL241" s="55">
        <v>98</v>
      </c>
      <c r="AM241" s="48">
        <f t="shared" si="94"/>
        <v>12</v>
      </c>
      <c r="AN241" s="48" t="str">
        <f t="shared" si="95"/>
        <v>80_12</v>
      </c>
      <c r="AO241" s="4">
        <f t="shared" si="99"/>
        <v>9242</v>
      </c>
      <c r="AP241" s="4">
        <f t="shared" si="100"/>
        <v>9427</v>
      </c>
      <c r="AQ241" s="142">
        <f t="shared" si="96"/>
        <v>9334.5</v>
      </c>
      <c r="AR241" s="43">
        <f t="shared" si="101"/>
        <v>59.83653846153846</v>
      </c>
      <c r="AS241" s="5"/>
      <c r="AT241" s="5"/>
      <c r="AU241" s="5"/>
      <c r="AV241" s="5"/>
      <c r="AW241" s="5"/>
      <c r="AX241" s="6"/>
    </row>
    <row r="242" spans="1:50">
      <c r="A242" s="48">
        <v>80</v>
      </c>
      <c r="B242" s="55">
        <v>13</v>
      </c>
      <c r="C242" s="55">
        <v>99</v>
      </c>
      <c r="D242" s="48">
        <f t="shared" si="97"/>
        <v>13</v>
      </c>
      <c r="E242" s="48" t="str">
        <f t="shared" si="98"/>
        <v>80_13</v>
      </c>
      <c r="F242" s="55">
        <v>8899</v>
      </c>
      <c r="G242" s="1"/>
      <c r="H242" s="48">
        <v>80</v>
      </c>
      <c r="I242" s="55">
        <v>13</v>
      </c>
      <c r="J242" s="55">
        <v>99</v>
      </c>
      <c r="K242" s="48">
        <f t="shared" si="86"/>
        <v>13</v>
      </c>
      <c r="L242" s="48" t="str">
        <f t="shared" si="87"/>
        <v>80_13</v>
      </c>
      <c r="M242" s="55">
        <v>9166</v>
      </c>
      <c r="N242" s="79"/>
      <c r="O242" s="48">
        <v>80</v>
      </c>
      <c r="P242" s="55">
        <v>13</v>
      </c>
      <c r="Q242" s="55">
        <v>99</v>
      </c>
      <c r="R242" s="48">
        <f t="shared" si="88"/>
        <v>13</v>
      </c>
      <c r="S242" s="48" t="str">
        <f t="shared" si="89"/>
        <v>80_13</v>
      </c>
      <c r="T242" s="55">
        <v>9358</v>
      </c>
      <c r="U242" s="5"/>
      <c r="V242" s="48">
        <v>80</v>
      </c>
      <c r="W242" s="55">
        <v>13</v>
      </c>
      <c r="X242" s="55">
        <v>99</v>
      </c>
      <c r="Y242" s="48">
        <f t="shared" si="90"/>
        <v>13</v>
      </c>
      <c r="Z242" s="48" t="str">
        <f t="shared" si="91"/>
        <v>80_13</v>
      </c>
      <c r="AA242" s="55">
        <v>9358</v>
      </c>
      <c r="AB242" s="5"/>
      <c r="AC242" s="48">
        <v>80</v>
      </c>
      <c r="AD242" s="55">
        <v>13</v>
      </c>
      <c r="AE242" s="55">
        <v>99</v>
      </c>
      <c r="AF242" s="48">
        <f t="shared" si="92"/>
        <v>13</v>
      </c>
      <c r="AG242" s="48" t="str">
        <f t="shared" si="93"/>
        <v>80_13</v>
      </c>
      <c r="AH242" s="55">
        <v>9545</v>
      </c>
      <c r="AI242" s="79"/>
      <c r="AJ242" s="48">
        <v>80</v>
      </c>
      <c r="AK242" s="55">
        <v>13</v>
      </c>
      <c r="AL242" s="55">
        <v>99</v>
      </c>
      <c r="AM242" s="48">
        <f t="shared" si="94"/>
        <v>13</v>
      </c>
      <c r="AN242" s="48" t="str">
        <f t="shared" si="95"/>
        <v>80_13</v>
      </c>
      <c r="AO242" s="4">
        <f t="shared" si="99"/>
        <v>9358</v>
      </c>
      <c r="AP242" s="4">
        <f t="shared" si="100"/>
        <v>9545</v>
      </c>
      <c r="AQ242" s="142">
        <f t="shared" si="96"/>
        <v>9451.5</v>
      </c>
      <c r="AR242" s="43">
        <f t="shared" si="101"/>
        <v>60.58653846153846</v>
      </c>
      <c r="AS242" s="5"/>
      <c r="AT242" s="5"/>
      <c r="AU242" s="5"/>
      <c r="AV242" s="5"/>
      <c r="AW242" s="5"/>
      <c r="AX242" s="6"/>
    </row>
    <row r="243" spans="1:50" ht="11.25" thickBot="1">
      <c r="A243" s="57">
        <v>80</v>
      </c>
      <c r="B243" s="58">
        <v>14</v>
      </c>
      <c r="C243" s="58">
        <v>100</v>
      </c>
      <c r="D243" s="57">
        <f t="shared" si="97"/>
        <v>14</v>
      </c>
      <c r="E243" s="57" t="str">
        <f t="shared" si="98"/>
        <v>80_14</v>
      </c>
      <c r="F243" s="58">
        <v>9008</v>
      </c>
      <c r="G243" s="1"/>
      <c r="H243" s="57">
        <v>80</v>
      </c>
      <c r="I243" s="58">
        <v>14</v>
      </c>
      <c r="J243" s="58">
        <v>100</v>
      </c>
      <c r="K243" s="57">
        <f t="shared" si="86"/>
        <v>14</v>
      </c>
      <c r="L243" s="57" t="str">
        <f t="shared" si="87"/>
        <v>80_14</v>
      </c>
      <c r="M243" s="58">
        <v>9278</v>
      </c>
      <c r="N243" s="79"/>
      <c r="O243" s="57">
        <v>80</v>
      </c>
      <c r="P243" s="58">
        <v>14</v>
      </c>
      <c r="Q243" s="58">
        <v>100</v>
      </c>
      <c r="R243" s="57">
        <f t="shared" si="88"/>
        <v>14</v>
      </c>
      <c r="S243" s="57" t="str">
        <f t="shared" si="89"/>
        <v>80_14</v>
      </c>
      <c r="T243" s="58">
        <v>9473</v>
      </c>
      <c r="U243" s="5"/>
      <c r="V243" s="57">
        <v>80</v>
      </c>
      <c r="W243" s="58">
        <v>14</v>
      </c>
      <c r="X243" s="58">
        <v>100</v>
      </c>
      <c r="Y243" s="57">
        <f t="shared" si="90"/>
        <v>14</v>
      </c>
      <c r="Z243" s="57" t="str">
        <f t="shared" si="91"/>
        <v>80_14</v>
      </c>
      <c r="AA243" s="58">
        <v>9473</v>
      </c>
      <c r="AB243" s="5"/>
      <c r="AC243" s="57">
        <v>80</v>
      </c>
      <c r="AD243" s="58">
        <v>14</v>
      </c>
      <c r="AE243" s="58">
        <v>100</v>
      </c>
      <c r="AF243" s="57">
        <f t="shared" si="92"/>
        <v>14</v>
      </c>
      <c r="AG243" s="57" t="str">
        <f t="shared" si="93"/>
        <v>80_14</v>
      </c>
      <c r="AH243" s="58">
        <v>9662</v>
      </c>
      <c r="AI243" s="79"/>
      <c r="AJ243" s="57">
        <v>80</v>
      </c>
      <c r="AK243" s="58">
        <v>14</v>
      </c>
      <c r="AL243" s="58">
        <v>100</v>
      </c>
      <c r="AM243" s="57">
        <f t="shared" si="94"/>
        <v>14</v>
      </c>
      <c r="AN243" s="57" t="str">
        <f t="shared" si="95"/>
        <v>80_14</v>
      </c>
      <c r="AO243" s="131">
        <f t="shared" si="99"/>
        <v>9473</v>
      </c>
      <c r="AP243" s="131">
        <f t="shared" si="100"/>
        <v>9662</v>
      </c>
      <c r="AQ243" s="141">
        <f t="shared" si="96"/>
        <v>9567.5</v>
      </c>
      <c r="AR243" s="132">
        <f>AQ243/$D$10</f>
        <v>61.330128205128204</v>
      </c>
      <c r="AS243" s="5"/>
      <c r="AT243" s="5"/>
      <c r="AU243" s="5"/>
      <c r="AV243" s="5"/>
      <c r="AW243" s="5"/>
      <c r="AX243" s="6"/>
    </row>
    <row r="244" spans="1:50" ht="12" thickTop="1">
      <c r="A244" s="48"/>
      <c r="B244" s="48"/>
      <c r="C244" s="48"/>
      <c r="D244" s="48"/>
      <c r="E244" s="48"/>
      <c r="F244" s="48"/>
      <c r="G244" s="1"/>
      <c r="H244" s="77"/>
      <c r="I244" s="77"/>
      <c r="J244" s="77"/>
      <c r="K244" s="77"/>
      <c r="L244" s="77"/>
      <c r="M244" s="77"/>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5"/>
      <c r="AL244" s="5"/>
      <c r="AM244" s="5"/>
      <c r="AN244" s="5"/>
      <c r="AO244" s="5"/>
      <c r="AP244" s="5"/>
      <c r="AQ244" s="5"/>
      <c r="AR244" s="5"/>
      <c r="AS244" s="5"/>
      <c r="AT244" s="5"/>
      <c r="AU244" s="5"/>
      <c r="AV244" s="5"/>
      <c r="AW244" s="5"/>
      <c r="AX244" s="6"/>
    </row>
    <row r="245" spans="1:50" ht="11.25">
      <c r="A245" s="1"/>
      <c r="B245" s="1"/>
      <c r="C245" s="1"/>
      <c r="D245" s="1"/>
      <c r="E245" s="1"/>
      <c r="F245" s="1"/>
      <c r="G245" s="1"/>
      <c r="H245" s="8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6"/>
    </row>
    <row r="246" spans="1:50">
      <c r="A246" s="1"/>
      <c r="B246" s="1"/>
      <c r="C246" s="1"/>
      <c r="D246" s="1"/>
      <c r="E246" s="1"/>
      <c r="F246" s="1"/>
      <c r="G246" s="1"/>
      <c r="H246" s="86"/>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6"/>
    </row>
    <row r="247" spans="1:50" ht="11.25">
      <c r="A247" s="1"/>
      <c r="B247" s="1"/>
      <c r="C247" s="1"/>
      <c r="D247" s="1"/>
      <c r="E247" s="1"/>
      <c r="F247" s="1"/>
      <c r="G247" s="1"/>
      <c r="H247" s="87"/>
      <c r="I247" s="88"/>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6"/>
    </row>
    <row r="248" spans="1:50" ht="11.25">
      <c r="A248" s="1"/>
      <c r="B248" s="1"/>
      <c r="C248" s="1"/>
      <c r="D248" s="1"/>
      <c r="E248" s="1"/>
      <c r="F248" s="1"/>
      <c r="G248" s="1"/>
      <c r="H248" s="89"/>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6"/>
    </row>
    <row r="249" spans="1:50" ht="11.25">
      <c r="A249" s="1"/>
      <c r="B249" s="1"/>
      <c r="C249" s="1"/>
      <c r="D249" s="1"/>
      <c r="E249" s="1"/>
      <c r="F249" s="1"/>
      <c r="G249" s="1"/>
      <c r="H249" s="90"/>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6"/>
    </row>
    <row r="250" spans="1:50" ht="11.25">
      <c r="A250" s="60"/>
      <c r="B250" s="60"/>
      <c r="C250" s="60"/>
      <c r="D250" s="60"/>
      <c r="E250" s="60"/>
      <c r="F250" s="60"/>
      <c r="G250" s="60"/>
      <c r="H250" s="91"/>
      <c r="I250" s="92"/>
      <c r="J250" s="92"/>
      <c r="K250" s="92"/>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c r="AO250" s="8"/>
      <c r="AP250" s="8"/>
      <c r="AQ250" s="8"/>
      <c r="AR250" s="8"/>
      <c r="AS250" s="8"/>
      <c r="AT250" s="8"/>
      <c r="AU250" s="8"/>
      <c r="AV250" s="8"/>
      <c r="AW250" s="8"/>
      <c r="AX250" s="9"/>
    </row>
    <row r="251" spans="1:50" ht="11.25" hidden="1">
      <c r="H251" s="94"/>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row>
    <row r="252" spans="1:50" ht="11.25" hidden="1">
      <c r="H252" s="94"/>
      <c r="I252" s="96"/>
      <c r="J252" s="96"/>
      <c r="K252" s="96"/>
      <c r="L252" s="84"/>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84"/>
      <c r="AL252" s="98"/>
      <c r="AM252" s="98"/>
      <c r="AN252" s="98"/>
    </row>
    <row r="253" spans="1:50" ht="11.25" hidden="1">
      <c r="H253" s="94"/>
      <c r="I253" s="96"/>
      <c r="J253" s="96"/>
      <c r="K253" s="96"/>
      <c r="L253" s="84"/>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84"/>
      <c r="AL253" s="98"/>
      <c r="AM253" s="98"/>
      <c r="AN253" s="98"/>
    </row>
    <row r="254" spans="1:50" ht="11.25" hidden="1">
      <c r="H254" s="94"/>
      <c r="I254" s="96"/>
      <c r="J254" s="96"/>
      <c r="K254" s="96"/>
      <c r="L254" s="84"/>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84"/>
      <c r="AL254" s="98"/>
      <c r="AM254" s="98"/>
      <c r="AN254" s="98"/>
    </row>
    <row r="255" spans="1:50" ht="11.25" hidden="1">
      <c r="H255" s="94"/>
      <c r="I255" s="95"/>
      <c r="J255" s="95"/>
      <c r="K255" s="95"/>
      <c r="L255" s="95"/>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84"/>
      <c r="AL255" s="98"/>
      <c r="AM255" s="98"/>
      <c r="AN255" s="98"/>
    </row>
    <row r="256" spans="1:50" ht="11.25" hidden="1">
      <c r="H256" s="94"/>
      <c r="I256" s="95"/>
      <c r="J256" s="95"/>
      <c r="K256" s="95"/>
      <c r="L256" s="95"/>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84"/>
      <c r="AL256" s="98"/>
      <c r="AM256" s="98"/>
      <c r="AN256" s="98"/>
    </row>
    <row r="257" spans="8:40" ht="11.25" hidden="1">
      <c r="H257" s="94"/>
      <c r="I257" s="95"/>
      <c r="J257" s="95"/>
      <c r="K257" s="95"/>
      <c r="L257" s="95"/>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84"/>
      <c r="AL257" s="98"/>
      <c r="AM257" s="98"/>
      <c r="AN257" s="98"/>
    </row>
    <row r="258" spans="8:40" ht="11.25" hidden="1">
      <c r="H258" s="94"/>
      <c r="I258" s="95"/>
      <c r="J258" s="95"/>
      <c r="K258" s="95"/>
      <c r="L258" s="95"/>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84"/>
      <c r="AL258" s="98"/>
      <c r="AM258" s="98"/>
      <c r="AN258" s="98"/>
    </row>
    <row r="259" spans="8:40" ht="11.25" hidden="1">
      <c r="H259" s="94"/>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8"/>
      <c r="AM259" s="98"/>
      <c r="AN259" s="98"/>
    </row>
    <row r="260" spans="8:40" ht="11.25" hidden="1">
      <c r="H260" s="94"/>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row>
    <row r="261" spans="8:40" ht="11.25" hidden="1">
      <c r="H261" s="94"/>
      <c r="I261" s="96"/>
      <c r="J261" s="96"/>
      <c r="K261" s="96"/>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row>
    <row r="262" spans="8:40" ht="11.25" hidden="1">
      <c r="H262" s="94"/>
      <c r="I262" s="96"/>
      <c r="J262" s="96"/>
      <c r="K262" s="96"/>
      <c r="L262" s="84"/>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84"/>
      <c r="AL262" s="98"/>
      <c r="AM262" s="98"/>
      <c r="AN262" s="98"/>
    </row>
    <row r="263" spans="8:40" hidden="1">
      <c r="H263" s="84"/>
      <c r="I263" s="84"/>
      <c r="J263" s="80"/>
      <c r="L263" s="84"/>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K263" s="80"/>
      <c r="AL263" s="80"/>
      <c r="AM263" s="80"/>
    </row>
    <row r="264" spans="8:40" hidden="1">
      <c r="H264" s="84"/>
      <c r="I264" s="84"/>
      <c r="J264" s="80"/>
      <c r="L264" s="84"/>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K264" s="80"/>
      <c r="AL264" s="80"/>
      <c r="AM264" s="80"/>
    </row>
    <row r="265" spans="8:40" hidden="1">
      <c r="H265" s="84"/>
      <c r="I265" s="84"/>
      <c r="J265" s="80"/>
      <c r="L265" s="84"/>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K265" s="80"/>
      <c r="AL265" s="80"/>
      <c r="AM265" s="80"/>
    </row>
    <row r="266" spans="8:40" ht="11.25" hidden="1">
      <c r="H266" s="95"/>
      <c r="I266" s="95"/>
      <c r="J266" s="95"/>
      <c r="K266" s="95"/>
      <c r="L266" s="95"/>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K266" s="80"/>
      <c r="AL266" s="80"/>
      <c r="AM266" s="80"/>
    </row>
    <row r="267" spans="8:40" ht="11.25" hidden="1">
      <c r="H267" s="95"/>
      <c r="I267" s="95"/>
      <c r="J267" s="95"/>
      <c r="K267" s="95"/>
      <c r="L267" s="95"/>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K267" s="80"/>
      <c r="AL267" s="80"/>
      <c r="AM267" s="80"/>
    </row>
    <row r="268" spans="8:40" ht="11.25" hidden="1">
      <c r="H268" s="95"/>
      <c r="I268" s="95"/>
      <c r="J268" s="95"/>
      <c r="K268" s="95"/>
      <c r="L268" s="95"/>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K268" s="80"/>
      <c r="AL268" s="80"/>
      <c r="AM268" s="80"/>
    </row>
    <row r="269" spans="8:40" ht="11.25" hidden="1">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80"/>
      <c r="AM269" s="80"/>
    </row>
    <row r="270" spans="8:40" ht="11.25" hidden="1">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row>
    <row r="271" spans="8:40" ht="11.25" hidden="1">
      <c r="H271" s="99"/>
    </row>
    <row r="272" spans="8:40" ht="11.25" hidden="1">
      <c r="H272" s="99"/>
    </row>
    <row r="274" spans="8:37" ht="11.25" hidden="1">
      <c r="H274" s="96"/>
      <c r="I274" s="96"/>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row>
    <row r="275" spans="8:37" hidden="1">
      <c r="H275" s="96"/>
      <c r="I275" s="96"/>
      <c r="J275" s="84"/>
      <c r="K275" s="97"/>
      <c r="L275" s="97"/>
      <c r="M275" s="84"/>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84"/>
    </row>
    <row r="276" spans="8:37" hidden="1">
      <c r="H276" s="96"/>
      <c r="I276" s="80"/>
      <c r="J276" s="84"/>
      <c r="K276" s="97"/>
      <c r="L276" s="80"/>
      <c r="M276" s="84"/>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80"/>
      <c r="AK276" s="84"/>
    </row>
    <row r="277" spans="8:37" hidden="1">
      <c r="H277" s="96"/>
      <c r="I277" s="80"/>
      <c r="J277" s="84"/>
      <c r="K277" s="97"/>
      <c r="L277" s="80"/>
      <c r="M277" s="84"/>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80"/>
      <c r="AK277" s="84"/>
    </row>
    <row r="278" spans="8:37" hidden="1">
      <c r="H278" s="96"/>
      <c r="I278" s="80"/>
      <c r="J278" s="84"/>
      <c r="K278" s="97"/>
      <c r="L278" s="80"/>
      <c r="M278" s="84"/>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80"/>
      <c r="AK278" s="84"/>
    </row>
    <row r="279" spans="8:37" hidden="1">
      <c r="H279" s="96"/>
      <c r="I279" s="80"/>
      <c r="J279" s="84"/>
      <c r="K279" s="97"/>
      <c r="L279" s="80"/>
      <c r="M279" s="84"/>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80"/>
      <c r="AK279" s="84"/>
    </row>
    <row r="280" spans="8:37" ht="11.25" hidden="1">
      <c r="H280" s="95"/>
      <c r="I280" s="95"/>
      <c r="J280" s="95"/>
      <c r="K280" s="97"/>
      <c r="L280" s="80"/>
      <c r="M280" s="84"/>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80"/>
      <c r="AK280" s="84"/>
    </row>
    <row r="281" spans="8:37" ht="11.25" hidden="1">
      <c r="H281" s="95"/>
      <c r="I281" s="95"/>
      <c r="J281" s="95"/>
      <c r="K281" s="97"/>
      <c r="L281" s="80"/>
      <c r="M281" s="84"/>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80"/>
      <c r="AK281" s="84"/>
    </row>
    <row r="282" spans="8:37" ht="11.25" hidden="1">
      <c r="H282" s="99"/>
    </row>
    <row r="283" spans="8:37" ht="11.25" hidden="1">
      <c r="H283" s="99"/>
    </row>
    <row r="284" spans="8:37" ht="11.25" hidden="1">
      <c r="H284" s="99"/>
    </row>
    <row r="285" spans="8:37" hidden="1">
      <c r="H285" s="100"/>
    </row>
    <row r="286" spans="8:37" ht="11.25" hidden="1">
      <c r="H286" s="101"/>
    </row>
    <row r="287" spans="8:37" hidden="1">
      <c r="H287" s="80"/>
      <c r="I287" s="80"/>
      <c r="J287" s="84"/>
      <c r="K287" s="97"/>
      <c r="L287" s="97"/>
      <c r="M287" s="84"/>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84"/>
    </row>
    <row r="288" spans="8:37" hidden="1">
      <c r="H288" s="80"/>
      <c r="I288" s="80"/>
      <c r="J288" s="84"/>
      <c r="K288" s="97"/>
      <c r="L288" s="80"/>
      <c r="M288" s="84"/>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80"/>
      <c r="AK288" s="84"/>
    </row>
    <row r="289" spans="8:37" hidden="1">
      <c r="H289" s="80"/>
      <c r="I289" s="80"/>
      <c r="J289" s="84"/>
      <c r="K289" s="97"/>
      <c r="L289" s="80"/>
      <c r="M289" s="84"/>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80"/>
      <c r="AK289" s="84"/>
    </row>
    <row r="290" spans="8:37" hidden="1">
      <c r="H290" s="80"/>
      <c r="I290" s="80"/>
      <c r="J290" s="84"/>
      <c r="K290" s="97"/>
      <c r="L290" s="80"/>
      <c r="M290" s="84"/>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80"/>
      <c r="AK290" s="84"/>
    </row>
    <row r="291" spans="8:37" hidden="1">
      <c r="H291" s="80"/>
      <c r="I291" s="80"/>
      <c r="J291" s="84"/>
      <c r="K291" s="97"/>
      <c r="L291" s="80"/>
      <c r="M291" s="84"/>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80"/>
      <c r="AK291" s="84"/>
    </row>
    <row r="292" spans="8:37" ht="11.25" hidden="1">
      <c r="H292" s="95"/>
      <c r="I292" s="95"/>
      <c r="J292" s="95"/>
      <c r="K292" s="97"/>
      <c r="L292" s="80"/>
      <c r="M292" s="84"/>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80"/>
      <c r="AK292" s="84"/>
    </row>
    <row r="293" spans="8:37" ht="11.25" hidden="1">
      <c r="H293" s="95"/>
      <c r="I293" s="95"/>
      <c r="J293" s="95"/>
      <c r="K293" s="97"/>
      <c r="L293" s="80"/>
      <c r="M293" s="84"/>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80"/>
      <c r="AK293" s="84"/>
    </row>
    <row r="294" spans="8:37" ht="11.25" hidden="1">
      <c r="H294" s="99"/>
    </row>
    <row r="295" spans="8:37" ht="11.25" hidden="1">
      <c r="H295" s="99"/>
    </row>
    <row r="296" spans="8:37" ht="11.25" hidden="1">
      <c r="H296" s="99"/>
    </row>
    <row r="297" spans="8:37" hidden="1">
      <c r="H297" s="100"/>
    </row>
    <row r="298" spans="8:37" ht="11.25" hidden="1">
      <c r="H298" s="101"/>
    </row>
    <row r="299" spans="8:37" hidden="1">
      <c r="H299" s="96"/>
      <c r="I299" s="96"/>
      <c r="J299" s="84"/>
      <c r="K299" s="97"/>
      <c r="L299" s="97"/>
      <c r="M299" s="84"/>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84"/>
    </row>
    <row r="300" spans="8:37" hidden="1">
      <c r="H300" s="96"/>
      <c r="I300" s="80"/>
      <c r="J300" s="84"/>
      <c r="K300" s="97"/>
      <c r="L300" s="80"/>
      <c r="M300" s="84"/>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80"/>
      <c r="AK300" s="84"/>
    </row>
    <row r="301" spans="8:37" hidden="1">
      <c r="H301" s="96"/>
      <c r="I301" s="80"/>
      <c r="J301" s="84"/>
      <c r="K301" s="97"/>
      <c r="L301" s="80"/>
      <c r="M301" s="84"/>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80"/>
      <c r="AK301" s="84"/>
    </row>
    <row r="302" spans="8:37" hidden="1">
      <c r="H302" s="96"/>
      <c r="I302" s="80"/>
      <c r="J302" s="84"/>
      <c r="K302" s="97"/>
      <c r="L302" s="80"/>
      <c r="M302" s="84"/>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80"/>
      <c r="AK302" s="84"/>
    </row>
    <row r="303" spans="8:37" hidden="1">
      <c r="H303" s="96"/>
      <c r="I303" s="80"/>
      <c r="J303" s="84"/>
      <c r="K303" s="97"/>
      <c r="L303" s="80"/>
      <c r="M303" s="84"/>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80"/>
      <c r="AK303" s="84"/>
    </row>
    <row r="304" spans="8:37" ht="11.25" hidden="1">
      <c r="H304" s="95"/>
      <c r="I304" s="95"/>
      <c r="J304" s="95"/>
      <c r="K304" s="97"/>
      <c r="L304" s="80"/>
      <c r="M304" s="84"/>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80"/>
      <c r="AK304" s="84"/>
    </row>
    <row r="305" spans="8:37" ht="11.25" hidden="1">
      <c r="H305" s="95"/>
      <c r="I305" s="95"/>
      <c r="J305" s="95"/>
      <c r="K305" s="95"/>
      <c r="L305" s="95"/>
      <c r="M305" s="95"/>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80"/>
      <c r="AK305" s="84"/>
    </row>
    <row r="306" spans="8:37" ht="11.25" hidden="1">
      <c r="H306" s="99"/>
    </row>
    <row r="307" spans="8:37" ht="11.25" hidden="1">
      <c r="H307" s="99"/>
    </row>
    <row r="308" spans="8:37" ht="11.25" hidden="1">
      <c r="H308" s="99"/>
    </row>
    <row r="309" spans="8:37" hidden="1">
      <c r="H309" s="100"/>
    </row>
    <row r="310" spans="8:37" ht="11.25" hidden="1">
      <c r="H310" s="101"/>
    </row>
    <row r="311" spans="8:37" hidden="1">
      <c r="H311" s="80"/>
      <c r="I311" s="80"/>
      <c r="J311" s="84"/>
      <c r="K311" s="97"/>
      <c r="L311" s="97"/>
      <c r="M311" s="84"/>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84"/>
    </row>
    <row r="312" spans="8:37" hidden="1">
      <c r="H312" s="80"/>
      <c r="I312" s="80"/>
      <c r="J312" s="84"/>
      <c r="K312" s="97"/>
      <c r="L312" s="80"/>
      <c r="M312" s="84"/>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80"/>
      <c r="AK312" s="84"/>
    </row>
    <row r="313" spans="8:37" hidden="1">
      <c r="H313" s="80"/>
      <c r="I313" s="80"/>
      <c r="J313" s="84"/>
      <c r="K313" s="97"/>
      <c r="L313" s="80"/>
      <c r="M313" s="84"/>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80"/>
      <c r="AK313" s="84"/>
    </row>
    <row r="314" spans="8:37" hidden="1">
      <c r="H314" s="80"/>
      <c r="I314" s="80"/>
      <c r="J314" s="84"/>
      <c r="K314" s="97"/>
      <c r="L314" s="80"/>
      <c r="M314" s="84"/>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80"/>
      <c r="AK314" s="84"/>
    </row>
    <row r="315" spans="8:37" hidden="1">
      <c r="H315" s="80"/>
      <c r="I315" s="80"/>
      <c r="J315" s="84"/>
      <c r="K315" s="97"/>
      <c r="L315" s="80"/>
      <c r="M315" s="84"/>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80"/>
      <c r="AK315" s="84"/>
    </row>
    <row r="316" spans="8:37" ht="11.25" hidden="1">
      <c r="H316" s="95"/>
      <c r="I316" s="95"/>
      <c r="J316" s="95"/>
      <c r="K316" s="97"/>
      <c r="L316" s="80"/>
      <c r="M316" s="84"/>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80"/>
      <c r="AK316" s="84"/>
    </row>
    <row r="317" spans="8:37" ht="11.25" hidden="1">
      <c r="H317" s="95"/>
      <c r="I317" s="95"/>
      <c r="J317" s="95"/>
      <c r="K317" s="97"/>
      <c r="L317" s="80"/>
      <c r="M317" s="84"/>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80"/>
      <c r="AK317" s="84"/>
    </row>
    <row r="318" spans="8:37" ht="11.25" hidden="1">
      <c r="H318" s="95"/>
      <c r="I318" s="95"/>
      <c r="J318" s="95"/>
      <c r="K318" s="95"/>
      <c r="L318" s="95"/>
      <c r="M318" s="95"/>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80"/>
      <c r="AK318" s="84"/>
    </row>
    <row r="319" spans="8:37" ht="11.25" hidden="1">
      <c r="H319" s="102"/>
    </row>
    <row r="320" spans="8:37" hidden="1">
      <c r="H320" s="103"/>
    </row>
    <row r="321" spans="8:37" ht="11.25" hidden="1">
      <c r="H321" s="104"/>
    </row>
    <row r="322" spans="8:37" ht="11.25" hidden="1">
      <c r="H322" s="105"/>
    </row>
    <row r="323" spans="8:37" ht="11.25" hidden="1">
      <c r="H323" s="106"/>
    </row>
    <row r="324" spans="8:37" ht="11.25" hidden="1">
      <c r="H324" s="96"/>
      <c r="I324" s="96"/>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row>
    <row r="325" spans="8:37" hidden="1">
      <c r="H325" s="96"/>
      <c r="I325" s="96"/>
      <c r="J325" s="84"/>
      <c r="K325" s="97"/>
      <c r="L325" s="97"/>
      <c r="M325" s="84"/>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84"/>
    </row>
    <row r="326" spans="8:37" hidden="1">
      <c r="H326" s="96"/>
      <c r="I326" s="80"/>
      <c r="J326" s="84"/>
      <c r="K326" s="97"/>
      <c r="L326" s="80"/>
      <c r="M326" s="84"/>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80"/>
      <c r="AK326" s="84"/>
    </row>
    <row r="327" spans="8:37" hidden="1">
      <c r="H327" s="96"/>
      <c r="I327" s="80"/>
      <c r="J327" s="84"/>
      <c r="K327" s="97"/>
      <c r="L327" s="80"/>
      <c r="M327" s="84"/>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80"/>
      <c r="AK327" s="84"/>
    </row>
    <row r="328" spans="8:37" hidden="1">
      <c r="H328" s="96"/>
      <c r="I328" s="80"/>
      <c r="J328" s="84"/>
      <c r="K328" s="97"/>
      <c r="L328" s="80"/>
      <c r="M328" s="84"/>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80"/>
      <c r="AK328" s="84"/>
    </row>
    <row r="329" spans="8:37" hidden="1">
      <c r="H329" s="96"/>
      <c r="I329" s="80"/>
      <c r="J329" s="84"/>
      <c r="K329" s="97"/>
      <c r="L329" s="80"/>
      <c r="M329" s="84"/>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80"/>
      <c r="AK329" s="84"/>
    </row>
    <row r="330" spans="8:37" ht="11.25" hidden="1">
      <c r="H330" s="95"/>
      <c r="I330" s="95"/>
      <c r="J330" s="95"/>
      <c r="K330" s="97"/>
      <c r="L330" s="80"/>
      <c r="M330" s="84"/>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80"/>
      <c r="AK330" s="84"/>
    </row>
    <row r="331" spans="8:37" ht="11.25" hidden="1">
      <c r="H331" s="95"/>
      <c r="I331" s="95"/>
      <c r="J331" s="95"/>
      <c r="K331" s="97"/>
      <c r="L331" s="80"/>
      <c r="M331" s="84"/>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80"/>
      <c r="AK331" s="84"/>
    </row>
    <row r="332" spans="8:37" ht="11.25" hidden="1">
      <c r="H332" s="95"/>
      <c r="I332" s="95"/>
      <c r="J332" s="95"/>
      <c r="K332" s="95"/>
      <c r="L332" s="95"/>
      <c r="M332" s="95"/>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80"/>
      <c r="AK332" s="84"/>
    </row>
    <row r="333" spans="8:37" ht="11.25" hidden="1">
      <c r="H333" s="99"/>
    </row>
    <row r="334" spans="8:37" ht="11.25" hidden="1">
      <c r="H334" s="99"/>
    </row>
    <row r="335" spans="8:37" ht="11.25" hidden="1">
      <c r="H335" s="99"/>
    </row>
    <row r="336" spans="8:37" hidden="1">
      <c r="H336" s="100"/>
    </row>
    <row r="337" spans="8:37" ht="11.25" hidden="1">
      <c r="H337" s="101"/>
    </row>
    <row r="338" spans="8:37" hidden="1">
      <c r="H338" s="80"/>
      <c r="I338" s="80"/>
      <c r="J338" s="84"/>
      <c r="K338" s="97"/>
      <c r="L338" s="97"/>
      <c r="M338" s="84"/>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80"/>
    </row>
    <row r="339" spans="8:37" hidden="1">
      <c r="H339" s="80"/>
      <c r="I339" s="80"/>
      <c r="J339" s="84"/>
      <c r="K339" s="97"/>
      <c r="L339" s="80"/>
      <c r="M339" s="84"/>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80"/>
      <c r="AK339" s="80"/>
    </row>
    <row r="340" spans="8:37" hidden="1">
      <c r="H340" s="80"/>
      <c r="I340" s="80"/>
      <c r="J340" s="84"/>
      <c r="K340" s="97"/>
      <c r="L340" s="80"/>
      <c r="M340" s="84"/>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80"/>
      <c r="AK340" s="80"/>
    </row>
    <row r="341" spans="8:37" hidden="1">
      <c r="H341" s="80"/>
      <c r="I341" s="80"/>
      <c r="J341" s="84"/>
      <c r="K341" s="97"/>
      <c r="L341" s="80"/>
      <c r="M341" s="84"/>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80"/>
      <c r="AK341" s="80"/>
    </row>
    <row r="342" spans="8:37" hidden="1">
      <c r="H342" s="80"/>
      <c r="I342" s="80"/>
      <c r="J342" s="84"/>
      <c r="K342" s="97"/>
      <c r="L342" s="80"/>
      <c r="M342" s="84"/>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80"/>
      <c r="AK342" s="80"/>
    </row>
    <row r="343" spans="8:37" ht="11.25" hidden="1">
      <c r="H343" s="95"/>
      <c r="I343" s="95"/>
      <c r="J343" s="95"/>
      <c r="K343" s="97"/>
      <c r="L343" s="80"/>
      <c r="M343" s="84"/>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80"/>
      <c r="AK343" s="80"/>
    </row>
    <row r="344" spans="8:37" ht="11.25" hidden="1">
      <c r="H344" s="95"/>
      <c r="I344" s="95"/>
      <c r="J344" s="95"/>
      <c r="K344" s="97"/>
      <c r="L344" s="80"/>
      <c r="M344" s="84"/>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80"/>
      <c r="AK344" s="80"/>
    </row>
    <row r="345" spans="8:37" ht="11.25" hidden="1">
      <c r="H345" s="95"/>
      <c r="I345" s="95"/>
      <c r="J345" s="95"/>
      <c r="K345" s="97"/>
      <c r="L345" s="80"/>
      <c r="M345" s="84"/>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80"/>
      <c r="AK345" s="80"/>
    </row>
    <row r="346" spans="8:37" ht="11.25" hidden="1">
      <c r="H346" s="95"/>
      <c r="I346" s="95"/>
      <c r="J346" s="95"/>
      <c r="K346" s="95"/>
      <c r="L346" s="95"/>
      <c r="M346" s="95"/>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80"/>
      <c r="AK346" s="80"/>
    </row>
    <row r="347" spans="8:37" ht="11.25" hidden="1">
      <c r="H347" s="99"/>
    </row>
    <row r="348" spans="8:37" ht="11.25" hidden="1">
      <c r="H348" s="96"/>
      <c r="I348" s="96"/>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row>
    <row r="349" spans="8:37" hidden="1">
      <c r="H349" s="96"/>
      <c r="I349" s="96"/>
      <c r="J349" s="84"/>
      <c r="K349" s="97"/>
      <c r="L349" s="97"/>
      <c r="M349" s="84"/>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84"/>
    </row>
    <row r="350" spans="8:37" hidden="1">
      <c r="H350" s="96"/>
      <c r="I350" s="80"/>
      <c r="J350" s="84"/>
      <c r="K350" s="97"/>
      <c r="L350" s="80"/>
      <c r="M350" s="84"/>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80"/>
      <c r="AK350" s="84"/>
    </row>
    <row r="351" spans="8:37" hidden="1">
      <c r="H351" s="96"/>
      <c r="I351" s="80"/>
      <c r="J351" s="84"/>
      <c r="K351" s="97"/>
      <c r="L351" s="80"/>
      <c r="M351" s="84"/>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80"/>
      <c r="AK351" s="84"/>
    </row>
    <row r="352" spans="8:37" hidden="1">
      <c r="H352" s="96"/>
      <c r="I352" s="80"/>
      <c r="J352" s="84"/>
      <c r="K352" s="97"/>
      <c r="L352" s="80"/>
      <c r="M352" s="84"/>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80"/>
      <c r="AK352" s="84"/>
    </row>
    <row r="353" spans="8:37" hidden="1">
      <c r="H353" s="96"/>
      <c r="I353" s="80"/>
      <c r="J353" s="84"/>
      <c r="K353" s="97"/>
      <c r="L353" s="80"/>
      <c r="M353" s="84"/>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80"/>
      <c r="AK353" s="84"/>
    </row>
    <row r="354" spans="8:37" ht="11.25" hidden="1">
      <c r="H354" s="95"/>
      <c r="I354" s="95"/>
      <c r="J354" s="95"/>
      <c r="K354" s="97"/>
      <c r="L354" s="80"/>
      <c r="M354" s="84"/>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80"/>
      <c r="AK354" s="84"/>
    </row>
    <row r="355" spans="8:37" ht="11.25" hidden="1">
      <c r="H355" s="95"/>
      <c r="I355" s="95"/>
      <c r="J355" s="95"/>
      <c r="K355" s="97"/>
      <c r="L355" s="80"/>
      <c r="M355" s="84"/>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80"/>
      <c r="AK355" s="84"/>
    </row>
    <row r="356" spans="8:37" ht="11.25" hidden="1">
      <c r="H356" s="95"/>
      <c r="I356" s="95"/>
      <c r="J356" s="95"/>
      <c r="K356" s="97"/>
      <c r="L356" s="80"/>
      <c r="M356" s="84"/>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80"/>
      <c r="AK356" s="84"/>
    </row>
    <row r="357" spans="8:37" ht="11.25" hidden="1">
      <c r="H357" s="95"/>
      <c r="I357" s="95"/>
      <c r="J357" s="95"/>
      <c r="K357" s="95"/>
      <c r="L357" s="95"/>
      <c r="M357" s="95"/>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80"/>
      <c r="AK357" s="84"/>
    </row>
    <row r="358" spans="8:37" ht="11.25" hidden="1">
      <c r="H358" s="99"/>
    </row>
    <row r="359" spans="8:37" hidden="1">
      <c r="H359" s="107"/>
    </row>
    <row r="360" spans="8:37" ht="11.25" hidden="1">
      <c r="H360" s="99"/>
    </row>
    <row r="361" spans="8:37" hidden="1">
      <c r="H361" s="96"/>
      <c r="I361" s="80"/>
    </row>
    <row r="362" spans="8:37" hidden="1">
      <c r="H362" s="96"/>
      <c r="I362" s="80"/>
    </row>
    <row r="363" spans="8:37" hidden="1">
      <c r="H363" s="96"/>
      <c r="I363" s="80"/>
    </row>
    <row r="364" spans="8:37" hidden="1">
      <c r="H364" s="96"/>
      <c r="I364" s="80"/>
    </row>
    <row r="365" spans="8:37" hidden="1">
      <c r="H365" s="96"/>
      <c r="I365" s="80"/>
    </row>
    <row r="366" spans="8:37" hidden="1">
      <c r="H366" s="96"/>
      <c r="I366" s="80"/>
    </row>
    <row r="367" spans="8:37" hidden="1">
      <c r="H367" s="96"/>
      <c r="I367" s="80"/>
    </row>
    <row r="368" spans="8:37" hidden="1">
      <c r="H368" s="96"/>
      <c r="I368" s="80"/>
    </row>
    <row r="369" spans="8:8" ht="11.25" hidden="1">
      <c r="H369" s="99"/>
    </row>
    <row r="370" spans="8:8" hidden="1">
      <c r="H370" s="100"/>
    </row>
    <row r="371" spans="8:8" hidden="1">
      <c r="H371" s="100"/>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09A-E96D-41B4-BABE-74EA8C492243}">
  <sheetPr codeName="Blad11">
    <tabColor theme="7" tint="0.79998168889431442"/>
  </sheetPr>
  <dimension ref="A1:AG354"/>
  <sheetViews>
    <sheetView showGridLines="0" workbookViewId="0">
      <selection activeCell="D6" sqref="D6"/>
    </sheetView>
  </sheetViews>
  <sheetFormatPr defaultColWidth="0" defaultRowHeight="10.5" zeroHeight="1"/>
  <cols>
    <col min="1" max="18" width="9" style="28" customWidth="1"/>
    <col min="19" max="19" width="15.125" style="28" bestFit="1" customWidth="1"/>
    <col min="20" max="20" width="10.75" style="28" bestFit="1" customWidth="1"/>
    <col min="21" max="22" width="9" style="28" customWidth="1"/>
    <col min="23" max="24" width="11" style="28" bestFit="1" customWidth="1"/>
    <col min="25" max="28" width="9" style="28" customWidth="1"/>
    <col min="29" max="16384" width="9" style="28" hidden="1"/>
  </cols>
  <sheetData>
    <row r="1" spans="1:33">
      <c r="A1" s="39" t="s">
        <v>648</v>
      </c>
      <c r="B1" s="40"/>
      <c r="C1" s="40"/>
      <c r="D1" s="40"/>
      <c r="E1" s="40"/>
      <c r="F1" s="40"/>
      <c r="G1" s="40"/>
      <c r="H1" s="40"/>
      <c r="I1" s="40"/>
      <c r="J1" s="40"/>
      <c r="K1" s="40"/>
      <c r="L1" s="40"/>
      <c r="M1" s="40"/>
      <c r="N1" s="40"/>
      <c r="O1" s="40"/>
      <c r="P1" s="40"/>
      <c r="Q1" s="40"/>
      <c r="R1" s="40"/>
      <c r="S1" s="40"/>
      <c r="T1" s="40"/>
      <c r="U1" s="40"/>
      <c r="V1" s="40"/>
      <c r="W1" s="40"/>
      <c r="X1" s="40"/>
      <c r="Y1" s="40"/>
      <c r="Z1" s="40"/>
      <c r="AA1" s="40"/>
      <c r="AB1" s="133"/>
    </row>
    <row r="2" spans="1:33">
      <c r="A2" s="2" t="s">
        <v>649</v>
      </c>
      <c r="B2" s="5"/>
      <c r="C2" s="5"/>
      <c r="D2" s="5"/>
      <c r="E2" s="5"/>
      <c r="F2" s="5"/>
      <c r="G2" s="5"/>
      <c r="H2" s="5"/>
      <c r="I2" s="5"/>
      <c r="J2" s="5"/>
      <c r="K2" s="5"/>
      <c r="L2" s="5"/>
      <c r="M2" s="5"/>
      <c r="N2" s="5"/>
      <c r="O2" s="5"/>
      <c r="P2" s="5"/>
      <c r="Q2" s="5"/>
      <c r="R2" s="5"/>
      <c r="S2" s="5"/>
      <c r="T2" s="5"/>
      <c r="U2" s="5"/>
      <c r="V2" s="5"/>
      <c r="W2" s="5"/>
      <c r="X2" s="5"/>
      <c r="Y2" s="5"/>
      <c r="Z2" s="5"/>
      <c r="AA2" s="5"/>
      <c r="AB2" s="6"/>
    </row>
    <row r="3" spans="1:33">
      <c r="A3" s="5"/>
      <c r="B3" s="5"/>
      <c r="C3" s="5"/>
      <c r="D3" s="5"/>
      <c r="E3" s="5"/>
      <c r="F3" s="5"/>
      <c r="G3" s="5"/>
      <c r="H3" s="5"/>
      <c r="I3" s="5"/>
      <c r="J3" s="5"/>
      <c r="K3" s="5"/>
      <c r="L3" s="5"/>
      <c r="M3" s="5"/>
      <c r="N3" s="5"/>
      <c r="O3" s="5"/>
      <c r="P3" s="5"/>
      <c r="Q3" s="5"/>
      <c r="R3" s="5"/>
      <c r="S3" s="5"/>
      <c r="T3" s="5"/>
      <c r="U3" s="5"/>
      <c r="V3" s="5"/>
      <c r="W3" s="5"/>
      <c r="X3" s="5"/>
      <c r="Y3" s="5"/>
      <c r="Z3" s="5"/>
      <c r="AA3" s="5"/>
      <c r="AB3" s="6"/>
    </row>
    <row r="4" spans="1:33">
      <c r="A4" s="41" t="s">
        <v>365</v>
      </c>
      <c r="B4" s="42"/>
      <c r="C4" s="42"/>
      <c r="D4" s="42"/>
      <c r="E4" s="42"/>
      <c r="F4" s="42"/>
      <c r="G4" s="42"/>
      <c r="H4" s="42"/>
      <c r="I4" s="42"/>
      <c r="J4" s="42"/>
      <c r="K4" s="42"/>
      <c r="L4" s="42"/>
      <c r="M4" s="42"/>
      <c r="N4" s="42"/>
      <c r="O4" s="42"/>
      <c r="P4" s="42"/>
      <c r="Q4" s="42"/>
      <c r="R4" s="42"/>
      <c r="S4" s="42"/>
      <c r="T4" s="42"/>
      <c r="U4" s="42"/>
      <c r="V4" s="42"/>
      <c r="W4" s="42"/>
      <c r="X4" s="42"/>
      <c r="Y4" s="42"/>
      <c r="Z4" s="42"/>
      <c r="AA4" s="42"/>
      <c r="AB4" s="134"/>
    </row>
    <row r="5" spans="1:33">
      <c r="A5" s="5"/>
      <c r="B5" s="5"/>
      <c r="C5" s="5"/>
      <c r="D5" s="5"/>
      <c r="E5" s="5"/>
      <c r="F5" s="5"/>
      <c r="G5" s="5"/>
      <c r="H5" s="5"/>
      <c r="I5" s="5"/>
      <c r="J5" s="5"/>
      <c r="K5" s="5"/>
      <c r="L5" s="5"/>
      <c r="M5" s="5"/>
      <c r="N5" s="5"/>
      <c r="O5" s="5"/>
      <c r="P5" s="5"/>
      <c r="Q5" s="5"/>
      <c r="R5" s="5"/>
      <c r="S5" s="5"/>
      <c r="T5" s="5"/>
      <c r="U5" s="5"/>
      <c r="V5" s="5"/>
      <c r="W5" s="5"/>
      <c r="X5" s="5"/>
      <c r="Y5" s="5"/>
      <c r="Z5" s="5"/>
      <c r="AA5" s="5"/>
      <c r="AB5" s="6"/>
    </row>
    <row r="6" spans="1:33">
      <c r="A6" s="62" t="s">
        <v>366</v>
      </c>
      <c r="B6" s="108"/>
      <c r="C6" s="108"/>
      <c r="D6" s="117">
        <v>0</v>
      </c>
      <c r="E6" s="5"/>
      <c r="F6" s="14" t="s">
        <v>650</v>
      </c>
      <c r="G6" s="15"/>
      <c r="H6" s="15"/>
      <c r="I6" s="15"/>
      <c r="J6" s="15"/>
      <c r="K6" s="15"/>
      <c r="L6" s="15"/>
      <c r="M6" s="15"/>
      <c r="N6" s="16"/>
      <c r="O6" s="5"/>
      <c r="P6" s="5"/>
      <c r="Q6" s="5"/>
      <c r="R6" s="5"/>
      <c r="S6" s="5"/>
      <c r="T6" s="5"/>
      <c r="U6" s="5"/>
      <c r="V6" s="5"/>
      <c r="W6" s="5"/>
      <c r="X6" s="5"/>
      <c r="Y6" s="5"/>
      <c r="Z6" s="5"/>
      <c r="AA6" s="5"/>
      <c r="AB6" s="6"/>
    </row>
    <row r="7" spans="1:33">
      <c r="A7" s="62" t="s">
        <v>368</v>
      </c>
      <c r="B7" s="108"/>
      <c r="C7" s="108"/>
      <c r="D7" s="117">
        <v>1</v>
      </c>
      <c r="E7" s="5"/>
      <c r="F7" s="14" t="s">
        <v>651</v>
      </c>
      <c r="G7" s="15"/>
      <c r="H7" s="15"/>
      <c r="I7" s="15"/>
      <c r="J7" s="15"/>
      <c r="K7" s="15"/>
      <c r="L7" s="15"/>
      <c r="M7" s="15"/>
      <c r="N7" s="16"/>
      <c r="O7" s="5"/>
      <c r="P7" s="5"/>
      <c r="Q7" s="5"/>
      <c r="R7" s="5"/>
      <c r="S7" s="5"/>
      <c r="T7" s="5"/>
      <c r="U7" s="5"/>
      <c r="V7" s="5"/>
      <c r="W7" s="5"/>
      <c r="X7" s="5"/>
      <c r="Y7" s="5"/>
      <c r="Z7" s="5"/>
      <c r="AA7" s="5"/>
      <c r="AB7" s="6"/>
    </row>
    <row r="8" spans="1:33">
      <c r="A8" s="62" t="s">
        <v>122</v>
      </c>
      <c r="B8" s="108"/>
      <c r="C8" s="63"/>
      <c r="D8" s="109">
        <f>SUM(D6:D7)</f>
        <v>1</v>
      </c>
      <c r="E8" s="5"/>
      <c r="F8" s="5"/>
      <c r="G8" s="5"/>
      <c r="H8" s="5"/>
      <c r="I8" s="5"/>
      <c r="J8" s="5"/>
      <c r="K8" s="5"/>
      <c r="L8" s="5"/>
      <c r="M8" s="5"/>
      <c r="N8" s="5"/>
      <c r="O8" s="5"/>
      <c r="P8" s="5"/>
      <c r="Q8" s="5"/>
      <c r="R8" s="5"/>
      <c r="S8" s="5"/>
      <c r="T8" s="5"/>
      <c r="U8" s="5"/>
      <c r="V8" s="5"/>
      <c r="W8" s="5"/>
      <c r="X8" s="5"/>
      <c r="Y8" s="5"/>
      <c r="Z8" s="5"/>
      <c r="AA8" s="5"/>
      <c r="AB8" s="6"/>
    </row>
    <row r="9" spans="1:33">
      <c r="A9" s="62" t="s">
        <v>370</v>
      </c>
      <c r="B9" s="108"/>
      <c r="C9" s="63"/>
      <c r="D9" s="118">
        <v>1878</v>
      </c>
      <c r="E9" s="5"/>
      <c r="F9" s="14" t="s">
        <v>652</v>
      </c>
      <c r="G9" s="15"/>
      <c r="H9" s="15"/>
      <c r="I9" s="15"/>
      <c r="J9" s="15"/>
      <c r="K9" s="15"/>
      <c r="L9" s="15"/>
      <c r="M9" s="15"/>
      <c r="N9" s="16"/>
      <c r="O9" s="5"/>
      <c r="P9" s="5"/>
      <c r="Q9" s="5"/>
      <c r="R9" s="5"/>
      <c r="S9" s="5"/>
      <c r="T9" s="5"/>
      <c r="U9" s="5"/>
      <c r="V9" s="5"/>
      <c r="W9" s="5"/>
      <c r="X9" s="5"/>
      <c r="Y9" s="5"/>
      <c r="Z9" s="5"/>
      <c r="AA9" s="5"/>
      <c r="AB9" s="6"/>
    </row>
    <row r="10" spans="1:33">
      <c r="A10" s="62" t="s">
        <v>638</v>
      </c>
      <c r="B10" s="108"/>
      <c r="C10" s="63"/>
      <c r="D10" s="118">
        <v>156</v>
      </c>
      <c r="E10" s="5"/>
      <c r="F10" s="14" t="s">
        <v>653</v>
      </c>
      <c r="G10" s="15"/>
      <c r="H10" s="15"/>
      <c r="I10" s="15"/>
      <c r="J10" s="15"/>
      <c r="K10" s="15"/>
      <c r="L10" s="15"/>
      <c r="M10" s="15"/>
      <c r="N10" s="16"/>
      <c r="O10" s="5"/>
      <c r="P10" s="5"/>
      <c r="Q10" s="5"/>
      <c r="R10" s="5"/>
      <c r="S10" s="5"/>
      <c r="T10" s="5"/>
      <c r="U10" s="5"/>
      <c r="V10" s="5"/>
      <c r="W10" s="5"/>
      <c r="X10" s="5"/>
      <c r="Y10" s="5"/>
      <c r="Z10" s="5"/>
      <c r="AA10" s="5"/>
      <c r="AB10" s="6"/>
    </row>
    <row r="11" spans="1:33">
      <c r="A11" s="43"/>
      <c r="B11" s="43"/>
      <c r="C11" s="43"/>
      <c r="D11" s="5"/>
      <c r="E11" s="5"/>
      <c r="F11" s="5"/>
      <c r="G11" s="5"/>
      <c r="H11" s="5"/>
      <c r="I11" s="5"/>
      <c r="J11" s="5"/>
      <c r="K11" s="5"/>
      <c r="L11" s="5"/>
      <c r="M11" s="5"/>
      <c r="N11" s="5"/>
      <c r="O11" s="5"/>
      <c r="P11" s="5"/>
      <c r="Q11" s="5"/>
      <c r="R11" s="5"/>
      <c r="S11" s="5"/>
      <c r="T11" s="5"/>
      <c r="U11" s="5"/>
      <c r="V11" s="5"/>
      <c r="W11" s="5"/>
      <c r="X11" s="5"/>
      <c r="Y11" s="5"/>
      <c r="Z11" s="5"/>
      <c r="AA11" s="5"/>
      <c r="AB11" s="6"/>
    </row>
    <row r="12" spans="1:33">
      <c r="A12" s="41" t="s">
        <v>372</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134"/>
    </row>
    <row r="13" spans="1:33">
      <c r="A13" s="44"/>
      <c r="B13" s="5"/>
      <c r="C13" s="5"/>
      <c r="D13" s="5"/>
      <c r="E13" s="5"/>
      <c r="F13" s="5"/>
      <c r="G13" s="5"/>
      <c r="H13" s="5"/>
      <c r="I13" s="5"/>
      <c r="J13" s="5"/>
      <c r="K13" s="5"/>
      <c r="L13" s="5"/>
      <c r="M13" s="5"/>
      <c r="N13" s="5"/>
      <c r="O13" s="5"/>
      <c r="P13" s="5"/>
      <c r="Q13" s="5"/>
      <c r="R13" s="5"/>
      <c r="S13" s="5"/>
      <c r="T13" s="5"/>
      <c r="U13" s="5"/>
      <c r="V13" s="5"/>
      <c r="W13" s="5"/>
      <c r="X13" s="5"/>
      <c r="Y13" s="5"/>
      <c r="Z13" s="5"/>
      <c r="AA13" s="5"/>
      <c r="AB13" s="6"/>
    </row>
    <row r="14" spans="1:33">
      <c r="A14" s="75" t="s">
        <v>654</v>
      </c>
      <c r="B14" s="1"/>
      <c r="C14" s="1"/>
      <c r="D14" s="1"/>
      <c r="E14" s="1"/>
      <c r="F14" s="1"/>
      <c r="G14" s="75" t="s">
        <v>654</v>
      </c>
      <c r="H14" s="1"/>
      <c r="I14" s="1"/>
      <c r="J14" s="1"/>
      <c r="K14" s="1"/>
      <c r="L14" s="5"/>
      <c r="M14" s="75" t="s">
        <v>654</v>
      </c>
      <c r="N14" s="1"/>
      <c r="O14" s="1"/>
      <c r="P14" s="1"/>
      <c r="Q14" s="1"/>
      <c r="R14" s="5"/>
      <c r="S14" s="1"/>
      <c r="T14" s="1"/>
      <c r="U14" s="1"/>
      <c r="V14" s="1"/>
      <c r="W14" s="1"/>
      <c r="X14" s="1"/>
      <c r="Y14" s="5"/>
      <c r="Z14" s="5"/>
      <c r="AA14" s="5"/>
      <c r="AB14" s="5"/>
      <c r="AC14" s="5"/>
      <c r="AD14" s="5"/>
      <c r="AE14" s="5"/>
      <c r="AF14" s="5"/>
      <c r="AG14" s="6"/>
    </row>
    <row r="15" spans="1:33">
      <c r="A15" s="65" t="s">
        <v>655</v>
      </c>
      <c r="B15" s="48"/>
      <c r="C15" s="48"/>
      <c r="D15" s="48"/>
      <c r="E15" s="48"/>
      <c r="F15" s="48"/>
      <c r="G15" s="65" t="s">
        <v>656</v>
      </c>
      <c r="H15" s="48"/>
      <c r="I15" s="48"/>
      <c r="J15" s="48"/>
      <c r="K15" s="48"/>
      <c r="L15" s="5"/>
      <c r="M15" s="65" t="s">
        <v>657</v>
      </c>
      <c r="N15" s="48"/>
      <c r="O15" s="48"/>
      <c r="P15" s="48"/>
      <c r="Q15" s="48"/>
      <c r="R15" s="50"/>
      <c r="S15" s="47" t="s">
        <v>658</v>
      </c>
      <c r="T15" s="1"/>
      <c r="U15" s="1"/>
      <c r="V15" s="1"/>
      <c r="W15" s="1"/>
      <c r="X15" s="1"/>
      <c r="Y15" s="5"/>
      <c r="Z15" s="4"/>
      <c r="AA15" s="5"/>
      <c r="AB15" s="5"/>
      <c r="AC15" s="5"/>
      <c r="AD15" s="5"/>
      <c r="AE15" s="5"/>
      <c r="AF15" s="5"/>
      <c r="AG15" s="6"/>
    </row>
    <row r="16" spans="1:33" ht="11.25" thickBot="1">
      <c r="A16" s="110" t="s">
        <v>121</v>
      </c>
      <c r="B16" s="110" t="s">
        <v>659</v>
      </c>
      <c r="C16" s="110" t="s">
        <v>123</v>
      </c>
      <c r="D16" s="110" t="s">
        <v>379</v>
      </c>
      <c r="E16" s="110" t="s">
        <v>660</v>
      </c>
      <c r="F16" s="111"/>
      <c r="G16" s="110" t="s">
        <v>121</v>
      </c>
      <c r="H16" s="110" t="s">
        <v>659</v>
      </c>
      <c r="I16" s="110" t="s">
        <v>123</v>
      </c>
      <c r="J16" s="110" t="s">
        <v>379</v>
      </c>
      <c r="K16" s="110" t="s">
        <v>660</v>
      </c>
      <c r="L16" s="5"/>
      <c r="M16" s="110" t="s">
        <v>121</v>
      </c>
      <c r="N16" s="110" t="s">
        <v>659</v>
      </c>
      <c r="O16" s="110" t="s">
        <v>123</v>
      </c>
      <c r="P16" s="110" t="s">
        <v>379</v>
      </c>
      <c r="Q16" s="110" t="s">
        <v>660</v>
      </c>
      <c r="R16" s="50"/>
      <c r="S16" s="110" t="s">
        <v>121</v>
      </c>
      <c r="T16" s="110" t="s">
        <v>659</v>
      </c>
      <c r="U16" s="110" t="s">
        <v>123</v>
      </c>
      <c r="V16" s="110" t="s">
        <v>379</v>
      </c>
      <c r="W16" s="110" t="s">
        <v>661</v>
      </c>
      <c r="X16" s="110" t="s">
        <v>662</v>
      </c>
      <c r="Y16" s="127" t="s">
        <v>663</v>
      </c>
      <c r="Z16" s="127" t="s">
        <v>384</v>
      </c>
      <c r="AA16" s="5"/>
      <c r="AB16" s="5"/>
      <c r="AC16" s="5"/>
      <c r="AD16" s="5"/>
      <c r="AE16" s="5"/>
      <c r="AF16" s="5"/>
      <c r="AG16" s="6"/>
    </row>
    <row r="17" spans="1:33">
      <c r="A17" s="111">
        <v>1</v>
      </c>
      <c r="B17" s="111" t="s">
        <v>664</v>
      </c>
      <c r="C17" s="111" t="str">
        <f>B17</f>
        <v>Start</v>
      </c>
      <c r="D17" s="111" t="str">
        <f>A17&amp;"_"&amp;B17</f>
        <v>1_Start</v>
      </c>
      <c r="E17" s="112">
        <v>1729</v>
      </c>
      <c r="F17" s="111"/>
      <c r="G17" s="111">
        <v>1</v>
      </c>
      <c r="H17" s="111" t="s">
        <v>664</v>
      </c>
      <c r="I17" s="111" t="str">
        <f>H17</f>
        <v>Start</v>
      </c>
      <c r="J17" s="111" t="str">
        <f>G17&amp;"_"&amp;H17</f>
        <v>1_Start</v>
      </c>
      <c r="K17" s="112">
        <v>1785</v>
      </c>
      <c r="L17" s="5"/>
      <c r="M17" s="111">
        <v>1</v>
      </c>
      <c r="N17" s="111" t="s">
        <v>664</v>
      </c>
      <c r="O17" s="111" t="str">
        <f>N17</f>
        <v>Start</v>
      </c>
      <c r="P17" s="111" t="str">
        <f>M17&amp;"_"&amp;N17</f>
        <v>1_Start</v>
      </c>
      <c r="Q17" s="112">
        <v>1830</v>
      </c>
      <c r="R17" s="185"/>
      <c r="S17" s="111">
        <v>1</v>
      </c>
      <c r="T17" s="111" t="s">
        <v>664</v>
      </c>
      <c r="U17" s="111" t="str">
        <f>T17</f>
        <v>Start</v>
      </c>
      <c r="V17" s="111" t="str">
        <f t="shared" ref="V17:V80" si="0">S17&amp;"_"&amp;T17</f>
        <v>1_Start</v>
      </c>
      <c r="W17" s="66">
        <f>INDEX($K$17:$K$346,MATCH($V17,$J$17:$J$346,0))</f>
        <v>1785</v>
      </c>
      <c r="X17" s="66">
        <f>INDEX($Q$17:$Q$346,MATCH(V17,$P$17:$P$346,0))</f>
        <v>1830</v>
      </c>
      <c r="Y17" s="142">
        <f>$D$6*W17+$D$7*X17</f>
        <v>1830</v>
      </c>
      <c r="Z17" s="145">
        <f>Y17/$D$10</f>
        <v>11.73076923076923</v>
      </c>
      <c r="AA17" s="5"/>
      <c r="AB17" s="5"/>
      <c r="AC17" s="5"/>
      <c r="AD17" s="5"/>
      <c r="AE17" s="5"/>
      <c r="AF17" s="5"/>
      <c r="AG17" s="6"/>
    </row>
    <row r="18" spans="1:33">
      <c r="A18" s="111">
        <v>1</v>
      </c>
      <c r="B18" s="111">
        <v>0</v>
      </c>
      <c r="C18" s="111">
        <f t="shared" ref="C18:C81" si="1">B18</f>
        <v>0</v>
      </c>
      <c r="D18" s="111" t="str">
        <f t="shared" ref="D18:D81" si="2">A18&amp;"_"&amp;B18</f>
        <v>1_0</v>
      </c>
      <c r="E18" s="112">
        <v>1769</v>
      </c>
      <c r="F18" s="111"/>
      <c r="G18" s="111">
        <v>1</v>
      </c>
      <c r="H18" s="111">
        <v>0</v>
      </c>
      <c r="I18" s="111">
        <f t="shared" ref="I18:I81" si="3">H18</f>
        <v>0</v>
      </c>
      <c r="J18" s="111" t="str">
        <f t="shared" ref="J18:J81" si="4">G18&amp;"_"&amp;H18</f>
        <v>1_0</v>
      </c>
      <c r="K18" s="112">
        <v>1826</v>
      </c>
      <c r="L18" s="5"/>
      <c r="M18" s="111">
        <v>1</v>
      </c>
      <c r="N18" s="111">
        <v>0</v>
      </c>
      <c r="O18" s="111">
        <f t="shared" ref="O18:O81" si="5">N18</f>
        <v>0</v>
      </c>
      <c r="P18" s="111" t="str">
        <f t="shared" ref="P18:P81" si="6">M18&amp;"_"&amp;N18</f>
        <v>1_0</v>
      </c>
      <c r="Q18" s="112">
        <v>1872</v>
      </c>
      <c r="R18" s="185"/>
      <c r="S18" s="111">
        <v>1</v>
      </c>
      <c r="T18" s="111">
        <v>0</v>
      </c>
      <c r="U18" s="111">
        <f t="shared" ref="U18:U81" si="7">T18</f>
        <v>0</v>
      </c>
      <c r="V18" s="111" t="str">
        <f t="shared" si="0"/>
        <v>1_0</v>
      </c>
      <c r="W18" s="66">
        <f t="shared" ref="W18:W81" si="8">INDEX($K$17:$K$346,MATCH($V18,$J$17:$J$346,0))</f>
        <v>1826</v>
      </c>
      <c r="X18" s="66">
        <f t="shared" ref="X18:X81" si="9">INDEX($Q$17:$Q$346,MATCH(V18,$P$17:$P$346,0))</f>
        <v>1872</v>
      </c>
      <c r="Y18" s="142">
        <f>$D$6*W18+$D$7*X18</f>
        <v>1872</v>
      </c>
      <c r="Z18" s="43">
        <f>Y18/$D$10</f>
        <v>12</v>
      </c>
      <c r="AA18" s="5"/>
      <c r="AB18" s="5"/>
      <c r="AC18" s="5"/>
      <c r="AD18" s="5"/>
      <c r="AE18" s="5"/>
      <c r="AF18" s="5"/>
      <c r="AG18" s="6"/>
    </row>
    <row r="19" spans="1:33">
      <c r="A19" s="111">
        <v>1</v>
      </c>
      <c r="B19" s="111">
        <v>1</v>
      </c>
      <c r="C19" s="111">
        <f t="shared" si="1"/>
        <v>1</v>
      </c>
      <c r="D19" s="111" t="str">
        <f t="shared" si="2"/>
        <v>1_1</v>
      </c>
      <c r="E19" s="112">
        <v>1811</v>
      </c>
      <c r="F19" s="111"/>
      <c r="G19" s="111">
        <v>1</v>
      </c>
      <c r="H19" s="111">
        <v>1</v>
      </c>
      <c r="I19" s="111">
        <f t="shared" si="3"/>
        <v>1</v>
      </c>
      <c r="J19" s="111" t="str">
        <f t="shared" si="4"/>
        <v>1_1</v>
      </c>
      <c r="K19" s="112">
        <v>1870</v>
      </c>
      <c r="L19" s="5"/>
      <c r="M19" s="111">
        <v>1</v>
      </c>
      <c r="N19" s="111">
        <v>1</v>
      </c>
      <c r="O19" s="111">
        <f t="shared" si="5"/>
        <v>1</v>
      </c>
      <c r="P19" s="111" t="str">
        <f t="shared" si="6"/>
        <v>1_1</v>
      </c>
      <c r="Q19" s="112">
        <v>1917</v>
      </c>
      <c r="R19" s="186"/>
      <c r="S19" s="111">
        <v>1</v>
      </c>
      <c r="T19" s="111">
        <v>1</v>
      </c>
      <c r="U19" s="111">
        <f t="shared" si="7"/>
        <v>1</v>
      </c>
      <c r="V19" s="111" t="str">
        <f t="shared" si="0"/>
        <v>1_1</v>
      </c>
      <c r="W19" s="66">
        <f t="shared" si="8"/>
        <v>1870</v>
      </c>
      <c r="X19" s="66">
        <f t="shared" si="9"/>
        <v>1917</v>
      </c>
      <c r="Y19" s="142">
        <f>$D$6*W19+$D$7*X19</f>
        <v>1917</v>
      </c>
      <c r="Z19" s="43">
        <f>Y19/$D$10</f>
        <v>12.288461538461538</v>
      </c>
      <c r="AA19" s="5"/>
      <c r="AB19" s="5"/>
      <c r="AC19" s="5"/>
      <c r="AD19" s="5"/>
      <c r="AE19" s="5"/>
      <c r="AF19" s="5"/>
      <c r="AG19" s="6"/>
    </row>
    <row r="20" spans="1:33">
      <c r="A20" s="111">
        <v>1</v>
      </c>
      <c r="B20" s="111">
        <v>2</v>
      </c>
      <c r="C20" s="111">
        <f t="shared" si="1"/>
        <v>2</v>
      </c>
      <c r="D20" s="111" t="str">
        <f t="shared" si="2"/>
        <v>1_2</v>
      </c>
      <c r="E20" s="112">
        <v>1855</v>
      </c>
      <c r="F20" s="111"/>
      <c r="G20" s="111">
        <v>1</v>
      </c>
      <c r="H20" s="111">
        <v>2</v>
      </c>
      <c r="I20" s="111">
        <f t="shared" si="3"/>
        <v>2</v>
      </c>
      <c r="J20" s="111" t="str">
        <f t="shared" si="4"/>
        <v>1_2</v>
      </c>
      <c r="K20" s="112">
        <v>1915</v>
      </c>
      <c r="L20" s="5"/>
      <c r="M20" s="111">
        <v>1</v>
      </c>
      <c r="N20" s="111">
        <v>2</v>
      </c>
      <c r="O20" s="111">
        <f t="shared" si="5"/>
        <v>2</v>
      </c>
      <c r="P20" s="111" t="str">
        <f t="shared" si="6"/>
        <v>1_2</v>
      </c>
      <c r="Q20" s="112">
        <v>1963</v>
      </c>
      <c r="R20" s="186"/>
      <c r="S20" s="111">
        <v>1</v>
      </c>
      <c r="T20" s="111">
        <v>2</v>
      </c>
      <c r="U20" s="111">
        <f t="shared" si="7"/>
        <v>2</v>
      </c>
      <c r="V20" s="111" t="str">
        <f t="shared" si="0"/>
        <v>1_2</v>
      </c>
      <c r="W20" s="66">
        <f t="shared" si="8"/>
        <v>1915</v>
      </c>
      <c r="X20" s="66">
        <f t="shared" si="9"/>
        <v>1963</v>
      </c>
      <c r="Y20" s="142">
        <f>$D$6*W20+$D$7*X20</f>
        <v>1963</v>
      </c>
      <c r="Z20" s="43">
        <f>Y20/$D$10</f>
        <v>12.583333333333334</v>
      </c>
      <c r="AA20" s="5"/>
      <c r="AB20" s="5"/>
      <c r="AC20" s="5"/>
      <c r="AD20" s="5"/>
      <c r="AE20" s="5"/>
      <c r="AF20" s="5"/>
      <c r="AG20" s="6"/>
    </row>
    <row r="21" spans="1:33">
      <c r="A21" s="111">
        <v>1</v>
      </c>
      <c r="B21" s="111">
        <v>3</v>
      </c>
      <c r="C21" s="111">
        <f t="shared" si="1"/>
        <v>3</v>
      </c>
      <c r="D21" s="111" t="str">
        <f t="shared" si="2"/>
        <v>1_3</v>
      </c>
      <c r="E21" s="112">
        <v>1901</v>
      </c>
      <c r="F21" s="111"/>
      <c r="G21" s="111">
        <v>1</v>
      </c>
      <c r="H21" s="111">
        <v>3</v>
      </c>
      <c r="I21" s="111">
        <f t="shared" si="3"/>
        <v>3</v>
      </c>
      <c r="J21" s="111" t="str">
        <f t="shared" si="4"/>
        <v>1_3</v>
      </c>
      <c r="K21" s="112">
        <v>1963</v>
      </c>
      <c r="L21" s="5"/>
      <c r="M21" s="111">
        <v>1</v>
      </c>
      <c r="N21" s="111">
        <v>3</v>
      </c>
      <c r="O21" s="111">
        <f t="shared" si="5"/>
        <v>3</v>
      </c>
      <c r="P21" s="111" t="str">
        <f t="shared" si="6"/>
        <v>1_3</v>
      </c>
      <c r="Q21" s="112">
        <v>2012</v>
      </c>
      <c r="R21" s="186"/>
      <c r="S21" s="111">
        <v>1</v>
      </c>
      <c r="T21" s="111">
        <v>3</v>
      </c>
      <c r="U21" s="111">
        <f t="shared" si="7"/>
        <v>3</v>
      </c>
      <c r="V21" s="111" t="str">
        <f t="shared" si="0"/>
        <v>1_3</v>
      </c>
      <c r="W21" s="66">
        <f t="shared" si="8"/>
        <v>1963</v>
      </c>
      <c r="X21" s="66">
        <f t="shared" si="9"/>
        <v>2012</v>
      </c>
      <c r="Y21" s="142">
        <f t="shared" ref="Y21:Y80" si="10">$D$6*W21+$D$7*X21</f>
        <v>2012</v>
      </c>
      <c r="Z21" s="43">
        <f>Y21/$D$10</f>
        <v>12.897435897435898</v>
      </c>
      <c r="AA21" s="5"/>
      <c r="AB21" s="5"/>
      <c r="AC21" s="5"/>
      <c r="AD21" s="5"/>
      <c r="AE21" s="5"/>
      <c r="AF21" s="5"/>
      <c r="AG21" s="6"/>
    </row>
    <row r="22" spans="1:33">
      <c r="A22" s="111">
        <v>1</v>
      </c>
      <c r="B22" s="111">
        <v>4</v>
      </c>
      <c r="C22" s="111">
        <f t="shared" si="1"/>
        <v>4</v>
      </c>
      <c r="D22" s="111" t="str">
        <f t="shared" si="2"/>
        <v>1_4</v>
      </c>
      <c r="E22" s="112">
        <v>1945</v>
      </c>
      <c r="F22" s="111"/>
      <c r="G22" s="111">
        <v>1</v>
      </c>
      <c r="H22" s="111">
        <v>4</v>
      </c>
      <c r="I22" s="111">
        <f t="shared" si="3"/>
        <v>4</v>
      </c>
      <c r="J22" s="111" t="str">
        <f t="shared" si="4"/>
        <v>1_4</v>
      </c>
      <c r="K22" s="112">
        <v>2008</v>
      </c>
      <c r="L22" s="5"/>
      <c r="M22" s="111">
        <v>1</v>
      </c>
      <c r="N22" s="111">
        <v>4</v>
      </c>
      <c r="O22" s="111">
        <f t="shared" si="5"/>
        <v>4</v>
      </c>
      <c r="P22" s="111" t="str">
        <f t="shared" si="6"/>
        <v>1_4</v>
      </c>
      <c r="Q22" s="112">
        <v>2058</v>
      </c>
      <c r="R22" s="186"/>
      <c r="S22" s="111">
        <v>1</v>
      </c>
      <c r="T22" s="111">
        <v>4</v>
      </c>
      <c r="U22" s="111">
        <f t="shared" si="7"/>
        <v>4</v>
      </c>
      <c r="V22" s="111" t="str">
        <f t="shared" si="0"/>
        <v>1_4</v>
      </c>
      <c r="W22" s="66">
        <f t="shared" si="8"/>
        <v>2008</v>
      </c>
      <c r="X22" s="66">
        <f t="shared" si="9"/>
        <v>2058</v>
      </c>
      <c r="Y22" s="142">
        <f t="shared" si="10"/>
        <v>2058</v>
      </c>
      <c r="Z22" s="43">
        <f t="shared" ref="Z22:Z81" si="11">Y22/$D$10</f>
        <v>13.192307692307692</v>
      </c>
      <c r="AA22" s="5"/>
      <c r="AB22" s="5"/>
      <c r="AC22" s="5"/>
      <c r="AD22" s="5"/>
      <c r="AE22" s="5"/>
      <c r="AF22" s="5"/>
      <c r="AG22" s="6"/>
    </row>
    <row r="23" spans="1:33">
      <c r="A23" s="111">
        <v>1</v>
      </c>
      <c r="B23" s="111">
        <v>5</v>
      </c>
      <c r="C23" s="111">
        <f t="shared" si="1"/>
        <v>5</v>
      </c>
      <c r="D23" s="111" t="str">
        <f t="shared" si="2"/>
        <v>1_5</v>
      </c>
      <c r="E23" s="112">
        <v>1989</v>
      </c>
      <c r="F23" s="111"/>
      <c r="G23" s="111">
        <v>1</v>
      </c>
      <c r="H23" s="111">
        <v>5</v>
      </c>
      <c r="I23" s="111">
        <f t="shared" si="3"/>
        <v>5</v>
      </c>
      <c r="J23" s="111" t="str">
        <f t="shared" si="4"/>
        <v>1_5</v>
      </c>
      <c r="K23" s="112">
        <v>2054</v>
      </c>
      <c r="L23" s="5"/>
      <c r="M23" s="111">
        <v>1</v>
      </c>
      <c r="N23" s="111">
        <v>5</v>
      </c>
      <c r="O23" s="111">
        <f t="shared" si="5"/>
        <v>5</v>
      </c>
      <c r="P23" s="111" t="str">
        <f t="shared" si="6"/>
        <v>1_5</v>
      </c>
      <c r="Q23" s="112">
        <v>2105</v>
      </c>
      <c r="R23" s="186"/>
      <c r="S23" s="111">
        <v>1</v>
      </c>
      <c r="T23" s="111">
        <v>5</v>
      </c>
      <c r="U23" s="111">
        <f t="shared" si="7"/>
        <v>5</v>
      </c>
      <c r="V23" s="111" t="str">
        <f t="shared" si="0"/>
        <v>1_5</v>
      </c>
      <c r="W23" s="66">
        <f t="shared" si="8"/>
        <v>2054</v>
      </c>
      <c r="X23" s="66">
        <f t="shared" si="9"/>
        <v>2105</v>
      </c>
      <c r="Y23" s="142">
        <f t="shared" si="10"/>
        <v>2105</v>
      </c>
      <c r="Z23" s="43">
        <f t="shared" si="11"/>
        <v>13.493589743589743</v>
      </c>
      <c r="AA23" s="5"/>
      <c r="AB23" s="5"/>
      <c r="AC23" s="5"/>
      <c r="AD23" s="5"/>
      <c r="AE23" s="5"/>
      <c r="AF23" s="5"/>
      <c r="AG23" s="6"/>
    </row>
    <row r="24" spans="1:33">
      <c r="A24" s="111">
        <v>1</v>
      </c>
      <c r="B24" s="111">
        <v>6</v>
      </c>
      <c r="C24" s="111">
        <f t="shared" si="1"/>
        <v>6</v>
      </c>
      <c r="D24" s="111" t="str">
        <f t="shared" si="2"/>
        <v>1_6</v>
      </c>
      <c r="E24" s="112">
        <v>2038</v>
      </c>
      <c r="F24" s="111"/>
      <c r="G24" s="111">
        <v>1</v>
      </c>
      <c r="H24" s="111">
        <v>6</v>
      </c>
      <c r="I24" s="111">
        <f t="shared" si="3"/>
        <v>6</v>
      </c>
      <c r="J24" s="111" t="str">
        <f t="shared" si="4"/>
        <v>1_6</v>
      </c>
      <c r="K24" s="112">
        <v>2104</v>
      </c>
      <c r="L24" s="5"/>
      <c r="M24" s="111">
        <v>1</v>
      </c>
      <c r="N24" s="111">
        <v>6</v>
      </c>
      <c r="O24" s="111">
        <f t="shared" si="5"/>
        <v>6</v>
      </c>
      <c r="P24" s="111" t="str">
        <f t="shared" si="6"/>
        <v>1_6</v>
      </c>
      <c r="Q24" s="112">
        <v>2157</v>
      </c>
      <c r="R24" s="186"/>
      <c r="S24" s="111">
        <v>1</v>
      </c>
      <c r="T24" s="111">
        <v>6</v>
      </c>
      <c r="U24" s="111">
        <f t="shared" si="7"/>
        <v>6</v>
      </c>
      <c r="V24" s="111" t="str">
        <f t="shared" si="0"/>
        <v>1_6</v>
      </c>
      <c r="W24" s="66">
        <f t="shared" si="8"/>
        <v>2104</v>
      </c>
      <c r="X24" s="66">
        <f t="shared" si="9"/>
        <v>2157</v>
      </c>
      <c r="Y24" s="142">
        <f t="shared" si="10"/>
        <v>2157</v>
      </c>
      <c r="Z24" s="43">
        <f t="shared" si="11"/>
        <v>13.826923076923077</v>
      </c>
      <c r="AA24" s="5"/>
      <c r="AB24" s="5"/>
      <c r="AC24" s="5"/>
      <c r="AD24" s="5"/>
      <c r="AE24" s="5"/>
      <c r="AF24" s="5"/>
      <c r="AG24" s="6"/>
    </row>
    <row r="25" spans="1:33">
      <c r="A25" s="111">
        <v>1</v>
      </c>
      <c r="B25" s="111">
        <v>7</v>
      </c>
      <c r="C25" s="111">
        <f t="shared" si="1"/>
        <v>7</v>
      </c>
      <c r="D25" s="111" t="str">
        <f t="shared" si="2"/>
        <v>1_7</v>
      </c>
      <c r="E25" s="112">
        <v>2089</v>
      </c>
      <c r="F25" s="111"/>
      <c r="G25" s="111">
        <v>1</v>
      </c>
      <c r="H25" s="111">
        <v>7</v>
      </c>
      <c r="I25" s="111">
        <f t="shared" si="3"/>
        <v>7</v>
      </c>
      <c r="J25" s="111" t="str">
        <f t="shared" si="4"/>
        <v>1_7</v>
      </c>
      <c r="K25" s="112">
        <v>2157</v>
      </c>
      <c r="L25" s="5"/>
      <c r="M25" s="111">
        <v>1</v>
      </c>
      <c r="N25" s="111">
        <v>7</v>
      </c>
      <c r="O25" s="111">
        <f t="shared" si="5"/>
        <v>7</v>
      </c>
      <c r="P25" s="111" t="str">
        <f t="shared" si="6"/>
        <v>1_7</v>
      </c>
      <c r="Q25" s="112">
        <v>2211</v>
      </c>
      <c r="R25" s="186"/>
      <c r="S25" s="111">
        <v>1</v>
      </c>
      <c r="T25" s="111">
        <v>7</v>
      </c>
      <c r="U25" s="111">
        <f t="shared" si="7"/>
        <v>7</v>
      </c>
      <c r="V25" s="111" t="str">
        <f t="shared" si="0"/>
        <v>1_7</v>
      </c>
      <c r="W25" s="66">
        <f t="shared" si="8"/>
        <v>2157</v>
      </c>
      <c r="X25" s="66">
        <f t="shared" si="9"/>
        <v>2211</v>
      </c>
      <c r="Y25" s="142">
        <f t="shared" si="10"/>
        <v>2211</v>
      </c>
      <c r="Z25" s="43">
        <f t="shared" si="11"/>
        <v>14.173076923076923</v>
      </c>
      <c r="AA25" s="5"/>
      <c r="AB25" s="5"/>
      <c r="AC25" s="5"/>
      <c r="AD25" s="5"/>
      <c r="AE25" s="5"/>
      <c r="AF25" s="5"/>
      <c r="AG25" s="6"/>
    </row>
    <row r="26" spans="1:33">
      <c r="A26" s="111">
        <v>1</v>
      </c>
      <c r="B26" s="111">
        <v>8</v>
      </c>
      <c r="C26" s="111">
        <f t="shared" si="1"/>
        <v>8</v>
      </c>
      <c r="D26" s="111" t="str">
        <f t="shared" si="2"/>
        <v>1_8</v>
      </c>
      <c r="E26" s="112">
        <v>2138</v>
      </c>
      <c r="F26" s="111"/>
      <c r="G26" s="111">
        <v>1</v>
      </c>
      <c r="H26" s="111">
        <v>8</v>
      </c>
      <c r="I26" s="111">
        <f t="shared" si="3"/>
        <v>8</v>
      </c>
      <c r="J26" s="111" t="str">
        <f t="shared" si="4"/>
        <v>1_8</v>
      </c>
      <c r="K26" s="112">
        <v>2207</v>
      </c>
      <c r="L26" s="5"/>
      <c r="M26" s="111">
        <v>1</v>
      </c>
      <c r="N26" s="111">
        <v>8</v>
      </c>
      <c r="O26" s="111">
        <f t="shared" si="5"/>
        <v>8</v>
      </c>
      <c r="P26" s="111" t="str">
        <f t="shared" si="6"/>
        <v>1_8</v>
      </c>
      <c r="Q26" s="112">
        <v>2262</v>
      </c>
      <c r="R26" s="186"/>
      <c r="S26" s="111">
        <v>1</v>
      </c>
      <c r="T26" s="111">
        <v>8</v>
      </c>
      <c r="U26" s="111">
        <f t="shared" si="7"/>
        <v>8</v>
      </c>
      <c r="V26" s="111" t="str">
        <f t="shared" si="0"/>
        <v>1_8</v>
      </c>
      <c r="W26" s="66">
        <f t="shared" si="8"/>
        <v>2207</v>
      </c>
      <c r="X26" s="66">
        <f t="shared" si="9"/>
        <v>2262</v>
      </c>
      <c r="Y26" s="142">
        <f t="shared" si="10"/>
        <v>2262</v>
      </c>
      <c r="Z26" s="43">
        <f t="shared" si="11"/>
        <v>14.5</v>
      </c>
      <c r="AA26" s="5"/>
      <c r="AB26" s="5"/>
      <c r="AC26" s="5"/>
      <c r="AD26" s="5"/>
      <c r="AE26" s="5"/>
      <c r="AF26" s="5"/>
      <c r="AG26" s="6"/>
    </row>
    <row r="27" spans="1:33">
      <c r="A27" s="111">
        <v>1</v>
      </c>
      <c r="B27" s="111">
        <v>9</v>
      </c>
      <c r="C27" s="111">
        <f t="shared" si="1"/>
        <v>9</v>
      </c>
      <c r="D27" s="111" t="str">
        <f t="shared" si="2"/>
        <v>1_9</v>
      </c>
      <c r="E27" s="112">
        <v>2191</v>
      </c>
      <c r="F27" s="111"/>
      <c r="G27" s="111">
        <v>1</v>
      </c>
      <c r="H27" s="111">
        <v>9</v>
      </c>
      <c r="I27" s="111">
        <f t="shared" si="3"/>
        <v>9</v>
      </c>
      <c r="J27" s="111" t="str">
        <f t="shared" si="4"/>
        <v>1_9</v>
      </c>
      <c r="K27" s="112">
        <v>2262</v>
      </c>
      <c r="L27" s="5"/>
      <c r="M27" s="111">
        <v>1</v>
      </c>
      <c r="N27" s="111">
        <v>9</v>
      </c>
      <c r="O27" s="111">
        <f t="shared" si="5"/>
        <v>9</v>
      </c>
      <c r="P27" s="111" t="str">
        <f t="shared" si="6"/>
        <v>1_9</v>
      </c>
      <c r="Q27" s="112">
        <v>2319</v>
      </c>
      <c r="R27" s="186"/>
      <c r="S27" s="111">
        <v>1</v>
      </c>
      <c r="T27" s="111">
        <v>9</v>
      </c>
      <c r="U27" s="111">
        <f t="shared" si="7"/>
        <v>9</v>
      </c>
      <c r="V27" s="111" t="str">
        <f t="shared" si="0"/>
        <v>1_9</v>
      </c>
      <c r="W27" s="66">
        <f t="shared" si="8"/>
        <v>2262</v>
      </c>
      <c r="X27" s="66">
        <f t="shared" si="9"/>
        <v>2319</v>
      </c>
      <c r="Y27" s="142">
        <f t="shared" si="10"/>
        <v>2319</v>
      </c>
      <c r="Z27" s="43">
        <f t="shared" si="11"/>
        <v>14.865384615384615</v>
      </c>
      <c r="AA27" s="5"/>
      <c r="AB27" s="5"/>
      <c r="AC27" s="5"/>
      <c r="AD27" s="5"/>
      <c r="AE27" s="5"/>
      <c r="AF27" s="5"/>
      <c r="AG27" s="6"/>
    </row>
    <row r="28" spans="1:33">
      <c r="A28" s="111">
        <v>1</v>
      </c>
      <c r="B28" s="111">
        <v>10</v>
      </c>
      <c r="C28" s="111">
        <f t="shared" si="1"/>
        <v>10</v>
      </c>
      <c r="D28" s="111" t="str">
        <f t="shared" si="2"/>
        <v>1_10</v>
      </c>
      <c r="E28" s="111"/>
      <c r="F28" s="111"/>
      <c r="G28" s="111">
        <v>1</v>
      </c>
      <c r="H28" s="111">
        <v>10</v>
      </c>
      <c r="I28" s="111">
        <f t="shared" si="3"/>
        <v>10</v>
      </c>
      <c r="J28" s="111" t="str">
        <f t="shared" si="4"/>
        <v>1_10</v>
      </c>
      <c r="K28" s="111"/>
      <c r="L28" s="5"/>
      <c r="M28" s="111">
        <v>1</v>
      </c>
      <c r="N28" s="111">
        <v>10</v>
      </c>
      <c r="O28" s="111">
        <f t="shared" si="5"/>
        <v>10</v>
      </c>
      <c r="P28" s="111" t="str">
        <f t="shared" si="6"/>
        <v>1_10</v>
      </c>
      <c r="Q28" s="111"/>
      <c r="R28" s="186"/>
      <c r="S28" s="111">
        <v>1</v>
      </c>
      <c r="T28" s="111">
        <v>10</v>
      </c>
      <c r="U28" s="111">
        <f t="shared" si="7"/>
        <v>10</v>
      </c>
      <c r="V28" s="111" t="str">
        <f t="shared" si="0"/>
        <v>1_10</v>
      </c>
      <c r="W28" s="66">
        <f t="shared" si="8"/>
        <v>0</v>
      </c>
      <c r="X28" s="66">
        <f t="shared" si="9"/>
        <v>0</v>
      </c>
      <c r="Y28" s="142">
        <f t="shared" si="10"/>
        <v>0</v>
      </c>
      <c r="Z28" s="43">
        <f t="shared" si="11"/>
        <v>0</v>
      </c>
      <c r="AA28" s="5"/>
      <c r="AB28" s="5"/>
      <c r="AC28" s="5"/>
      <c r="AD28" s="5"/>
      <c r="AE28" s="5"/>
      <c r="AF28" s="5"/>
      <c r="AG28" s="6"/>
    </row>
    <row r="29" spans="1:33">
      <c r="A29" s="111">
        <v>1</v>
      </c>
      <c r="B29" s="111">
        <v>11</v>
      </c>
      <c r="C29" s="111">
        <f t="shared" si="1"/>
        <v>11</v>
      </c>
      <c r="D29" s="111" t="str">
        <f t="shared" si="2"/>
        <v>1_11</v>
      </c>
      <c r="E29" s="111"/>
      <c r="F29" s="111"/>
      <c r="G29" s="111">
        <v>1</v>
      </c>
      <c r="H29" s="111">
        <v>11</v>
      </c>
      <c r="I29" s="111">
        <f t="shared" si="3"/>
        <v>11</v>
      </c>
      <c r="J29" s="111" t="str">
        <f t="shared" si="4"/>
        <v>1_11</v>
      </c>
      <c r="K29" s="111"/>
      <c r="L29" s="5"/>
      <c r="M29" s="111">
        <v>1</v>
      </c>
      <c r="N29" s="111">
        <v>11</v>
      </c>
      <c r="O29" s="111">
        <f t="shared" si="5"/>
        <v>11</v>
      </c>
      <c r="P29" s="111" t="str">
        <f t="shared" si="6"/>
        <v>1_11</v>
      </c>
      <c r="Q29" s="111"/>
      <c r="R29" s="186"/>
      <c r="S29" s="111">
        <v>1</v>
      </c>
      <c r="T29" s="111">
        <v>11</v>
      </c>
      <c r="U29" s="111">
        <f t="shared" si="7"/>
        <v>11</v>
      </c>
      <c r="V29" s="111" t="str">
        <f t="shared" si="0"/>
        <v>1_11</v>
      </c>
      <c r="W29" s="66">
        <f t="shared" si="8"/>
        <v>0</v>
      </c>
      <c r="X29" s="66">
        <f t="shared" si="9"/>
        <v>0</v>
      </c>
      <c r="Y29" s="142">
        <f t="shared" si="10"/>
        <v>0</v>
      </c>
      <c r="Z29" s="43">
        <f t="shared" si="11"/>
        <v>0</v>
      </c>
      <c r="AA29" s="5"/>
      <c r="AB29" s="5"/>
      <c r="AC29" s="5"/>
      <c r="AD29" s="5"/>
      <c r="AE29" s="5"/>
      <c r="AF29" s="5"/>
      <c r="AG29" s="6"/>
    </row>
    <row r="30" spans="1:33">
      <c r="A30" s="111">
        <v>1</v>
      </c>
      <c r="B30" s="111">
        <v>12</v>
      </c>
      <c r="C30" s="111">
        <f t="shared" si="1"/>
        <v>12</v>
      </c>
      <c r="D30" s="111" t="str">
        <f t="shared" si="2"/>
        <v>1_12</v>
      </c>
      <c r="E30" s="111"/>
      <c r="F30" s="111"/>
      <c r="G30" s="111">
        <v>1</v>
      </c>
      <c r="H30" s="111">
        <v>12</v>
      </c>
      <c r="I30" s="111">
        <f t="shared" si="3"/>
        <v>12</v>
      </c>
      <c r="J30" s="111" t="str">
        <f t="shared" si="4"/>
        <v>1_12</v>
      </c>
      <c r="K30" s="111"/>
      <c r="L30" s="5"/>
      <c r="M30" s="111">
        <v>1</v>
      </c>
      <c r="N30" s="111">
        <v>12</v>
      </c>
      <c r="O30" s="111">
        <f t="shared" si="5"/>
        <v>12</v>
      </c>
      <c r="P30" s="111" t="str">
        <f t="shared" si="6"/>
        <v>1_12</v>
      </c>
      <c r="Q30" s="111"/>
      <c r="R30" s="186"/>
      <c r="S30" s="111">
        <v>1</v>
      </c>
      <c r="T30" s="111">
        <v>12</v>
      </c>
      <c r="U30" s="111">
        <f t="shared" si="7"/>
        <v>12</v>
      </c>
      <c r="V30" s="111" t="str">
        <f t="shared" si="0"/>
        <v>1_12</v>
      </c>
      <c r="W30" s="66">
        <f t="shared" si="8"/>
        <v>0</v>
      </c>
      <c r="X30" s="66">
        <f t="shared" si="9"/>
        <v>0</v>
      </c>
      <c r="Y30" s="142">
        <f t="shared" si="10"/>
        <v>0</v>
      </c>
      <c r="Z30" s="43">
        <f t="shared" si="11"/>
        <v>0</v>
      </c>
      <c r="AA30" s="5"/>
      <c r="AB30" s="5"/>
      <c r="AC30" s="5"/>
      <c r="AD30" s="5"/>
      <c r="AE30" s="5"/>
      <c r="AF30" s="5"/>
      <c r="AG30" s="6"/>
    </row>
    <row r="31" spans="1:33">
      <c r="A31" s="111">
        <v>1</v>
      </c>
      <c r="B31" s="111">
        <v>13</v>
      </c>
      <c r="C31" s="111">
        <f t="shared" si="1"/>
        <v>13</v>
      </c>
      <c r="D31" s="111" t="str">
        <f t="shared" si="2"/>
        <v>1_13</v>
      </c>
      <c r="E31" s="111"/>
      <c r="F31" s="111"/>
      <c r="G31" s="111">
        <v>1</v>
      </c>
      <c r="H31" s="111">
        <v>13</v>
      </c>
      <c r="I31" s="111">
        <f t="shared" si="3"/>
        <v>13</v>
      </c>
      <c r="J31" s="111" t="str">
        <f t="shared" si="4"/>
        <v>1_13</v>
      </c>
      <c r="K31" s="111"/>
      <c r="L31" s="5"/>
      <c r="M31" s="111">
        <v>1</v>
      </c>
      <c r="N31" s="111">
        <v>13</v>
      </c>
      <c r="O31" s="111">
        <f t="shared" si="5"/>
        <v>13</v>
      </c>
      <c r="P31" s="111" t="str">
        <f t="shared" si="6"/>
        <v>1_13</v>
      </c>
      <c r="Q31" s="111"/>
      <c r="R31" s="186"/>
      <c r="S31" s="111">
        <v>1</v>
      </c>
      <c r="T31" s="111">
        <v>13</v>
      </c>
      <c r="U31" s="111">
        <f t="shared" si="7"/>
        <v>13</v>
      </c>
      <c r="V31" s="111" t="str">
        <f t="shared" si="0"/>
        <v>1_13</v>
      </c>
      <c r="W31" s="66">
        <f t="shared" si="8"/>
        <v>0</v>
      </c>
      <c r="X31" s="66">
        <f t="shared" si="9"/>
        <v>0</v>
      </c>
      <c r="Y31" s="142">
        <f t="shared" si="10"/>
        <v>0</v>
      </c>
      <c r="Z31" s="43">
        <f t="shared" si="11"/>
        <v>0</v>
      </c>
      <c r="AA31" s="5"/>
      <c r="AB31" s="5"/>
      <c r="AC31" s="5"/>
      <c r="AD31" s="5"/>
      <c r="AE31" s="5"/>
      <c r="AF31" s="5"/>
      <c r="AG31" s="6"/>
    </row>
    <row r="32" spans="1:33">
      <c r="A32" s="111">
        <v>1</v>
      </c>
      <c r="B32" s="111" t="s">
        <v>665</v>
      </c>
      <c r="C32" s="111" t="str">
        <f t="shared" si="1"/>
        <v>u1</v>
      </c>
      <c r="D32" s="111" t="str">
        <f t="shared" si="2"/>
        <v>1_u1</v>
      </c>
      <c r="E32" s="112">
        <v>2264</v>
      </c>
      <c r="F32" s="111"/>
      <c r="G32" s="111">
        <v>1</v>
      </c>
      <c r="H32" s="111" t="s">
        <v>665</v>
      </c>
      <c r="I32" s="111" t="str">
        <f t="shared" si="3"/>
        <v>u1</v>
      </c>
      <c r="J32" s="111" t="str">
        <f t="shared" si="4"/>
        <v>1_u1</v>
      </c>
      <c r="K32" s="112">
        <v>2338</v>
      </c>
      <c r="L32" s="5"/>
      <c r="M32" s="111">
        <v>1</v>
      </c>
      <c r="N32" s="111" t="s">
        <v>665</v>
      </c>
      <c r="O32" s="111" t="str">
        <f t="shared" si="5"/>
        <v>u1</v>
      </c>
      <c r="P32" s="111" t="str">
        <f t="shared" si="6"/>
        <v>1_u1</v>
      </c>
      <c r="Q32" s="112">
        <v>2396</v>
      </c>
      <c r="R32" s="186"/>
      <c r="S32" s="111">
        <v>1</v>
      </c>
      <c r="T32" s="111" t="s">
        <v>665</v>
      </c>
      <c r="U32" s="111" t="str">
        <f t="shared" si="7"/>
        <v>u1</v>
      </c>
      <c r="V32" s="111" t="str">
        <f t="shared" si="0"/>
        <v>1_u1</v>
      </c>
      <c r="W32" s="66">
        <f t="shared" si="8"/>
        <v>2338</v>
      </c>
      <c r="X32" s="66">
        <f t="shared" si="9"/>
        <v>2396</v>
      </c>
      <c r="Y32" s="142">
        <f t="shared" si="10"/>
        <v>2396</v>
      </c>
      <c r="Z32" s="43">
        <f t="shared" si="11"/>
        <v>15.358974358974359</v>
      </c>
      <c r="AA32" s="5"/>
      <c r="AB32" s="5"/>
      <c r="AC32" s="5"/>
      <c r="AD32" s="5"/>
      <c r="AE32" s="5"/>
      <c r="AF32" s="5"/>
      <c r="AG32" s="6"/>
    </row>
    <row r="33" spans="1:33">
      <c r="A33" s="111">
        <v>1</v>
      </c>
      <c r="B33" s="111" t="s">
        <v>666</v>
      </c>
      <c r="C33" s="111" t="str">
        <f t="shared" si="1"/>
        <v>u2</v>
      </c>
      <c r="D33" s="111" t="str">
        <f t="shared" si="2"/>
        <v>1_u2</v>
      </c>
      <c r="E33" s="112">
        <v>2327</v>
      </c>
      <c r="F33" s="111"/>
      <c r="G33" s="111">
        <v>1</v>
      </c>
      <c r="H33" s="111" t="s">
        <v>666</v>
      </c>
      <c r="I33" s="111" t="str">
        <f t="shared" si="3"/>
        <v>u2</v>
      </c>
      <c r="J33" s="111" t="str">
        <f t="shared" si="4"/>
        <v>1_u2</v>
      </c>
      <c r="K33" s="112">
        <v>2403</v>
      </c>
      <c r="L33" s="5"/>
      <c r="M33" s="111">
        <v>1</v>
      </c>
      <c r="N33" s="111" t="s">
        <v>666</v>
      </c>
      <c r="O33" s="111" t="str">
        <f t="shared" si="5"/>
        <v>u2</v>
      </c>
      <c r="P33" s="111" t="str">
        <f t="shared" si="6"/>
        <v>1_u2</v>
      </c>
      <c r="Q33" s="112">
        <v>2463</v>
      </c>
      <c r="R33" s="186"/>
      <c r="S33" s="111">
        <v>1</v>
      </c>
      <c r="T33" s="111" t="s">
        <v>666</v>
      </c>
      <c r="U33" s="111" t="str">
        <f t="shared" si="7"/>
        <v>u2</v>
      </c>
      <c r="V33" s="111" t="str">
        <f t="shared" si="0"/>
        <v>1_u2</v>
      </c>
      <c r="W33" s="66">
        <f t="shared" si="8"/>
        <v>2403</v>
      </c>
      <c r="X33" s="66">
        <f t="shared" si="9"/>
        <v>2463</v>
      </c>
      <c r="Y33" s="142">
        <f t="shared" si="10"/>
        <v>2463</v>
      </c>
      <c r="Z33" s="43">
        <f t="shared" si="11"/>
        <v>15.788461538461538</v>
      </c>
      <c r="AA33" s="5"/>
      <c r="AB33" s="5"/>
      <c r="AC33" s="5"/>
      <c r="AD33" s="5"/>
      <c r="AE33" s="5"/>
      <c r="AF33" s="5"/>
      <c r="AG33" s="6"/>
    </row>
    <row r="34" spans="1:33">
      <c r="A34" s="111">
        <v>1</v>
      </c>
      <c r="B34" s="111" t="s">
        <v>667</v>
      </c>
      <c r="C34" s="111" t="str">
        <f t="shared" si="1"/>
        <v>a</v>
      </c>
      <c r="D34" s="111" t="str">
        <f t="shared" si="2"/>
        <v>1_a</v>
      </c>
      <c r="E34" s="112">
        <v>2264</v>
      </c>
      <c r="F34" s="111"/>
      <c r="G34" s="111">
        <v>1</v>
      </c>
      <c r="H34" s="111" t="s">
        <v>667</v>
      </c>
      <c r="I34" s="111" t="str">
        <f t="shared" si="3"/>
        <v>a</v>
      </c>
      <c r="J34" s="111" t="str">
        <f t="shared" si="4"/>
        <v>1_a</v>
      </c>
      <c r="K34" s="112">
        <v>2338</v>
      </c>
      <c r="L34" s="5"/>
      <c r="M34" s="111">
        <v>1</v>
      </c>
      <c r="N34" s="111" t="s">
        <v>667</v>
      </c>
      <c r="O34" s="111" t="str">
        <f t="shared" si="5"/>
        <v>a</v>
      </c>
      <c r="P34" s="111" t="str">
        <f t="shared" si="6"/>
        <v>1_a</v>
      </c>
      <c r="Q34" s="112">
        <v>2396</v>
      </c>
      <c r="R34" s="186"/>
      <c r="S34" s="111">
        <v>1</v>
      </c>
      <c r="T34" s="111" t="s">
        <v>667</v>
      </c>
      <c r="U34" s="111" t="str">
        <f t="shared" si="7"/>
        <v>a</v>
      </c>
      <c r="V34" s="111" t="str">
        <f t="shared" si="0"/>
        <v>1_a</v>
      </c>
      <c r="W34" s="66">
        <f t="shared" si="8"/>
        <v>2338</v>
      </c>
      <c r="X34" s="66">
        <f t="shared" si="9"/>
        <v>2396</v>
      </c>
      <c r="Y34" s="142">
        <f t="shared" si="10"/>
        <v>2396</v>
      </c>
      <c r="Z34" s="43">
        <f t="shared" si="11"/>
        <v>15.358974358974359</v>
      </c>
      <c r="AA34" s="5"/>
      <c r="AB34" s="5"/>
      <c r="AC34" s="5"/>
      <c r="AD34" s="5"/>
      <c r="AE34" s="5"/>
      <c r="AF34" s="5"/>
      <c r="AG34" s="6"/>
    </row>
    <row r="35" spans="1:33">
      <c r="A35" s="111">
        <v>1</v>
      </c>
      <c r="B35" s="111" t="s">
        <v>668</v>
      </c>
      <c r="C35" s="111" t="str">
        <f t="shared" si="1"/>
        <v>b</v>
      </c>
      <c r="D35" s="111" t="str">
        <f t="shared" si="2"/>
        <v>1_b</v>
      </c>
      <c r="E35" s="112">
        <v>2327</v>
      </c>
      <c r="F35" s="111"/>
      <c r="G35" s="111">
        <v>1</v>
      </c>
      <c r="H35" s="111" t="s">
        <v>668</v>
      </c>
      <c r="I35" s="111" t="str">
        <f t="shared" si="3"/>
        <v>b</v>
      </c>
      <c r="J35" s="111" t="str">
        <f t="shared" si="4"/>
        <v>1_b</v>
      </c>
      <c r="K35" s="112">
        <v>2403</v>
      </c>
      <c r="L35" s="5"/>
      <c r="M35" s="111">
        <v>1</v>
      </c>
      <c r="N35" s="111" t="s">
        <v>668</v>
      </c>
      <c r="O35" s="111" t="str">
        <f t="shared" si="5"/>
        <v>b</v>
      </c>
      <c r="P35" s="111" t="str">
        <f t="shared" si="6"/>
        <v>1_b</v>
      </c>
      <c r="Q35" s="112">
        <v>2463</v>
      </c>
      <c r="R35" s="186"/>
      <c r="S35" s="111">
        <v>1</v>
      </c>
      <c r="T35" s="111" t="s">
        <v>668</v>
      </c>
      <c r="U35" s="111" t="str">
        <f t="shared" si="7"/>
        <v>b</v>
      </c>
      <c r="V35" s="111" t="str">
        <f t="shared" si="0"/>
        <v>1_b</v>
      </c>
      <c r="W35" s="66">
        <f t="shared" si="8"/>
        <v>2403</v>
      </c>
      <c r="X35" s="66">
        <f t="shared" si="9"/>
        <v>2463</v>
      </c>
      <c r="Y35" s="142">
        <f t="shared" si="10"/>
        <v>2463</v>
      </c>
      <c r="Z35" s="43">
        <f t="shared" si="11"/>
        <v>15.788461538461538</v>
      </c>
      <c r="AA35" s="5"/>
      <c r="AB35" s="5"/>
      <c r="AC35" s="5"/>
      <c r="AD35" s="5"/>
      <c r="AE35" s="5"/>
      <c r="AF35" s="5"/>
      <c r="AG35" s="6"/>
    </row>
    <row r="36" spans="1:33">
      <c r="A36" s="111">
        <v>1</v>
      </c>
      <c r="B36" s="111" t="s">
        <v>669</v>
      </c>
      <c r="C36" s="111" t="str">
        <f t="shared" si="1"/>
        <v>c</v>
      </c>
      <c r="D36" s="111" t="str">
        <f t="shared" si="2"/>
        <v>1_c</v>
      </c>
      <c r="E36" s="112">
        <v>2403</v>
      </c>
      <c r="F36" s="111"/>
      <c r="G36" s="111">
        <v>1</v>
      </c>
      <c r="H36" s="111" t="s">
        <v>669</v>
      </c>
      <c r="I36" s="111" t="str">
        <f t="shared" si="3"/>
        <v>c</v>
      </c>
      <c r="J36" s="111" t="str">
        <f t="shared" si="4"/>
        <v>1_c</v>
      </c>
      <c r="K36" s="112">
        <v>2481</v>
      </c>
      <c r="L36" s="5"/>
      <c r="M36" s="111">
        <v>1</v>
      </c>
      <c r="N36" s="111" t="s">
        <v>669</v>
      </c>
      <c r="O36" s="111" t="str">
        <f t="shared" si="5"/>
        <v>c</v>
      </c>
      <c r="P36" s="111" t="str">
        <f t="shared" si="6"/>
        <v>1_c</v>
      </c>
      <c r="Q36" s="112">
        <v>2543</v>
      </c>
      <c r="R36" s="186"/>
      <c r="S36" s="111">
        <v>1</v>
      </c>
      <c r="T36" s="111" t="s">
        <v>669</v>
      </c>
      <c r="U36" s="111" t="str">
        <f t="shared" si="7"/>
        <v>c</v>
      </c>
      <c r="V36" s="111" t="str">
        <f t="shared" si="0"/>
        <v>1_c</v>
      </c>
      <c r="W36" s="66">
        <f t="shared" si="8"/>
        <v>2481</v>
      </c>
      <c r="X36" s="66">
        <f t="shared" si="9"/>
        <v>2543</v>
      </c>
      <c r="Y36" s="142">
        <f t="shared" si="10"/>
        <v>2543</v>
      </c>
      <c r="Z36" s="43">
        <f t="shared" si="11"/>
        <v>16.301282051282051</v>
      </c>
      <c r="AA36" s="5"/>
      <c r="AB36" s="5"/>
      <c r="AC36" s="5"/>
      <c r="AD36" s="5"/>
      <c r="AE36" s="5"/>
      <c r="AF36" s="5"/>
      <c r="AG36" s="6"/>
    </row>
    <row r="37" spans="1:33">
      <c r="A37" s="111">
        <v>1</v>
      </c>
      <c r="B37" s="111" t="s">
        <v>670</v>
      </c>
      <c r="C37" s="111" t="str">
        <f t="shared" si="1"/>
        <v>d</v>
      </c>
      <c r="D37" s="111" t="str">
        <f t="shared" si="2"/>
        <v>1_d</v>
      </c>
      <c r="E37" s="112">
        <v>2470</v>
      </c>
      <c r="F37" s="111"/>
      <c r="G37" s="111">
        <v>1</v>
      </c>
      <c r="H37" s="111" t="s">
        <v>670</v>
      </c>
      <c r="I37" s="111" t="str">
        <f t="shared" si="3"/>
        <v>d</v>
      </c>
      <c r="J37" s="111" t="str">
        <f t="shared" si="4"/>
        <v>1_d</v>
      </c>
      <c r="K37" s="112">
        <v>2550</v>
      </c>
      <c r="L37" s="5"/>
      <c r="M37" s="111">
        <v>1</v>
      </c>
      <c r="N37" s="111" t="s">
        <v>670</v>
      </c>
      <c r="O37" s="111" t="str">
        <f t="shared" si="5"/>
        <v>d</v>
      </c>
      <c r="P37" s="111" t="str">
        <f t="shared" si="6"/>
        <v>1_d</v>
      </c>
      <c r="Q37" s="112">
        <v>2614</v>
      </c>
      <c r="R37" s="186"/>
      <c r="S37" s="111">
        <v>1</v>
      </c>
      <c r="T37" s="111" t="s">
        <v>670</v>
      </c>
      <c r="U37" s="111" t="str">
        <f t="shared" si="7"/>
        <v>d</v>
      </c>
      <c r="V37" s="111" t="str">
        <f t="shared" si="0"/>
        <v>1_d</v>
      </c>
      <c r="W37" s="66">
        <f t="shared" si="8"/>
        <v>2550</v>
      </c>
      <c r="X37" s="66">
        <f t="shared" si="9"/>
        <v>2614</v>
      </c>
      <c r="Y37" s="142">
        <f t="shared" si="10"/>
        <v>2614</v>
      </c>
      <c r="Z37" s="43">
        <f t="shared" si="11"/>
        <v>16.756410256410255</v>
      </c>
      <c r="AA37" s="5"/>
      <c r="AB37" s="5"/>
      <c r="AC37" s="5"/>
      <c r="AD37" s="5"/>
      <c r="AE37" s="5"/>
      <c r="AF37" s="5"/>
      <c r="AG37" s="6"/>
    </row>
    <row r="38" spans="1:33">
      <c r="A38" s="111">
        <v>1</v>
      </c>
      <c r="B38" s="111" t="s">
        <v>671</v>
      </c>
      <c r="C38" s="111" t="str">
        <f t="shared" si="1"/>
        <v>e</v>
      </c>
      <c r="D38" s="111" t="str">
        <f t="shared" si="2"/>
        <v>1_e</v>
      </c>
      <c r="E38" s="112">
        <v>2544</v>
      </c>
      <c r="F38" s="111"/>
      <c r="G38" s="111">
        <v>1</v>
      </c>
      <c r="H38" s="111" t="s">
        <v>671</v>
      </c>
      <c r="I38" s="111" t="str">
        <f t="shared" si="3"/>
        <v>e</v>
      </c>
      <c r="J38" s="111" t="str">
        <f t="shared" si="4"/>
        <v>1_e</v>
      </c>
      <c r="K38" s="112">
        <v>2627</v>
      </c>
      <c r="L38" s="5"/>
      <c r="M38" s="111">
        <v>1</v>
      </c>
      <c r="N38" s="111" t="s">
        <v>671</v>
      </c>
      <c r="O38" s="111" t="str">
        <f t="shared" si="5"/>
        <v>e</v>
      </c>
      <c r="P38" s="111" t="str">
        <f t="shared" si="6"/>
        <v>1_e</v>
      </c>
      <c r="Q38" s="112">
        <v>2693</v>
      </c>
      <c r="R38" s="186"/>
      <c r="S38" s="111">
        <v>1</v>
      </c>
      <c r="T38" s="111" t="s">
        <v>671</v>
      </c>
      <c r="U38" s="111" t="str">
        <f t="shared" si="7"/>
        <v>e</v>
      </c>
      <c r="V38" s="111" t="str">
        <f t="shared" si="0"/>
        <v>1_e</v>
      </c>
      <c r="W38" s="66">
        <f t="shared" si="8"/>
        <v>2627</v>
      </c>
      <c r="X38" s="66">
        <f t="shared" si="9"/>
        <v>2693</v>
      </c>
      <c r="Y38" s="142">
        <f t="shared" si="10"/>
        <v>2693</v>
      </c>
      <c r="Z38" s="43">
        <f t="shared" si="11"/>
        <v>17.262820512820515</v>
      </c>
      <c r="AA38" s="5"/>
      <c r="AB38" s="5"/>
      <c r="AC38" s="5"/>
      <c r="AD38" s="5"/>
      <c r="AE38" s="5"/>
      <c r="AF38" s="5"/>
      <c r="AG38" s="6"/>
    </row>
    <row r="39" spans="1:33">
      <c r="A39" s="111">
        <v>2</v>
      </c>
      <c r="B39" s="111" t="s">
        <v>664</v>
      </c>
      <c r="C39" s="111" t="str">
        <f t="shared" si="1"/>
        <v>Start</v>
      </c>
      <c r="D39" s="111" t="str">
        <f t="shared" si="2"/>
        <v>2_Start</v>
      </c>
      <c r="E39" s="112">
        <v>1771</v>
      </c>
      <c r="F39" s="111"/>
      <c r="G39" s="111">
        <v>2</v>
      </c>
      <c r="H39" s="111" t="s">
        <v>664</v>
      </c>
      <c r="I39" s="111" t="str">
        <f t="shared" si="3"/>
        <v>Start</v>
      </c>
      <c r="J39" s="111" t="str">
        <f t="shared" si="4"/>
        <v>2_Start</v>
      </c>
      <c r="K39" s="112">
        <v>1829</v>
      </c>
      <c r="L39" s="5"/>
      <c r="M39" s="111">
        <v>2</v>
      </c>
      <c r="N39" s="111" t="s">
        <v>664</v>
      </c>
      <c r="O39" s="111" t="str">
        <f t="shared" si="5"/>
        <v>Start</v>
      </c>
      <c r="P39" s="111" t="str">
        <f t="shared" si="6"/>
        <v>2_Start</v>
      </c>
      <c r="Q39" s="112">
        <v>1875</v>
      </c>
      <c r="R39" s="186"/>
      <c r="S39" s="111">
        <v>2</v>
      </c>
      <c r="T39" s="111" t="s">
        <v>664</v>
      </c>
      <c r="U39" s="111" t="str">
        <f t="shared" si="7"/>
        <v>Start</v>
      </c>
      <c r="V39" s="111" t="str">
        <f t="shared" si="0"/>
        <v>2_Start</v>
      </c>
      <c r="W39" s="66">
        <f t="shared" si="8"/>
        <v>1829</v>
      </c>
      <c r="X39" s="66">
        <f t="shared" si="9"/>
        <v>1875</v>
      </c>
      <c r="Y39" s="142">
        <f t="shared" si="10"/>
        <v>1875</v>
      </c>
      <c r="Z39" s="43">
        <f t="shared" si="11"/>
        <v>12.01923076923077</v>
      </c>
      <c r="AA39" s="5"/>
      <c r="AB39" s="5"/>
      <c r="AC39" s="5"/>
      <c r="AD39" s="5"/>
      <c r="AE39" s="5"/>
      <c r="AF39" s="5"/>
      <c r="AG39" s="6"/>
    </row>
    <row r="40" spans="1:33">
      <c r="A40" s="111">
        <v>2</v>
      </c>
      <c r="B40" s="111">
        <v>0</v>
      </c>
      <c r="C40" s="111">
        <f t="shared" si="1"/>
        <v>0</v>
      </c>
      <c r="D40" s="111" t="str">
        <f t="shared" si="2"/>
        <v>2_0</v>
      </c>
      <c r="E40" s="112">
        <v>1811</v>
      </c>
      <c r="F40" s="111"/>
      <c r="G40" s="111">
        <v>2</v>
      </c>
      <c r="H40" s="111">
        <v>0</v>
      </c>
      <c r="I40" s="111">
        <f t="shared" si="3"/>
        <v>0</v>
      </c>
      <c r="J40" s="111" t="str">
        <f t="shared" si="4"/>
        <v>2_0</v>
      </c>
      <c r="K40" s="112">
        <v>1870</v>
      </c>
      <c r="L40" s="5"/>
      <c r="M40" s="111">
        <v>2</v>
      </c>
      <c r="N40" s="111">
        <v>0</v>
      </c>
      <c r="O40" s="111">
        <f t="shared" si="5"/>
        <v>0</v>
      </c>
      <c r="P40" s="111" t="str">
        <f t="shared" si="6"/>
        <v>2_0</v>
      </c>
      <c r="Q40" s="112">
        <v>1917</v>
      </c>
      <c r="R40" s="186"/>
      <c r="S40" s="111">
        <v>2</v>
      </c>
      <c r="T40" s="111">
        <v>0</v>
      </c>
      <c r="U40" s="111">
        <f t="shared" si="7"/>
        <v>0</v>
      </c>
      <c r="V40" s="111" t="str">
        <f t="shared" si="0"/>
        <v>2_0</v>
      </c>
      <c r="W40" s="66">
        <f t="shared" si="8"/>
        <v>1870</v>
      </c>
      <c r="X40" s="66">
        <f t="shared" si="9"/>
        <v>1917</v>
      </c>
      <c r="Y40" s="142">
        <f t="shared" si="10"/>
        <v>1917</v>
      </c>
      <c r="Z40" s="43">
        <f t="shared" si="11"/>
        <v>12.288461538461538</v>
      </c>
      <c r="AA40" s="5"/>
      <c r="AB40" s="5"/>
      <c r="AC40" s="5"/>
      <c r="AD40" s="5"/>
      <c r="AE40" s="5"/>
      <c r="AF40" s="5"/>
      <c r="AG40" s="6"/>
    </row>
    <row r="41" spans="1:33">
      <c r="A41" s="111">
        <v>2</v>
      </c>
      <c r="B41" s="111">
        <v>1</v>
      </c>
      <c r="C41" s="111">
        <f t="shared" si="1"/>
        <v>1</v>
      </c>
      <c r="D41" s="111" t="str">
        <f t="shared" si="2"/>
        <v>2_1</v>
      </c>
      <c r="E41" s="112">
        <v>1855</v>
      </c>
      <c r="F41" s="111"/>
      <c r="G41" s="111">
        <v>2</v>
      </c>
      <c r="H41" s="111">
        <v>1</v>
      </c>
      <c r="I41" s="111">
        <f t="shared" si="3"/>
        <v>1</v>
      </c>
      <c r="J41" s="111" t="str">
        <f t="shared" si="4"/>
        <v>2_1</v>
      </c>
      <c r="K41" s="112">
        <v>1915</v>
      </c>
      <c r="L41" s="5"/>
      <c r="M41" s="111">
        <v>2</v>
      </c>
      <c r="N41" s="111">
        <v>1</v>
      </c>
      <c r="O41" s="111">
        <f t="shared" si="5"/>
        <v>1</v>
      </c>
      <c r="P41" s="111" t="str">
        <f t="shared" si="6"/>
        <v>2_1</v>
      </c>
      <c r="Q41" s="112">
        <v>1963</v>
      </c>
      <c r="R41" s="50"/>
      <c r="S41" s="111">
        <v>2</v>
      </c>
      <c r="T41" s="111">
        <v>1</v>
      </c>
      <c r="U41" s="111">
        <f t="shared" si="7"/>
        <v>1</v>
      </c>
      <c r="V41" s="111" t="str">
        <f t="shared" si="0"/>
        <v>2_1</v>
      </c>
      <c r="W41" s="66">
        <f t="shared" si="8"/>
        <v>1915</v>
      </c>
      <c r="X41" s="66">
        <f t="shared" si="9"/>
        <v>1963</v>
      </c>
      <c r="Y41" s="142">
        <f t="shared" si="10"/>
        <v>1963</v>
      </c>
      <c r="Z41" s="43">
        <f t="shared" si="11"/>
        <v>12.583333333333334</v>
      </c>
      <c r="AA41" s="5"/>
      <c r="AB41" s="5"/>
      <c r="AC41" s="5"/>
      <c r="AD41" s="5"/>
      <c r="AE41" s="5"/>
      <c r="AF41" s="5"/>
      <c r="AG41" s="6"/>
    </row>
    <row r="42" spans="1:33">
      <c r="A42" s="111">
        <v>2</v>
      </c>
      <c r="B42" s="111">
        <v>2</v>
      </c>
      <c r="C42" s="111">
        <f t="shared" si="1"/>
        <v>2</v>
      </c>
      <c r="D42" s="111" t="str">
        <f t="shared" si="2"/>
        <v>2_2</v>
      </c>
      <c r="E42" s="112">
        <v>1901</v>
      </c>
      <c r="F42" s="111"/>
      <c r="G42" s="111">
        <v>2</v>
      </c>
      <c r="H42" s="111">
        <v>2</v>
      </c>
      <c r="I42" s="111">
        <f t="shared" si="3"/>
        <v>2</v>
      </c>
      <c r="J42" s="111" t="str">
        <f t="shared" si="4"/>
        <v>2_2</v>
      </c>
      <c r="K42" s="112">
        <v>1963</v>
      </c>
      <c r="L42" s="5"/>
      <c r="M42" s="111">
        <v>2</v>
      </c>
      <c r="N42" s="111">
        <v>2</v>
      </c>
      <c r="O42" s="111">
        <f t="shared" si="5"/>
        <v>2</v>
      </c>
      <c r="P42" s="111" t="str">
        <f t="shared" si="6"/>
        <v>2_2</v>
      </c>
      <c r="Q42" s="112">
        <v>2012</v>
      </c>
      <c r="R42" s="50"/>
      <c r="S42" s="111">
        <v>2</v>
      </c>
      <c r="T42" s="111">
        <v>2</v>
      </c>
      <c r="U42" s="111">
        <f t="shared" si="7"/>
        <v>2</v>
      </c>
      <c r="V42" s="111" t="str">
        <f t="shared" si="0"/>
        <v>2_2</v>
      </c>
      <c r="W42" s="66">
        <f t="shared" si="8"/>
        <v>1963</v>
      </c>
      <c r="X42" s="66">
        <f t="shared" si="9"/>
        <v>2012</v>
      </c>
      <c r="Y42" s="142">
        <f t="shared" si="10"/>
        <v>2012</v>
      </c>
      <c r="Z42" s="43">
        <f t="shared" si="11"/>
        <v>12.897435897435898</v>
      </c>
      <c r="AA42" s="5"/>
      <c r="AB42" s="5"/>
      <c r="AC42" s="5"/>
      <c r="AD42" s="5"/>
      <c r="AE42" s="5"/>
      <c r="AF42" s="5"/>
      <c r="AG42" s="6"/>
    </row>
    <row r="43" spans="1:33">
      <c r="A43" s="111">
        <v>2</v>
      </c>
      <c r="B43" s="111">
        <v>3</v>
      </c>
      <c r="C43" s="111">
        <f t="shared" si="1"/>
        <v>3</v>
      </c>
      <c r="D43" s="111" t="str">
        <f t="shared" si="2"/>
        <v>2_3</v>
      </c>
      <c r="E43" s="112">
        <v>1945</v>
      </c>
      <c r="F43" s="111"/>
      <c r="G43" s="111">
        <v>2</v>
      </c>
      <c r="H43" s="111">
        <v>3</v>
      </c>
      <c r="I43" s="111">
        <f t="shared" si="3"/>
        <v>3</v>
      </c>
      <c r="J43" s="111" t="str">
        <f t="shared" si="4"/>
        <v>2_3</v>
      </c>
      <c r="K43" s="112">
        <v>2008</v>
      </c>
      <c r="L43" s="5"/>
      <c r="M43" s="111">
        <v>2</v>
      </c>
      <c r="N43" s="111">
        <v>3</v>
      </c>
      <c r="O43" s="111">
        <f t="shared" si="5"/>
        <v>3</v>
      </c>
      <c r="P43" s="111" t="str">
        <f t="shared" si="6"/>
        <v>2_3</v>
      </c>
      <c r="Q43" s="112">
        <v>2058</v>
      </c>
      <c r="R43" s="50"/>
      <c r="S43" s="111">
        <v>2</v>
      </c>
      <c r="T43" s="111">
        <v>3</v>
      </c>
      <c r="U43" s="111">
        <f t="shared" si="7"/>
        <v>3</v>
      </c>
      <c r="V43" s="111" t="str">
        <f t="shared" si="0"/>
        <v>2_3</v>
      </c>
      <c r="W43" s="66">
        <f t="shared" si="8"/>
        <v>2008</v>
      </c>
      <c r="X43" s="66">
        <f t="shared" si="9"/>
        <v>2058</v>
      </c>
      <c r="Y43" s="142">
        <f t="shared" si="10"/>
        <v>2058</v>
      </c>
      <c r="Z43" s="43">
        <f t="shared" si="11"/>
        <v>13.192307692307692</v>
      </c>
      <c r="AA43" s="5"/>
      <c r="AB43" s="5"/>
      <c r="AC43" s="5"/>
      <c r="AD43" s="5"/>
      <c r="AE43" s="5"/>
      <c r="AF43" s="5"/>
      <c r="AG43" s="6"/>
    </row>
    <row r="44" spans="1:33">
      <c r="A44" s="111">
        <v>2</v>
      </c>
      <c r="B44" s="111">
        <v>4</v>
      </c>
      <c r="C44" s="111">
        <f t="shared" si="1"/>
        <v>4</v>
      </c>
      <c r="D44" s="111" t="str">
        <f t="shared" si="2"/>
        <v>2_4</v>
      </c>
      <c r="E44" s="112">
        <v>1989</v>
      </c>
      <c r="F44" s="111"/>
      <c r="G44" s="111">
        <v>2</v>
      </c>
      <c r="H44" s="111">
        <v>4</v>
      </c>
      <c r="I44" s="111">
        <f t="shared" si="3"/>
        <v>4</v>
      </c>
      <c r="J44" s="111" t="str">
        <f t="shared" si="4"/>
        <v>2_4</v>
      </c>
      <c r="K44" s="112">
        <v>2054</v>
      </c>
      <c r="L44" s="5"/>
      <c r="M44" s="111">
        <v>2</v>
      </c>
      <c r="N44" s="111">
        <v>4</v>
      </c>
      <c r="O44" s="111">
        <f t="shared" si="5"/>
        <v>4</v>
      </c>
      <c r="P44" s="111" t="str">
        <f t="shared" si="6"/>
        <v>2_4</v>
      </c>
      <c r="Q44" s="112">
        <v>2105</v>
      </c>
      <c r="R44" s="50"/>
      <c r="S44" s="111">
        <v>2</v>
      </c>
      <c r="T44" s="111">
        <v>4</v>
      </c>
      <c r="U44" s="111">
        <f t="shared" si="7"/>
        <v>4</v>
      </c>
      <c r="V44" s="111" t="str">
        <f t="shared" si="0"/>
        <v>2_4</v>
      </c>
      <c r="W44" s="66">
        <f t="shared" si="8"/>
        <v>2054</v>
      </c>
      <c r="X44" s="66">
        <f t="shared" si="9"/>
        <v>2105</v>
      </c>
      <c r="Y44" s="142">
        <f t="shared" si="10"/>
        <v>2105</v>
      </c>
      <c r="Z44" s="43">
        <f t="shared" si="11"/>
        <v>13.493589743589743</v>
      </c>
      <c r="AA44" s="5"/>
      <c r="AB44" s="5"/>
      <c r="AC44" s="5"/>
      <c r="AD44" s="5"/>
      <c r="AE44" s="5"/>
      <c r="AF44" s="5"/>
      <c r="AG44" s="6"/>
    </row>
    <row r="45" spans="1:33">
      <c r="A45" s="111">
        <v>2</v>
      </c>
      <c r="B45" s="111">
        <v>5</v>
      </c>
      <c r="C45" s="111">
        <f t="shared" si="1"/>
        <v>5</v>
      </c>
      <c r="D45" s="111" t="str">
        <f t="shared" si="2"/>
        <v>2_5</v>
      </c>
      <c r="E45" s="112">
        <v>2038</v>
      </c>
      <c r="F45" s="111"/>
      <c r="G45" s="111">
        <v>2</v>
      </c>
      <c r="H45" s="111">
        <v>5</v>
      </c>
      <c r="I45" s="111">
        <f t="shared" si="3"/>
        <v>5</v>
      </c>
      <c r="J45" s="111" t="str">
        <f t="shared" si="4"/>
        <v>2_5</v>
      </c>
      <c r="K45" s="112">
        <v>2104</v>
      </c>
      <c r="L45" s="5"/>
      <c r="M45" s="111">
        <v>2</v>
      </c>
      <c r="N45" s="111">
        <v>5</v>
      </c>
      <c r="O45" s="111">
        <f t="shared" si="5"/>
        <v>5</v>
      </c>
      <c r="P45" s="111" t="str">
        <f t="shared" si="6"/>
        <v>2_5</v>
      </c>
      <c r="Q45" s="112">
        <v>2157</v>
      </c>
      <c r="R45" s="185"/>
      <c r="S45" s="111">
        <v>2</v>
      </c>
      <c r="T45" s="111">
        <v>5</v>
      </c>
      <c r="U45" s="111">
        <f t="shared" si="7"/>
        <v>5</v>
      </c>
      <c r="V45" s="111" t="str">
        <f t="shared" si="0"/>
        <v>2_5</v>
      </c>
      <c r="W45" s="66">
        <f t="shared" si="8"/>
        <v>2104</v>
      </c>
      <c r="X45" s="66">
        <f t="shared" si="9"/>
        <v>2157</v>
      </c>
      <c r="Y45" s="142">
        <f t="shared" si="10"/>
        <v>2157</v>
      </c>
      <c r="Z45" s="43">
        <f t="shared" si="11"/>
        <v>13.826923076923077</v>
      </c>
      <c r="AA45" s="5"/>
      <c r="AB45" s="5"/>
      <c r="AC45" s="5"/>
      <c r="AD45" s="5"/>
      <c r="AE45" s="5"/>
      <c r="AF45" s="5"/>
      <c r="AG45" s="6"/>
    </row>
    <row r="46" spans="1:33">
      <c r="A46" s="111">
        <v>2</v>
      </c>
      <c r="B46" s="111">
        <v>6</v>
      </c>
      <c r="C46" s="111">
        <f t="shared" si="1"/>
        <v>6</v>
      </c>
      <c r="D46" s="111" t="str">
        <f t="shared" si="2"/>
        <v>2_6</v>
      </c>
      <c r="E46" s="112">
        <v>2089</v>
      </c>
      <c r="F46" s="111"/>
      <c r="G46" s="111">
        <v>2</v>
      </c>
      <c r="H46" s="111">
        <v>6</v>
      </c>
      <c r="I46" s="111">
        <f t="shared" si="3"/>
        <v>6</v>
      </c>
      <c r="J46" s="111" t="str">
        <f t="shared" si="4"/>
        <v>2_6</v>
      </c>
      <c r="K46" s="112">
        <v>2157</v>
      </c>
      <c r="L46" s="5"/>
      <c r="M46" s="111">
        <v>2</v>
      </c>
      <c r="N46" s="111">
        <v>6</v>
      </c>
      <c r="O46" s="111">
        <f t="shared" si="5"/>
        <v>6</v>
      </c>
      <c r="P46" s="111" t="str">
        <f t="shared" si="6"/>
        <v>2_6</v>
      </c>
      <c r="Q46" s="112">
        <v>2211</v>
      </c>
      <c r="R46" s="185"/>
      <c r="S46" s="111">
        <v>2</v>
      </c>
      <c r="T46" s="111">
        <v>6</v>
      </c>
      <c r="U46" s="111">
        <f t="shared" si="7"/>
        <v>6</v>
      </c>
      <c r="V46" s="111" t="str">
        <f t="shared" si="0"/>
        <v>2_6</v>
      </c>
      <c r="W46" s="66">
        <f t="shared" si="8"/>
        <v>2157</v>
      </c>
      <c r="X46" s="66">
        <f t="shared" si="9"/>
        <v>2211</v>
      </c>
      <c r="Y46" s="142">
        <f t="shared" si="10"/>
        <v>2211</v>
      </c>
      <c r="Z46" s="43">
        <f t="shared" si="11"/>
        <v>14.173076923076923</v>
      </c>
      <c r="AA46" s="5"/>
      <c r="AB46" s="5"/>
      <c r="AC46" s="5"/>
      <c r="AD46" s="5"/>
      <c r="AE46" s="5"/>
      <c r="AF46" s="5"/>
      <c r="AG46" s="6"/>
    </row>
    <row r="47" spans="1:33">
      <c r="A47" s="111">
        <v>2</v>
      </c>
      <c r="B47" s="111">
        <v>7</v>
      </c>
      <c r="C47" s="111">
        <f t="shared" si="1"/>
        <v>7</v>
      </c>
      <c r="D47" s="111" t="str">
        <f t="shared" si="2"/>
        <v>2_7</v>
      </c>
      <c r="E47" s="112">
        <v>2138</v>
      </c>
      <c r="F47" s="111"/>
      <c r="G47" s="111">
        <v>2</v>
      </c>
      <c r="H47" s="111">
        <v>7</v>
      </c>
      <c r="I47" s="111">
        <f t="shared" si="3"/>
        <v>7</v>
      </c>
      <c r="J47" s="111" t="str">
        <f t="shared" si="4"/>
        <v>2_7</v>
      </c>
      <c r="K47" s="112">
        <v>2207</v>
      </c>
      <c r="L47" s="5"/>
      <c r="M47" s="111">
        <v>2</v>
      </c>
      <c r="N47" s="111">
        <v>7</v>
      </c>
      <c r="O47" s="111">
        <f t="shared" si="5"/>
        <v>7</v>
      </c>
      <c r="P47" s="111" t="str">
        <f t="shared" si="6"/>
        <v>2_7</v>
      </c>
      <c r="Q47" s="112">
        <v>2262</v>
      </c>
      <c r="R47" s="50"/>
      <c r="S47" s="111">
        <v>2</v>
      </c>
      <c r="T47" s="111">
        <v>7</v>
      </c>
      <c r="U47" s="111">
        <f t="shared" si="7"/>
        <v>7</v>
      </c>
      <c r="V47" s="111" t="str">
        <f t="shared" si="0"/>
        <v>2_7</v>
      </c>
      <c r="W47" s="66">
        <f t="shared" si="8"/>
        <v>2207</v>
      </c>
      <c r="X47" s="66">
        <f t="shared" si="9"/>
        <v>2262</v>
      </c>
      <c r="Y47" s="142">
        <f t="shared" si="10"/>
        <v>2262</v>
      </c>
      <c r="Z47" s="43">
        <f t="shared" si="11"/>
        <v>14.5</v>
      </c>
      <c r="AA47" s="5"/>
      <c r="AB47" s="5"/>
      <c r="AC47" s="5"/>
      <c r="AD47" s="5"/>
      <c r="AE47" s="5"/>
      <c r="AF47" s="5"/>
      <c r="AG47" s="6"/>
    </row>
    <row r="48" spans="1:33">
      <c r="A48" s="111">
        <v>2</v>
      </c>
      <c r="B48" s="111">
        <v>8</v>
      </c>
      <c r="C48" s="111">
        <f t="shared" si="1"/>
        <v>8</v>
      </c>
      <c r="D48" s="111" t="str">
        <f t="shared" si="2"/>
        <v>2_8</v>
      </c>
      <c r="E48" s="112">
        <v>2191</v>
      </c>
      <c r="F48" s="111"/>
      <c r="G48" s="111">
        <v>2</v>
      </c>
      <c r="H48" s="111">
        <v>8</v>
      </c>
      <c r="I48" s="111">
        <f t="shared" si="3"/>
        <v>8</v>
      </c>
      <c r="J48" s="111" t="str">
        <f t="shared" si="4"/>
        <v>2_8</v>
      </c>
      <c r="K48" s="112">
        <v>2262</v>
      </c>
      <c r="L48" s="5"/>
      <c r="M48" s="111">
        <v>2</v>
      </c>
      <c r="N48" s="111">
        <v>8</v>
      </c>
      <c r="O48" s="111">
        <f t="shared" si="5"/>
        <v>8</v>
      </c>
      <c r="P48" s="111" t="str">
        <f t="shared" si="6"/>
        <v>2_8</v>
      </c>
      <c r="Q48" s="112">
        <v>2319</v>
      </c>
      <c r="R48" s="50"/>
      <c r="S48" s="111">
        <v>2</v>
      </c>
      <c r="T48" s="111">
        <v>8</v>
      </c>
      <c r="U48" s="111">
        <f t="shared" si="7"/>
        <v>8</v>
      </c>
      <c r="V48" s="111" t="str">
        <f t="shared" si="0"/>
        <v>2_8</v>
      </c>
      <c r="W48" s="66">
        <f t="shared" si="8"/>
        <v>2262</v>
      </c>
      <c r="X48" s="66">
        <f t="shared" si="9"/>
        <v>2319</v>
      </c>
      <c r="Y48" s="142">
        <f t="shared" si="10"/>
        <v>2319</v>
      </c>
      <c r="Z48" s="43">
        <f t="shared" si="11"/>
        <v>14.865384615384615</v>
      </c>
      <c r="AA48" s="5"/>
      <c r="AB48" s="5"/>
      <c r="AC48" s="5"/>
      <c r="AD48" s="5"/>
      <c r="AE48" s="5"/>
      <c r="AF48" s="5"/>
      <c r="AG48" s="6"/>
    </row>
    <row r="49" spans="1:33">
      <c r="A49" s="111">
        <v>2</v>
      </c>
      <c r="B49" s="111">
        <v>9</v>
      </c>
      <c r="C49" s="111">
        <f t="shared" si="1"/>
        <v>9</v>
      </c>
      <c r="D49" s="111" t="str">
        <f t="shared" si="2"/>
        <v>2_9</v>
      </c>
      <c r="E49" s="112">
        <v>2264</v>
      </c>
      <c r="F49" s="111"/>
      <c r="G49" s="111">
        <v>2</v>
      </c>
      <c r="H49" s="111">
        <v>9</v>
      </c>
      <c r="I49" s="111">
        <f t="shared" si="3"/>
        <v>9</v>
      </c>
      <c r="J49" s="111" t="str">
        <f t="shared" si="4"/>
        <v>2_9</v>
      </c>
      <c r="K49" s="112">
        <v>2338</v>
      </c>
      <c r="L49" s="5"/>
      <c r="M49" s="111">
        <v>2</v>
      </c>
      <c r="N49" s="111">
        <v>9</v>
      </c>
      <c r="O49" s="111">
        <f t="shared" si="5"/>
        <v>9</v>
      </c>
      <c r="P49" s="111" t="str">
        <f t="shared" si="6"/>
        <v>2_9</v>
      </c>
      <c r="Q49" s="112">
        <v>2396</v>
      </c>
      <c r="R49" s="50"/>
      <c r="S49" s="111">
        <v>2</v>
      </c>
      <c r="T49" s="111">
        <v>9</v>
      </c>
      <c r="U49" s="111">
        <f t="shared" si="7"/>
        <v>9</v>
      </c>
      <c r="V49" s="111" t="str">
        <f t="shared" si="0"/>
        <v>2_9</v>
      </c>
      <c r="W49" s="66">
        <f t="shared" si="8"/>
        <v>2338</v>
      </c>
      <c r="X49" s="66">
        <f t="shared" si="9"/>
        <v>2396</v>
      </c>
      <c r="Y49" s="142">
        <f t="shared" si="10"/>
        <v>2396</v>
      </c>
      <c r="Z49" s="43">
        <f t="shared" si="11"/>
        <v>15.358974358974359</v>
      </c>
      <c r="AA49" s="5"/>
      <c r="AB49" s="5"/>
      <c r="AC49" s="5"/>
      <c r="AD49" s="5"/>
      <c r="AE49" s="5"/>
      <c r="AF49" s="5"/>
      <c r="AG49" s="6"/>
    </row>
    <row r="50" spans="1:33">
      <c r="A50" s="111">
        <v>2</v>
      </c>
      <c r="B50" s="111">
        <v>10</v>
      </c>
      <c r="C50" s="111">
        <f t="shared" si="1"/>
        <v>10</v>
      </c>
      <c r="D50" s="111" t="str">
        <f t="shared" si="2"/>
        <v>2_10</v>
      </c>
      <c r="E50" s="112">
        <v>2327</v>
      </c>
      <c r="F50" s="111"/>
      <c r="G50" s="111">
        <v>2</v>
      </c>
      <c r="H50" s="111">
        <v>10</v>
      </c>
      <c r="I50" s="111">
        <f t="shared" si="3"/>
        <v>10</v>
      </c>
      <c r="J50" s="111" t="str">
        <f t="shared" si="4"/>
        <v>2_10</v>
      </c>
      <c r="K50" s="112">
        <v>2403</v>
      </c>
      <c r="L50" s="5"/>
      <c r="M50" s="111">
        <v>2</v>
      </c>
      <c r="N50" s="111">
        <v>10</v>
      </c>
      <c r="O50" s="111">
        <f t="shared" si="5"/>
        <v>10</v>
      </c>
      <c r="P50" s="111" t="str">
        <f t="shared" si="6"/>
        <v>2_10</v>
      </c>
      <c r="Q50" s="112">
        <v>2463</v>
      </c>
      <c r="R50" s="50"/>
      <c r="S50" s="111">
        <v>2</v>
      </c>
      <c r="T50" s="111">
        <v>10</v>
      </c>
      <c r="U50" s="111">
        <f t="shared" si="7"/>
        <v>10</v>
      </c>
      <c r="V50" s="111" t="str">
        <f t="shared" si="0"/>
        <v>2_10</v>
      </c>
      <c r="W50" s="66">
        <f t="shared" si="8"/>
        <v>2403</v>
      </c>
      <c r="X50" s="66">
        <f t="shared" si="9"/>
        <v>2463</v>
      </c>
      <c r="Y50" s="142">
        <f t="shared" si="10"/>
        <v>2463</v>
      </c>
      <c r="Z50" s="43">
        <f t="shared" si="11"/>
        <v>15.788461538461538</v>
      </c>
      <c r="AA50" s="5"/>
      <c r="AB50" s="5"/>
      <c r="AC50" s="5"/>
      <c r="AD50" s="5"/>
      <c r="AE50" s="5"/>
      <c r="AF50" s="5"/>
      <c r="AG50" s="6"/>
    </row>
    <row r="51" spans="1:33">
      <c r="A51" s="111">
        <v>2</v>
      </c>
      <c r="B51" s="111">
        <v>11</v>
      </c>
      <c r="C51" s="111">
        <f t="shared" si="1"/>
        <v>11</v>
      </c>
      <c r="D51" s="111" t="str">
        <f t="shared" si="2"/>
        <v>2_11</v>
      </c>
      <c r="E51" s="111"/>
      <c r="F51" s="111"/>
      <c r="G51" s="111">
        <v>2</v>
      </c>
      <c r="H51" s="111">
        <v>11</v>
      </c>
      <c r="I51" s="111">
        <f t="shared" si="3"/>
        <v>11</v>
      </c>
      <c r="J51" s="111" t="str">
        <f t="shared" si="4"/>
        <v>2_11</v>
      </c>
      <c r="K51" s="111"/>
      <c r="L51" s="5"/>
      <c r="M51" s="111">
        <v>2</v>
      </c>
      <c r="N51" s="111">
        <v>11</v>
      </c>
      <c r="O51" s="111">
        <f t="shared" si="5"/>
        <v>11</v>
      </c>
      <c r="P51" s="111" t="str">
        <f t="shared" si="6"/>
        <v>2_11</v>
      </c>
      <c r="Q51" s="111"/>
      <c r="R51" s="50"/>
      <c r="S51" s="111">
        <v>2</v>
      </c>
      <c r="T51" s="111">
        <v>11</v>
      </c>
      <c r="U51" s="111">
        <f t="shared" si="7"/>
        <v>11</v>
      </c>
      <c r="V51" s="111" t="str">
        <f t="shared" si="0"/>
        <v>2_11</v>
      </c>
      <c r="W51" s="66">
        <f t="shared" si="8"/>
        <v>0</v>
      </c>
      <c r="X51" s="66">
        <f t="shared" si="9"/>
        <v>0</v>
      </c>
      <c r="Y51" s="142">
        <f t="shared" si="10"/>
        <v>0</v>
      </c>
      <c r="Z51" s="43">
        <f t="shared" si="11"/>
        <v>0</v>
      </c>
      <c r="AA51" s="5"/>
      <c r="AB51" s="5"/>
      <c r="AC51" s="5"/>
      <c r="AD51" s="5"/>
      <c r="AE51" s="5"/>
      <c r="AF51" s="5"/>
      <c r="AG51" s="6"/>
    </row>
    <row r="52" spans="1:33">
      <c r="A52" s="111">
        <v>2</v>
      </c>
      <c r="B52" s="111">
        <v>12</v>
      </c>
      <c r="C52" s="111">
        <f t="shared" si="1"/>
        <v>12</v>
      </c>
      <c r="D52" s="111" t="str">
        <f t="shared" si="2"/>
        <v>2_12</v>
      </c>
      <c r="E52" s="111"/>
      <c r="F52" s="111"/>
      <c r="G52" s="111">
        <v>2</v>
      </c>
      <c r="H52" s="111">
        <v>12</v>
      </c>
      <c r="I52" s="111">
        <f t="shared" si="3"/>
        <v>12</v>
      </c>
      <c r="J52" s="111" t="str">
        <f t="shared" si="4"/>
        <v>2_12</v>
      </c>
      <c r="K52" s="111"/>
      <c r="L52" s="5"/>
      <c r="M52" s="111">
        <v>2</v>
      </c>
      <c r="N52" s="111">
        <v>12</v>
      </c>
      <c r="O52" s="111">
        <f t="shared" si="5"/>
        <v>12</v>
      </c>
      <c r="P52" s="111" t="str">
        <f t="shared" si="6"/>
        <v>2_12</v>
      </c>
      <c r="Q52" s="111"/>
      <c r="R52" s="50"/>
      <c r="S52" s="111">
        <v>2</v>
      </c>
      <c r="T52" s="111">
        <v>12</v>
      </c>
      <c r="U52" s="111">
        <f t="shared" si="7"/>
        <v>12</v>
      </c>
      <c r="V52" s="111" t="str">
        <f t="shared" si="0"/>
        <v>2_12</v>
      </c>
      <c r="W52" s="66">
        <f t="shared" si="8"/>
        <v>0</v>
      </c>
      <c r="X52" s="66">
        <f t="shared" si="9"/>
        <v>0</v>
      </c>
      <c r="Y52" s="142">
        <f t="shared" si="10"/>
        <v>0</v>
      </c>
      <c r="Z52" s="43">
        <f t="shared" si="11"/>
        <v>0</v>
      </c>
      <c r="AA52" s="5"/>
      <c r="AB52" s="5"/>
      <c r="AC52" s="5"/>
      <c r="AD52" s="5"/>
      <c r="AE52" s="5"/>
      <c r="AF52" s="5"/>
      <c r="AG52" s="6"/>
    </row>
    <row r="53" spans="1:33">
      <c r="A53" s="111">
        <v>2</v>
      </c>
      <c r="B53" s="111">
        <v>13</v>
      </c>
      <c r="C53" s="111">
        <f t="shared" si="1"/>
        <v>13</v>
      </c>
      <c r="D53" s="111" t="str">
        <f t="shared" si="2"/>
        <v>2_13</v>
      </c>
      <c r="E53" s="111"/>
      <c r="F53" s="111"/>
      <c r="G53" s="111">
        <v>2</v>
      </c>
      <c r="H53" s="111">
        <v>13</v>
      </c>
      <c r="I53" s="111">
        <f t="shared" si="3"/>
        <v>13</v>
      </c>
      <c r="J53" s="111" t="str">
        <f t="shared" si="4"/>
        <v>2_13</v>
      </c>
      <c r="K53" s="111"/>
      <c r="L53" s="5"/>
      <c r="M53" s="111">
        <v>2</v>
      </c>
      <c r="N53" s="111">
        <v>13</v>
      </c>
      <c r="O53" s="111">
        <f t="shared" si="5"/>
        <v>13</v>
      </c>
      <c r="P53" s="111" t="str">
        <f t="shared" si="6"/>
        <v>2_13</v>
      </c>
      <c r="Q53" s="111"/>
      <c r="R53" s="50"/>
      <c r="S53" s="111">
        <v>2</v>
      </c>
      <c r="T53" s="111">
        <v>13</v>
      </c>
      <c r="U53" s="111">
        <f t="shared" si="7"/>
        <v>13</v>
      </c>
      <c r="V53" s="111" t="str">
        <f t="shared" si="0"/>
        <v>2_13</v>
      </c>
      <c r="W53" s="66">
        <f t="shared" si="8"/>
        <v>0</v>
      </c>
      <c r="X53" s="66">
        <f t="shared" si="9"/>
        <v>0</v>
      </c>
      <c r="Y53" s="142">
        <f t="shared" si="10"/>
        <v>0</v>
      </c>
      <c r="Z53" s="43">
        <f t="shared" si="11"/>
        <v>0</v>
      </c>
      <c r="AA53" s="5"/>
      <c r="AB53" s="5"/>
      <c r="AC53" s="5"/>
      <c r="AD53" s="5"/>
      <c r="AE53" s="5"/>
      <c r="AF53" s="5"/>
      <c r="AG53" s="6"/>
    </row>
    <row r="54" spans="1:33">
      <c r="A54" s="111">
        <v>2</v>
      </c>
      <c r="B54" s="111" t="s">
        <v>665</v>
      </c>
      <c r="C54" s="111" t="str">
        <f t="shared" si="1"/>
        <v>u1</v>
      </c>
      <c r="D54" s="111" t="str">
        <f t="shared" si="2"/>
        <v>2_u1</v>
      </c>
      <c r="E54" s="112">
        <v>2403</v>
      </c>
      <c r="F54" s="111"/>
      <c r="G54" s="111">
        <v>2</v>
      </c>
      <c r="H54" s="111" t="s">
        <v>665</v>
      </c>
      <c r="I54" s="111" t="str">
        <f t="shared" si="3"/>
        <v>u1</v>
      </c>
      <c r="J54" s="111" t="str">
        <f t="shared" si="4"/>
        <v>2_u1</v>
      </c>
      <c r="K54" s="112">
        <v>2481</v>
      </c>
      <c r="L54" s="5"/>
      <c r="M54" s="111">
        <v>2</v>
      </c>
      <c r="N54" s="111" t="s">
        <v>665</v>
      </c>
      <c r="O54" s="111" t="str">
        <f t="shared" si="5"/>
        <v>u1</v>
      </c>
      <c r="P54" s="111" t="str">
        <f t="shared" si="6"/>
        <v>2_u1</v>
      </c>
      <c r="Q54" s="112">
        <v>2543</v>
      </c>
      <c r="R54" s="50"/>
      <c r="S54" s="111">
        <v>2</v>
      </c>
      <c r="T54" s="111" t="s">
        <v>665</v>
      </c>
      <c r="U54" s="111" t="str">
        <f t="shared" si="7"/>
        <v>u1</v>
      </c>
      <c r="V54" s="111" t="str">
        <f t="shared" si="0"/>
        <v>2_u1</v>
      </c>
      <c r="W54" s="66">
        <f t="shared" si="8"/>
        <v>2481</v>
      </c>
      <c r="X54" s="66">
        <f t="shared" si="9"/>
        <v>2543</v>
      </c>
      <c r="Y54" s="142">
        <f t="shared" si="10"/>
        <v>2543</v>
      </c>
      <c r="Z54" s="43">
        <f t="shared" si="11"/>
        <v>16.301282051282051</v>
      </c>
      <c r="AA54" s="5"/>
      <c r="AB54" s="5"/>
      <c r="AC54" s="5"/>
      <c r="AD54" s="5"/>
      <c r="AE54" s="5"/>
      <c r="AF54" s="5"/>
      <c r="AG54" s="6"/>
    </row>
    <row r="55" spans="1:33">
      <c r="A55" s="111">
        <v>2</v>
      </c>
      <c r="B55" s="111" t="s">
        <v>666</v>
      </c>
      <c r="C55" s="111" t="str">
        <f t="shared" si="1"/>
        <v>u2</v>
      </c>
      <c r="D55" s="111" t="str">
        <f t="shared" si="2"/>
        <v>2_u2</v>
      </c>
      <c r="E55" s="112">
        <v>2470</v>
      </c>
      <c r="F55" s="111"/>
      <c r="G55" s="111">
        <v>2</v>
      </c>
      <c r="H55" s="111" t="s">
        <v>666</v>
      </c>
      <c r="I55" s="111" t="str">
        <f t="shared" si="3"/>
        <v>u2</v>
      </c>
      <c r="J55" s="111" t="str">
        <f t="shared" si="4"/>
        <v>2_u2</v>
      </c>
      <c r="K55" s="112">
        <v>2550</v>
      </c>
      <c r="L55" s="5"/>
      <c r="M55" s="111">
        <v>2</v>
      </c>
      <c r="N55" s="111" t="s">
        <v>666</v>
      </c>
      <c r="O55" s="111" t="str">
        <f t="shared" si="5"/>
        <v>u2</v>
      </c>
      <c r="P55" s="111" t="str">
        <f t="shared" si="6"/>
        <v>2_u2</v>
      </c>
      <c r="Q55" s="112">
        <v>2614</v>
      </c>
      <c r="R55" s="50"/>
      <c r="S55" s="111">
        <v>2</v>
      </c>
      <c r="T55" s="111" t="s">
        <v>666</v>
      </c>
      <c r="U55" s="111" t="str">
        <f t="shared" si="7"/>
        <v>u2</v>
      </c>
      <c r="V55" s="111" t="str">
        <f t="shared" si="0"/>
        <v>2_u2</v>
      </c>
      <c r="W55" s="66">
        <f t="shared" si="8"/>
        <v>2550</v>
      </c>
      <c r="X55" s="66">
        <f t="shared" si="9"/>
        <v>2614</v>
      </c>
      <c r="Y55" s="142">
        <f t="shared" si="10"/>
        <v>2614</v>
      </c>
      <c r="Z55" s="43">
        <f t="shared" si="11"/>
        <v>16.756410256410255</v>
      </c>
      <c r="AA55" s="5"/>
      <c r="AB55" s="5"/>
      <c r="AC55" s="5"/>
      <c r="AD55" s="5"/>
      <c r="AE55" s="5"/>
      <c r="AF55" s="5"/>
      <c r="AG55" s="6"/>
    </row>
    <row r="56" spans="1:33">
      <c r="A56" s="111">
        <v>2</v>
      </c>
      <c r="B56" s="111" t="s">
        <v>667</v>
      </c>
      <c r="C56" s="111" t="str">
        <f t="shared" si="1"/>
        <v>a</v>
      </c>
      <c r="D56" s="111" t="str">
        <f t="shared" si="2"/>
        <v>2_a</v>
      </c>
      <c r="E56" s="112">
        <v>2403</v>
      </c>
      <c r="F56" s="111"/>
      <c r="G56" s="111">
        <v>2</v>
      </c>
      <c r="H56" s="111" t="s">
        <v>667</v>
      </c>
      <c r="I56" s="111" t="str">
        <f t="shared" si="3"/>
        <v>a</v>
      </c>
      <c r="J56" s="111" t="str">
        <f t="shared" si="4"/>
        <v>2_a</v>
      </c>
      <c r="K56" s="112">
        <v>2481</v>
      </c>
      <c r="L56" s="5"/>
      <c r="M56" s="111">
        <v>2</v>
      </c>
      <c r="N56" s="111" t="s">
        <v>667</v>
      </c>
      <c r="O56" s="111" t="str">
        <f t="shared" si="5"/>
        <v>a</v>
      </c>
      <c r="P56" s="111" t="str">
        <f t="shared" si="6"/>
        <v>2_a</v>
      </c>
      <c r="Q56" s="112">
        <v>2543</v>
      </c>
      <c r="R56" s="50"/>
      <c r="S56" s="111">
        <v>2</v>
      </c>
      <c r="T56" s="111" t="s">
        <v>667</v>
      </c>
      <c r="U56" s="111" t="str">
        <f t="shared" si="7"/>
        <v>a</v>
      </c>
      <c r="V56" s="111" t="str">
        <f t="shared" si="0"/>
        <v>2_a</v>
      </c>
      <c r="W56" s="66">
        <f t="shared" si="8"/>
        <v>2481</v>
      </c>
      <c r="X56" s="66">
        <f t="shared" si="9"/>
        <v>2543</v>
      </c>
      <c r="Y56" s="142">
        <f t="shared" si="10"/>
        <v>2543</v>
      </c>
      <c r="Z56" s="43">
        <f t="shared" si="11"/>
        <v>16.301282051282051</v>
      </c>
      <c r="AA56" s="5"/>
      <c r="AB56" s="5"/>
      <c r="AC56" s="5"/>
      <c r="AD56" s="5"/>
      <c r="AE56" s="5"/>
      <c r="AF56" s="5"/>
      <c r="AG56" s="6"/>
    </row>
    <row r="57" spans="1:33">
      <c r="A57" s="111">
        <v>2</v>
      </c>
      <c r="B57" s="111" t="s">
        <v>668</v>
      </c>
      <c r="C57" s="111" t="str">
        <f t="shared" si="1"/>
        <v>b</v>
      </c>
      <c r="D57" s="111" t="str">
        <f t="shared" si="2"/>
        <v>2_b</v>
      </c>
      <c r="E57" s="112">
        <v>2470</v>
      </c>
      <c r="F57" s="111"/>
      <c r="G57" s="111">
        <v>2</v>
      </c>
      <c r="H57" s="111" t="s">
        <v>668</v>
      </c>
      <c r="I57" s="111" t="str">
        <f t="shared" si="3"/>
        <v>b</v>
      </c>
      <c r="J57" s="111" t="str">
        <f t="shared" si="4"/>
        <v>2_b</v>
      </c>
      <c r="K57" s="112">
        <v>2550</v>
      </c>
      <c r="L57" s="5"/>
      <c r="M57" s="111">
        <v>2</v>
      </c>
      <c r="N57" s="111" t="s">
        <v>668</v>
      </c>
      <c r="O57" s="111" t="str">
        <f t="shared" si="5"/>
        <v>b</v>
      </c>
      <c r="P57" s="111" t="str">
        <f t="shared" si="6"/>
        <v>2_b</v>
      </c>
      <c r="Q57" s="112">
        <v>2614</v>
      </c>
      <c r="R57" s="50"/>
      <c r="S57" s="111">
        <v>2</v>
      </c>
      <c r="T57" s="111" t="s">
        <v>668</v>
      </c>
      <c r="U57" s="111" t="str">
        <f t="shared" si="7"/>
        <v>b</v>
      </c>
      <c r="V57" s="111" t="str">
        <f t="shared" si="0"/>
        <v>2_b</v>
      </c>
      <c r="W57" s="66">
        <f t="shared" si="8"/>
        <v>2550</v>
      </c>
      <c r="X57" s="66">
        <f t="shared" si="9"/>
        <v>2614</v>
      </c>
      <c r="Y57" s="142">
        <f t="shared" si="10"/>
        <v>2614</v>
      </c>
      <c r="Z57" s="43">
        <f t="shared" si="11"/>
        <v>16.756410256410255</v>
      </c>
      <c r="AA57" s="5"/>
      <c r="AB57" s="5"/>
      <c r="AC57" s="5"/>
      <c r="AD57" s="5"/>
      <c r="AE57" s="5"/>
      <c r="AF57" s="5"/>
      <c r="AG57" s="6"/>
    </row>
    <row r="58" spans="1:33">
      <c r="A58" s="111">
        <v>2</v>
      </c>
      <c r="B58" s="111" t="s">
        <v>669</v>
      </c>
      <c r="C58" s="111" t="str">
        <f t="shared" si="1"/>
        <v>c</v>
      </c>
      <c r="D58" s="111" t="str">
        <f t="shared" si="2"/>
        <v>2_c</v>
      </c>
      <c r="E58" s="112">
        <v>2544</v>
      </c>
      <c r="F58" s="111"/>
      <c r="G58" s="111">
        <v>2</v>
      </c>
      <c r="H58" s="111" t="s">
        <v>669</v>
      </c>
      <c r="I58" s="111" t="str">
        <f t="shared" si="3"/>
        <v>c</v>
      </c>
      <c r="J58" s="111" t="str">
        <f t="shared" si="4"/>
        <v>2_c</v>
      </c>
      <c r="K58" s="112">
        <v>2627</v>
      </c>
      <c r="L58" s="5"/>
      <c r="M58" s="111">
        <v>2</v>
      </c>
      <c r="N58" s="111" t="s">
        <v>669</v>
      </c>
      <c r="O58" s="111" t="str">
        <f t="shared" si="5"/>
        <v>c</v>
      </c>
      <c r="P58" s="111" t="str">
        <f t="shared" si="6"/>
        <v>2_c</v>
      </c>
      <c r="Q58" s="112">
        <v>2693</v>
      </c>
      <c r="R58" s="50"/>
      <c r="S58" s="111">
        <v>2</v>
      </c>
      <c r="T58" s="111" t="s">
        <v>669</v>
      </c>
      <c r="U58" s="111" t="str">
        <f t="shared" si="7"/>
        <v>c</v>
      </c>
      <c r="V58" s="111" t="str">
        <f t="shared" si="0"/>
        <v>2_c</v>
      </c>
      <c r="W58" s="66">
        <f t="shared" si="8"/>
        <v>2627</v>
      </c>
      <c r="X58" s="66">
        <f t="shared" si="9"/>
        <v>2693</v>
      </c>
      <c r="Y58" s="142">
        <f t="shared" si="10"/>
        <v>2693</v>
      </c>
      <c r="Z58" s="43">
        <f t="shared" si="11"/>
        <v>17.262820512820515</v>
      </c>
      <c r="AA58" s="5"/>
      <c r="AB58" s="5"/>
      <c r="AC58" s="5"/>
      <c r="AD58" s="5"/>
      <c r="AE58" s="5"/>
      <c r="AF58" s="5"/>
      <c r="AG58" s="6"/>
    </row>
    <row r="59" spans="1:33">
      <c r="A59" s="111">
        <v>2</v>
      </c>
      <c r="B59" s="111" t="s">
        <v>670</v>
      </c>
      <c r="C59" s="111" t="str">
        <f t="shared" si="1"/>
        <v>d</v>
      </c>
      <c r="D59" s="111" t="str">
        <f t="shared" si="2"/>
        <v>2_d</v>
      </c>
      <c r="E59" s="112">
        <v>2609</v>
      </c>
      <c r="F59" s="111"/>
      <c r="G59" s="111">
        <v>2</v>
      </c>
      <c r="H59" s="111" t="s">
        <v>670</v>
      </c>
      <c r="I59" s="111" t="str">
        <f t="shared" si="3"/>
        <v>d</v>
      </c>
      <c r="J59" s="111" t="str">
        <f t="shared" si="4"/>
        <v>2_d</v>
      </c>
      <c r="K59" s="112">
        <v>2694</v>
      </c>
      <c r="L59" s="5"/>
      <c r="M59" s="111">
        <v>2</v>
      </c>
      <c r="N59" s="111" t="s">
        <v>670</v>
      </c>
      <c r="O59" s="111" t="str">
        <f t="shared" si="5"/>
        <v>d</v>
      </c>
      <c r="P59" s="111" t="str">
        <f t="shared" si="6"/>
        <v>2_d</v>
      </c>
      <c r="Q59" s="112">
        <v>2761</v>
      </c>
      <c r="R59" s="50"/>
      <c r="S59" s="111">
        <v>2</v>
      </c>
      <c r="T59" s="111" t="s">
        <v>670</v>
      </c>
      <c r="U59" s="111" t="str">
        <f t="shared" si="7"/>
        <v>d</v>
      </c>
      <c r="V59" s="111" t="str">
        <f t="shared" si="0"/>
        <v>2_d</v>
      </c>
      <c r="W59" s="66">
        <f t="shared" si="8"/>
        <v>2694</v>
      </c>
      <c r="X59" s="66">
        <f t="shared" si="9"/>
        <v>2761</v>
      </c>
      <c r="Y59" s="142">
        <f t="shared" si="10"/>
        <v>2761</v>
      </c>
      <c r="Z59" s="43">
        <f t="shared" si="11"/>
        <v>17.698717948717949</v>
      </c>
      <c r="AA59" s="5"/>
      <c r="AB59" s="5"/>
      <c r="AC59" s="5"/>
      <c r="AD59" s="5"/>
      <c r="AE59" s="5"/>
      <c r="AF59" s="5"/>
      <c r="AG59" s="6"/>
    </row>
    <row r="60" spans="1:33">
      <c r="A60" s="111">
        <v>2</v>
      </c>
      <c r="B60" s="111" t="s">
        <v>671</v>
      </c>
      <c r="C60" s="111" t="str">
        <f t="shared" si="1"/>
        <v>e</v>
      </c>
      <c r="D60" s="111" t="str">
        <f t="shared" si="2"/>
        <v>2_e</v>
      </c>
      <c r="E60" s="112">
        <v>2676</v>
      </c>
      <c r="F60" s="111"/>
      <c r="G60" s="111">
        <v>2</v>
      </c>
      <c r="H60" s="111" t="s">
        <v>671</v>
      </c>
      <c r="I60" s="111" t="str">
        <f t="shared" si="3"/>
        <v>e</v>
      </c>
      <c r="J60" s="111" t="str">
        <f t="shared" si="4"/>
        <v>2_e</v>
      </c>
      <c r="K60" s="112">
        <v>2763</v>
      </c>
      <c r="L60" s="5"/>
      <c r="M60" s="111">
        <v>2</v>
      </c>
      <c r="N60" s="111" t="s">
        <v>671</v>
      </c>
      <c r="O60" s="111" t="str">
        <f t="shared" si="5"/>
        <v>e</v>
      </c>
      <c r="P60" s="111" t="str">
        <f t="shared" si="6"/>
        <v>2_e</v>
      </c>
      <c r="Q60" s="112">
        <v>2832</v>
      </c>
      <c r="R60" s="50"/>
      <c r="S60" s="111">
        <v>2</v>
      </c>
      <c r="T60" s="111" t="s">
        <v>671</v>
      </c>
      <c r="U60" s="111" t="str">
        <f t="shared" si="7"/>
        <v>e</v>
      </c>
      <c r="V60" s="111" t="str">
        <f t="shared" si="0"/>
        <v>2_e</v>
      </c>
      <c r="W60" s="66">
        <f t="shared" si="8"/>
        <v>2763</v>
      </c>
      <c r="X60" s="66">
        <f t="shared" si="9"/>
        <v>2832</v>
      </c>
      <c r="Y60" s="142">
        <f t="shared" si="10"/>
        <v>2832</v>
      </c>
      <c r="Z60" s="43">
        <f t="shared" si="11"/>
        <v>18.153846153846153</v>
      </c>
      <c r="AA60" s="5"/>
      <c r="AB60" s="5"/>
      <c r="AC60" s="5"/>
      <c r="AD60" s="5"/>
      <c r="AE60" s="5"/>
      <c r="AF60" s="5"/>
      <c r="AG60" s="6"/>
    </row>
    <row r="61" spans="1:33">
      <c r="A61" s="111">
        <v>3</v>
      </c>
      <c r="B61" s="111" t="s">
        <v>664</v>
      </c>
      <c r="C61" s="111" t="str">
        <f t="shared" si="1"/>
        <v>Start</v>
      </c>
      <c r="D61" s="111" t="str">
        <f t="shared" si="2"/>
        <v>3_Start</v>
      </c>
      <c r="E61" s="112">
        <v>1814</v>
      </c>
      <c r="F61" s="111"/>
      <c r="G61" s="111">
        <v>3</v>
      </c>
      <c r="H61" s="111" t="s">
        <v>664</v>
      </c>
      <c r="I61" s="111" t="str">
        <f t="shared" si="3"/>
        <v>Start</v>
      </c>
      <c r="J61" s="111" t="str">
        <f t="shared" si="4"/>
        <v>3_Start</v>
      </c>
      <c r="K61" s="112">
        <v>1873</v>
      </c>
      <c r="L61" s="5"/>
      <c r="M61" s="111">
        <v>3</v>
      </c>
      <c r="N61" s="111" t="s">
        <v>664</v>
      </c>
      <c r="O61" s="111" t="str">
        <f t="shared" si="5"/>
        <v>Start</v>
      </c>
      <c r="P61" s="111" t="str">
        <f t="shared" si="6"/>
        <v>3_Start</v>
      </c>
      <c r="Q61" s="112">
        <v>1920</v>
      </c>
      <c r="R61" s="50"/>
      <c r="S61" s="111">
        <v>3</v>
      </c>
      <c r="T61" s="111" t="s">
        <v>664</v>
      </c>
      <c r="U61" s="111" t="str">
        <f t="shared" si="7"/>
        <v>Start</v>
      </c>
      <c r="V61" s="111" t="str">
        <f t="shared" si="0"/>
        <v>3_Start</v>
      </c>
      <c r="W61" s="66">
        <f t="shared" si="8"/>
        <v>1873</v>
      </c>
      <c r="X61" s="66">
        <f t="shared" si="9"/>
        <v>1920</v>
      </c>
      <c r="Y61" s="142">
        <f t="shared" si="10"/>
        <v>1920</v>
      </c>
      <c r="Z61" s="43">
        <f t="shared" si="11"/>
        <v>12.307692307692308</v>
      </c>
      <c r="AA61" s="5"/>
      <c r="AB61" s="5"/>
      <c r="AC61" s="5"/>
      <c r="AD61" s="5"/>
      <c r="AE61" s="5"/>
      <c r="AF61" s="5"/>
      <c r="AG61" s="6"/>
    </row>
    <row r="62" spans="1:33">
      <c r="A62" s="111">
        <v>3</v>
      </c>
      <c r="B62" s="111">
        <v>0</v>
      </c>
      <c r="C62" s="111">
        <f t="shared" si="1"/>
        <v>0</v>
      </c>
      <c r="D62" s="111" t="str">
        <f t="shared" si="2"/>
        <v>3_0</v>
      </c>
      <c r="E62" s="112">
        <v>1855</v>
      </c>
      <c r="F62" s="111"/>
      <c r="G62" s="111">
        <v>3</v>
      </c>
      <c r="H62" s="111">
        <v>0</v>
      </c>
      <c r="I62" s="111">
        <f t="shared" si="3"/>
        <v>0</v>
      </c>
      <c r="J62" s="111" t="str">
        <f t="shared" si="4"/>
        <v>3_0</v>
      </c>
      <c r="K62" s="112">
        <v>1915</v>
      </c>
      <c r="L62" s="5"/>
      <c r="M62" s="111">
        <v>3</v>
      </c>
      <c r="N62" s="111">
        <v>0</v>
      </c>
      <c r="O62" s="111">
        <f t="shared" si="5"/>
        <v>0</v>
      </c>
      <c r="P62" s="111" t="str">
        <f t="shared" si="6"/>
        <v>3_0</v>
      </c>
      <c r="Q62" s="112">
        <v>1963</v>
      </c>
      <c r="R62" s="50"/>
      <c r="S62" s="111">
        <v>3</v>
      </c>
      <c r="T62" s="111">
        <v>0</v>
      </c>
      <c r="U62" s="111">
        <f t="shared" si="7"/>
        <v>0</v>
      </c>
      <c r="V62" s="111" t="str">
        <f t="shared" si="0"/>
        <v>3_0</v>
      </c>
      <c r="W62" s="66">
        <f t="shared" si="8"/>
        <v>1915</v>
      </c>
      <c r="X62" s="66">
        <f t="shared" si="9"/>
        <v>1963</v>
      </c>
      <c r="Y62" s="142">
        <f t="shared" si="10"/>
        <v>1963</v>
      </c>
      <c r="Z62" s="43">
        <f t="shared" si="11"/>
        <v>12.583333333333334</v>
      </c>
      <c r="AA62" s="5"/>
      <c r="AB62" s="5"/>
      <c r="AC62" s="5"/>
      <c r="AD62" s="5"/>
      <c r="AE62" s="5"/>
      <c r="AF62" s="5"/>
      <c r="AG62" s="6"/>
    </row>
    <row r="63" spans="1:33">
      <c r="A63" s="111">
        <v>3</v>
      </c>
      <c r="B63" s="111">
        <v>1</v>
      </c>
      <c r="C63" s="111">
        <f t="shared" si="1"/>
        <v>1</v>
      </c>
      <c r="D63" s="111" t="str">
        <f t="shared" si="2"/>
        <v>3_1</v>
      </c>
      <c r="E63" s="112">
        <v>1901</v>
      </c>
      <c r="F63" s="111"/>
      <c r="G63" s="111">
        <v>3</v>
      </c>
      <c r="H63" s="111">
        <v>1</v>
      </c>
      <c r="I63" s="111">
        <f t="shared" si="3"/>
        <v>1</v>
      </c>
      <c r="J63" s="111" t="str">
        <f t="shared" si="4"/>
        <v>3_1</v>
      </c>
      <c r="K63" s="112">
        <v>1963</v>
      </c>
      <c r="L63" s="5"/>
      <c r="M63" s="111">
        <v>3</v>
      </c>
      <c r="N63" s="111">
        <v>1</v>
      </c>
      <c r="O63" s="111">
        <f t="shared" si="5"/>
        <v>1</v>
      </c>
      <c r="P63" s="111" t="str">
        <f t="shared" si="6"/>
        <v>3_1</v>
      </c>
      <c r="Q63" s="112">
        <v>2012</v>
      </c>
      <c r="R63" s="50"/>
      <c r="S63" s="111">
        <v>3</v>
      </c>
      <c r="T63" s="111">
        <v>1</v>
      </c>
      <c r="U63" s="111">
        <f t="shared" si="7"/>
        <v>1</v>
      </c>
      <c r="V63" s="111" t="str">
        <f t="shared" si="0"/>
        <v>3_1</v>
      </c>
      <c r="W63" s="66">
        <f t="shared" si="8"/>
        <v>1963</v>
      </c>
      <c r="X63" s="66">
        <f t="shared" si="9"/>
        <v>2012</v>
      </c>
      <c r="Y63" s="142">
        <f t="shared" si="10"/>
        <v>2012</v>
      </c>
      <c r="Z63" s="43">
        <f t="shared" si="11"/>
        <v>12.897435897435898</v>
      </c>
      <c r="AA63" s="5"/>
      <c r="AB63" s="5"/>
      <c r="AC63" s="5"/>
      <c r="AD63" s="5"/>
      <c r="AE63" s="5"/>
      <c r="AF63" s="5"/>
      <c r="AG63" s="6"/>
    </row>
    <row r="64" spans="1:33">
      <c r="A64" s="111">
        <v>3</v>
      </c>
      <c r="B64" s="111">
        <v>2</v>
      </c>
      <c r="C64" s="111">
        <f t="shared" si="1"/>
        <v>2</v>
      </c>
      <c r="D64" s="111" t="str">
        <f t="shared" si="2"/>
        <v>3_2</v>
      </c>
      <c r="E64" s="112">
        <v>1945</v>
      </c>
      <c r="F64" s="111"/>
      <c r="G64" s="111">
        <v>3</v>
      </c>
      <c r="H64" s="111">
        <v>2</v>
      </c>
      <c r="I64" s="111">
        <f t="shared" si="3"/>
        <v>2</v>
      </c>
      <c r="J64" s="111" t="str">
        <f t="shared" si="4"/>
        <v>3_2</v>
      </c>
      <c r="K64" s="112">
        <v>2008</v>
      </c>
      <c r="L64" s="5"/>
      <c r="M64" s="111">
        <v>3</v>
      </c>
      <c r="N64" s="111">
        <v>2</v>
      </c>
      <c r="O64" s="111">
        <f t="shared" si="5"/>
        <v>2</v>
      </c>
      <c r="P64" s="111" t="str">
        <f t="shared" si="6"/>
        <v>3_2</v>
      </c>
      <c r="Q64" s="112">
        <v>2058</v>
      </c>
      <c r="R64" s="50"/>
      <c r="S64" s="111">
        <v>3</v>
      </c>
      <c r="T64" s="111">
        <v>2</v>
      </c>
      <c r="U64" s="111">
        <f t="shared" si="7"/>
        <v>2</v>
      </c>
      <c r="V64" s="111" t="str">
        <f t="shared" si="0"/>
        <v>3_2</v>
      </c>
      <c r="W64" s="66">
        <f t="shared" si="8"/>
        <v>2008</v>
      </c>
      <c r="X64" s="66">
        <f t="shared" si="9"/>
        <v>2058</v>
      </c>
      <c r="Y64" s="142">
        <f t="shared" si="10"/>
        <v>2058</v>
      </c>
      <c r="Z64" s="43">
        <f t="shared" si="11"/>
        <v>13.192307692307692</v>
      </c>
      <c r="AA64" s="5"/>
      <c r="AB64" s="5"/>
      <c r="AC64" s="5"/>
      <c r="AD64" s="5"/>
      <c r="AE64" s="5"/>
      <c r="AF64" s="5"/>
      <c r="AG64" s="6"/>
    </row>
    <row r="65" spans="1:33">
      <c r="A65" s="111">
        <v>3</v>
      </c>
      <c r="B65" s="111">
        <v>3</v>
      </c>
      <c r="C65" s="111">
        <f t="shared" si="1"/>
        <v>3</v>
      </c>
      <c r="D65" s="111" t="str">
        <f t="shared" si="2"/>
        <v>3_3</v>
      </c>
      <c r="E65" s="112">
        <v>1989</v>
      </c>
      <c r="F65" s="111"/>
      <c r="G65" s="111">
        <v>3</v>
      </c>
      <c r="H65" s="111">
        <v>3</v>
      </c>
      <c r="I65" s="111">
        <f t="shared" si="3"/>
        <v>3</v>
      </c>
      <c r="J65" s="111" t="str">
        <f t="shared" si="4"/>
        <v>3_3</v>
      </c>
      <c r="K65" s="112">
        <v>2054</v>
      </c>
      <c r="L65" s="5"/>
      <c r="M65" s="111">
        <v>3</v>
      </c>
      <c r="N65" s="111">
        <v>3</v>
      </c>
      <c r="O65" s="111">
        <f t="shared" si="5"/>
        <v>3</v>
      </c>
      <c r="P65" s="111" t="str">
        <f t="shared" si="6"/>
        <v>3_3</v>
      </c>
      <c r="Q65" s="112">
        <v>2105</v>
      </c>
      <c r="R65" s="50"/>
      <c r="S65" s="111">
        <v>3</v>
      </c>
      <c r="T65" s="111">
        <v>3</v>
      </c>
      <c r="U65" s="111">
        <f t="shared" si="7"/>
        <v>3</v>
      </c>
      <c r="V65" s="111" t="str">
        <f t="shared" si="0"/>
        <v>3_3</v>
      </c>
      <c r="W65" s="66">
        <f t="shared" si="8"/>
        <v>2054</v>
      </c>
      <c r="X65" s="66">
        <f t="shared" si="9"/>
        <v>2105</v>
      </c>
      <c r="Y65" s="142">
        <f t="shared" si="10"/>
        <v>2105</v>
      </c>
      <c r="Z65" s="43">
        <f t="shared" si="11"/>
        <v>13.493589743589743</v>
      </c>
      <c r="AA65" s="5"/>
      <c r="AB65" s="5"/>
      <c r="AC65" s="5"/>
      <c r="AD65" s="5"/>
      <c r="AE65" s="5"/>
      <c r="AF65" s="5"/>
      <c r="AG65" s="6"/>
    </row>
    <row r="66" spans="1:33">
      <c r="A66" s="111">
        <v>3</v>
      </c>
      <c r="B66" s="111">
        <v>4</v>
      </c>
      <c r="C66" s="111">
        <f t="shared" si="1"/>
        <v>4</v>
      </c>
      <c r="D66" s="111" t="str">
        <f t="shared" si="2"/>
        <v>3_4</v>
      </c>
      <c r="E66" s="112">
        <v>2038</v>
      </c>
      <c r="F66" s="111"/>
      <c r="G66" s="111">
        <v>3</v>
      </c>
      <c r="H66" s="111">
        <v>4</v>
      </c>
      <c r="I66" s="111">
        <f t="shared" si="3"/>
        <v>4</v>
      </c>
      <c r="J66" s="111" t="str">
        <f t="shared" si="4"/>
        <v>3_4</v>
      </c>
      <c r="K66" s="112">
        <v>2104</v>
      </c>
      <c r="L66" s="5"/>
      <c r="M66" s="111">
        <v>3</v>
      </c>
      <c r="N66" s="111">
        <v>4</v>
      </c>
      <c r="O66" s="111">
        <f t="shared" si="5"/>
        <v>4</v>
      </c>
      <c r="P66" s="111" t="str">
        <f t="shared" si="6"/>
        <v>3_4</v>
      </c>
      <c r="Q66" s="112">
        <v>2157</v>
      </c>
      <c r="R66" s="50"/>
      <c r="S66" s="111">
        <v>3</v>
      </c>
      <c r="T66" s="111">
        <v>4</v>
      </c>
      <c r="U66" s="111">
        <f t="shared" si="7"/>
        <v>4</v>
      </c>
      <c r="V66" s="111" t="str">
        <f t="shared" si="0"/>
        <v>3_4</v>
      </c>
      <c r="W66" s="66">
        <f t="shared" si="8"/>
        <v>2104</v>
      </c>
      <c r="X66" s="66">
        <f t="shared" si="9"/>
        <v>2157</v>
      </c>
      <c r="Y66" s="142">
        <f t="shared" si="10"/>
        <v>2157</v>
      </c>
      <c r="Z66" s="43">
        <f t="shared" si="11"/>
        <v>13.826923076923077</v>
      </c>
      <c r="AA66" s="5"/>
      <c r="AB66" s="5"/>
      <c r="AC66" s="5"/>
      <c r="AD66" s="5"/>
      <c r="AE66" s="5"/>
      <c r="AF66" s="5"/>
      <c r="AG66" s="6"/>
    </row>
    <row r="67" spans="1:33">
      <c r="A67" s="111">
        <v>3</v>
      </c>
      <c r="B67" s="111">
        <v>5</v>
      </c>
      <c r="C67" s="111">
        <f t="shared" si="1"/>
        <v>5</v>
      </c>
      <c r="D67" s="111" t="str">
        <f t="shared" si="2"/>
        <v>3_5</v>
      </c>
      <c r="E67" s="112">
        <v>2089</v>
      </c>
      <c r="F67" s="111"/>
      <c r="G67" s="111">
        <v>3</v>
      </c>
      <c r="H67" s="111">
        <v>5</v>
      </c>
      <c r="I67" s="111">
        <f t="shared" si="3"/>
        <v>5</v>
      </c>
      <c r="J67" s="111" t="str">
        <f t="shared" si="4"/>
        <v>3_5</v>
      </c>
      <c r="K67" s="112">
        <v>2157</v>
      </c>
      <c r="L67" s="5"/>
      <c r="M67" s="111">
        <v>3</v>
      </c>
      <c r="N67" s="111">
        <v>5</v>
      </c>
      <c r="O67" s="111">
        <f t="shared" si="5"/>
        <v>5</v>
      </c>
      <c r="P67" s="111" t="str">
        <f t="shared" si="6"/>
        <v>3_5</v>
      </c>
      <c r="Q67" s="112">
        <v>2211</v>
      </c>
      <c r="R67" s="50"/>
      <c r="S67" s="111">
        <v>3</v>
      </c>
      <c r="T67" s="111">
        <v>5</v>
      </c>
      <c r="U67" s="111">
        <f t="shared" si="7"/>
        <v>5</v>
      </c>
      <c r="V67" s="111" t="str">
        <f t="shared" si="0"/>
        <v>3_5</v>
      </c>
      <c r="W67" s="66">
        <f t="shared" si="8"/>
        <v>2157</v>
      </c>
      <c r="X67" s="66">
        <f t="shared" si="9"/>
        <v>2211</v>
      </c>
      <c r="Y67" s="142">
        <f t="shared" si="10"/>
        <v>2211</v>
      </c>
      <c r="Z67" s="43">
        <f t="shared" si="11"/>
        <v>14.173076923076923</v>
      </c>
      <c r="AA67" s="5"/>
      <c r="AB67" s="5"/>
      <c r="AC67" s="5"/>
      <c r="AD67" s="5"/>
      <c r="AE67" s="5"/>
      <c r="AF67" s="5"/>
      <c r="AG67" s="6"/>
    </row>
    <row r="68" spans="1:33">
      <c r="A68" s="111">
        <v>3</v>
      </c>
      <c r="B68" s="111">
        <v>6</v>
      </c>
      <c r="C68" s="111">
        <f t="shared" si="1"/>
        <v>6</v>
      </c>
      <c r="D68" s="111" t="str">
        <f t="shared" si="2"/>
        <v>3_6</v>
      </c>
      <c r="E68" s="112">
        <v>2138</v>
      </c>
      <c r="F68" s="111"/>
      <c r="G68" s="111">
        <v>3</v>
      </c>
      <c r="H68" s="111">
        <v>6</v>
      </c>
      <c r="I68" s="111">
        <f t="shared" si="3"/>
        <v>6</v>
      </c>
      <c r="J68" s="111" t="str">
        <f t="shared" si="4"/>
        <v>3_6</v>
      </c>
      <c r="K68" s="112">
        <v>2207</v>
      </c>
      <c r="L68" s="5"/>
      <c r="M68" s="111">
        <v>3</v>
      </c>
      <c r="N68" s="111">
        <v>6</v>
      </c>
      <c r="O68" s="111">
        <f t="shared" si="5"/>
        <v>6</v>
      </c>
      <c r="P68" s="111" t="str">
        <f t="shared" si="6"/>
        <v>3_6</v>
      </c>
      <c r="Q68" s="112">
        <v>2262</v>
      </c>
      <c r="R68" s="50"/>
      <c r="S68" s="111">
        <v>3</v>
      </c>
      <c r="T68" s="111">
        <v>6</v>
      </c>
      <c r="U68" s="111">
        <f t="shared" si="7"/>
        <v>6</v>
      </c>
      <c r="V68" s="111" t="str">
        <f t="shared" si="0"/>
        <v>3_6</v>
      </c>
      <c r="W68" s="66">
        <f t="shared" si="8"/>
        <v>2207</v>
      </c>
      <c r="X68" s="66">
        <f t="shared" si="9"/>
        <v>2262</v>
      </c>
      <c r="Y68" s="142">
        <f t="shared" si="10"/>
        <v>2262</v>
      </c>
      <c r="Z68" s="43">
        <f t="shared" si="11"/>
        <v>14.5</v>
      </c>
      <c r="AA68" s="5"/>
      <c r="AB68" s="5"/>
      <c r="AC68" s="5"/>
      <c r="AD68" s="5"/>
      <c r="AE68" s="5"/>
      <c r="AF68" s="5"/>
      <c r="AG68" s="6"/>
    </row>
    <row r="69" spans="1:33">
      <c r="A69" s="111">
        <v>3</v>
      </c>
      <c r="B69" s="111">
        <v>7</v>
      </c>
      <c r="C69" s="111">
        <f t="shared" si="1"/>
        <v>7</v>
      </c>
      <c r="D69" s="111" t="str">
        <f t="shared" si="2"/>
        <v>3_7</v>
      </c>
      <c r="E69" s="112">
        <v>2191</v>
      </c>
      <c r="F69" s="111"/>
      <c r="G69" s="111">
        <v>3</v>
      </c>
      <c r="H69" s="111">
        <v>7</v>
      </c>
      <c r="I69" s="111">
        <f t="shared" si="3"/>
        <v>7</v>
      </c>
      <c r="J69" s="111" t="str">
        <f t="shared" si="4"/>
        <v>3_7</v>
      </c>
      <c r="K69" s="112">
        <v>2262</v>
      </c>
      <c r="L69" s="5"/>
      <c r="M69" s="111">
        <v>3</v>
      </c>
      <c r="N69" s="111">
        <v>7</v>
      </c>
      <c r="O69" s="111">
        <f t="shared" si="5"/>
        <v>7</v>
      </c>
      <c r="P69" s="111" t="str">
        <f t="shared" si="6"/>
        <v>3_7</v>
      </c>
      <c r="Q69" s="112">
        <v>2319</v>
      </c>
      <c r="R69" s="50"/>
      <c r="S69" s="111">
        <v>3</v>
      </c>
      <c r="T69" s="111">
        <v>7</v>
      </c>
      <c r="U69" s="111">
        <f t="shared" si="7"/>
        <v>7</v>
      </c>
      <c r="V69" s="111" t="str">
        <f t="shared" si="0"/>
        <v>3_7</v>
      </c>
      <c r="W69" s="66">
        <f t="shared" si="8"/>
        <v>2262</v>
      </c>
      <c r="X69" s="66">
        <f t="shared" si="9"/>
        <v>2319</v>
      </c>
      <c r="Y69" s="142">
        <f t="shared" si="10"/>
        <v>2319</v>
      </c>
      <c r="Z69" s="43">
        <f t="shared" si="11"/>
        <v>14.865384615384615</v>
      </c>
      <c r="AA69" s="5"/>
      <c r="AB69" s="5"/>
      <c r="AC69" s="5"/>
      <c r="AD69" s="5"/>
      <c r="AE69" s="5"/>
      <c r="AF69" s="5"/>
      <c r="AG69" s="6"/>
    </row>
    <row r="70" spans="1:33">
      <c r="A70" s="111">
        <v>3</v>
      </c>
      <c r="B70" s="111">
        <v>8</v>
      </c>
      <c r="C70" s="111">
        <f t="shared" si="1"/>
        <v>8</v>
      </c>
      <c r="D70" s="111" t="str">
        <f t="shared" si="2"/>
        <v>3_8</v>
      </c>
      <c r="E70" s="112">
        <v>2264</v>
      </c>
      <c r="F70" s="111"/>
      <c r="G70" s="111">
        <v>3</v>
      </c>
      <c r="H70" s="111">
        <v>8</v>
      </c>
      <c r="I70" s="111">
        <f t="shared" si="3"/>
        <v>8</v>
      </c>
      <c r="J70" s="111" t="str">
        <f t="shared" si="4"/>
        <v>3_8</v>
      </c>
      <c r="K70" s="112">
        <v>2338</v>
      </c>
      <c r="L70" s="5"/>
      <c r="M70" s="111">
        <v>3</v>
      </c>
      <c r="N70" s="111">
        <v>8</v>
      </c>
      <c r="O70" s="111">
        <f t="shared" si="5"/>
        <v>8</v>
      </c>
      <c r="P70" s="111" t="str">
        <f t="shared" si="6"/>
        <v>3_8</v>
      </c>
      <c r="Q70" s="112">
        <v>2396</v>
      </c>
      <c r="R70" s="50"/>
      <c r="S70" s="111">
        <v>3</v>
      </c>
      <c r="T70" s="111">
        <v>8</v>
      </c>
      <c r="U70" s="111">
        <f t="shared" si="7"/>
        <v>8</v>
      </c>
      <c r="V70" s="111" t="str">
        <f t="shared" si="0"/>
        <v>3_8</v>
      </c>
      <c r="W70" s="66">
        <f t="shared" si="8"/>
        <v>2338</v>
      </c>
      <c r="X70" s="66">
        <f t="shared" si="9"/>
        <v>2396</v>
      </c>
      <c r="Y70" s="142">
        <f t="shared" si="10"/>
        <v>2396</v>
      </c>
      <c r="Z70" s="43">
        <f t="shared" si="11"/>
        <v>15.358974358974359</v>
      </c>
      <c r="AA70" s="5"/>
      <c r="AB70" s="5"/>
      <c r="AC70" s="5"/>
      <c r="AD70" s="5"/>
      <c r="AE70" s="5"/>
      <c r="AF70" s="5"/>
      <c r="AG70" s="6"/>
    </row>
    <row r="71" spans="1:33">
      <c r="A71" s="111">
        <v>3</v>
      </c>
      <c r="B71" s="111">
        <v>9</v>
      </c>
      <c r="C71" s="111">
        <f t="shared" si="1"/>
        <v>9</v>
      </c>
      <c r="D71" s="111" t="str">
        <f t="shared" si="2"/>
        <v>3_9</v>
      </c>
      <c r="E71" s="112">
        <v>2327</v>
      </c>
      <c r="F71" s="111"/>
      <c r="G71" s="111">
        <v>3</v>
      </c>
      <c r="H71" s="111">
        <v>9</v>
      </c>
      <c r="I71" s="111">
        <f t="shared" si="3"/>
        <v>9</v>
      </c>
      <c r="J71" s="111" t="str">
        <f t="shared" si="4"/>
        <v>3_9</v>
      </c>
      <c r="K71" s="112">
        <v>2403</v>
      </c>
      <c r="L71" s="5"/>
      <c r="M71" s="111">
        <v>3</v>
      </c>
      <c r="N71" s="111">
        <v>9</v>
      </c>
      <c r="O71" s="111">
        <f t="shared" si="5"/>
        <v>9</v>
      </c>
      <c r="P71" s="111" t="str">
        <f t="shared" si="6"/>
        <v>3_9</v>
      </c>
      <c r="Q71" s="112">
        <v>2463</v>
      </c>
      <c r="R71" s="50"/>
      <c r="S71" s="111">
        <v>3</v>
      </c>
      <c r="T71" s="111">
        <v>9</v>
      </c>
      <c r="U71" s="111">
        <f t="shared" si="7"/>
        <v>9</v>
      </c>
      <c r="V71" s="111" t="str">
        <f t="shared" si="0"/>
        <v>3_9</v>
      </c>
      <c r="W71" s="66">
        <f t="shared" si="8"/>
        <v>2403</v>
      </c>
      <c r="X71" s="66">
        <f t="shared" si="9"/>
        <v>2463</v>
      </c>
      <c r="Y71" s="142">
        <f t="shared" si="10"/>
        <v>2463</v>
      </c>
      <c r="Z71" s="43">
        <f t="shared" si="11"/>
        <v>15.788461538461538</v>
      </c>
      <c r="AA71" s="5"/>
      <c r="AB71" s="5"/>
      <c r="AC71" s="5"/>
      <c r="AD71" s="5"/>
      <c r="AE71" s="5"/>
      <c r="AF71" s="5"/>
      <c r="AG71" s="6"/>
    </row>
    <row r="72" spans="1:33">
      <c r="A72" s="111">
        <v>3</v>
      </c>
      <c r="B72" s="111">
        <v>10</v>
      </c>
      <c r="C72" s="111">
        <f t="shared" si="1"/>
        <v>10</v>
      </c>
      <c r="D72" s="111" t="str">
        <f t="shared" si="2"/>
        <v>3_10</v>
      </c>
      <c r="E72" s="112">
        <v>2403</v>
      </c>
      <c r="F72" s="111"/>
      <c r="G72" s="111">
        <v>3</v>
      </c>
      <c r="H72" s="111">
        <v>10</v>
      </c>
      <c r="I72" s="111">
        <f t="shared" si="3"/>
        <v>10</v>
      </c>
      <c r="J72" s="111" t="str">
        <f t="shared" si="4"/>
        <v>3_10</v>
      </c>
      <c r="K72" s="112">
        <v>2481</v>
      </c>
      <c r="L72" s="5"/>
      <c r="M72" s="111">
        <v>3</v>
      </c>
      <c r="N72" s="111">
        <v>10</v>
      </c>
      <c r="O72" s="111">
        <f t="shared" si="5"/>
        <v>10</v>
      </c>
      <c r="P72" s="111" t="str">
        <f t="shared" si="6"/>
        <v>3_10</v>
      </c>
      <c r="Q72" s="112">
        <v>2543</v>
      </c>
      <c r="R72" s="50"/>
      <c r="S72" s="111">
        <v>3</v>
      </c>
      <c r="T72" s="111">
        <v>10</v>
      </c>
      <c r="U72" s="111">
        <f t="shared" si="7"/>
        <v>10</v>
      </c>
      <c r="V72" s="111" t="str">
        <f t="shared" si="0"/>
        <v>3_10</v>
      </c>
      <c r="W72" s="66">
        <f t="shared" si="8"/>
        <v>2481</v>
      </c>
      <c r="X72" s="66">
        <f t="shared" si="9"/>
        <v>2543</v>
      </c>
      <c r="Y72" s="142">
        <f t="shared" si="10"/>
        <v>2543</v>
      </c>
      <c r="Z72" s="43">
        <f t="shared" si="11"/>
        <v>16.301282051282051</v>
      </c>
      <c r="AA72" s="5"/>
      <c r="AB72" s="5"/>
      <c r="AC72" s="5"/>
      <c r="AD72" s="5"/>
      <c r="AE72" s="5"/>
      <c r="AF72" s="5"/>
      <c r="AG72" s="6"/>
    </row>
    <row r="73" spans="1:33">
      <c r="A73" s="111">
        <v>3</v>
      </c>
      <c r="B73" s="111">
        <v>11</v>
      </c>
      <c r="C73" s="111">
        <f t="shared" si="1"/>
        <v>11</v>
      </c>
      <c r="D73" s="111" t="str">
        <f t="shared" si="2"/>
        <v>3_11</v>
      </c>
      <c r="E73" s="112">
        <v>2470</v>
      </c>
      <c r="F73" s="111"/>
      <c r="G73" s="111">
        <v>3</v>
      </c>
      <c r="H73" s="111">
        <v>11</v>
      </c>
      <c r="I73" s="111">
        <f t="shared" si="3"/>
        <v>11</v>
      </c>
      <c r="J73" s="111" t="str">
        <f t="shared" si="4"/>
        <v>3_11</v>
      </c>
      <c r="K73" s="112">
        <v>2550</v>
      </c>
      <c r="L73" s="5"/>
      <c r="M73" s="111">
        <v>3</v>
      </c>
      <c r="N73" s="111">
        <v>11</v>
      </c>
      <c r="O73" s="111">
        <f t="shared" si="5"/>
        <v>11</v>
      </c>
      <c r="P73" s="111" t="str">
        <f t="shared" si="6"/>
        <v>3_11</v>
      </c>
      <c r="Q73" s="112">
        <v>2614</v>
      </c>
      <c r="R73" s="185"/>
      <c r="S73" s="111">
        <v>3</v>
      </c>
      <c r="T73" s="111">
        <v>11</v>
      </c>
      <c r="U73" s="111">
        <f t="shared" si="7"/>
        <v>11</v>
      </c>
      <c r="V73" s="111" t="str">
        <f t="shared" si="0"/>
        <v>3_11</v>
      </c>
      <c r="W73" s="66">
        <f t="shared" si="8"/>
        <v>2550</v>
      </c>
      <c r="X73" s="66">
        <f t="shared" si="9"/>
        <v>2614</v>
      </c>
      <c r="Y73" s="142">
        <f t="shared" si="10"/>
        <v>2614</v>
      </c>
      <c r="Z73" s="43">
        <f t="shared" si="11"/>
        <v>16.756410256410255</v>
      </c>
      <c r="AA73" s="5"/>
      <c r="AB73" s="5"/>
      <c r="AC73" s="5"/>
      <c r="AD73" s="5"/>
      <c r="AE73" s="5"/>
      <c r="AF73" s="5"/>
      <c r="AG73" s="6"/>
    </row>
    <row r="74" spans="1:33">
      <c r="A74" s="111">
        <v>3</v>
      </c>
      <c r="B74" s="111">
        <v>12</v>
      </c>
      <c r="C74" s="111">
        <f t="shared" si="1"/>
        <v>12</v>
      </c>
      <c r="D74" s="111" t="str">
        <f t="shared" si="2"/>
        <v>3_12</v>
      </c>
      <c r="E74" s="111"/>
      <c r="F74" s="111"/>
      <c r="G74" s="111">
        <v>3</v>
      </c>
      <c r="H74" s="111">
        <v>12</v>
      </c>
      <c r="I74" s="111">
        <f t="shared" si="3"/>
        <v>12</v>
      </c>
      <c r="J74" s="111" t="str">
        <f t="shared" si="4"/>
        <v>3_12</v>
      </c>
      <c r="K74" s="111"/>
      <c r="L74" s="5"/>
      <c r="M74" s="111">
        <v>3</v>
      </c>
      <c r="N74" s="111">
        <v>12</v>
      </c>
      <c r="O74" s="111">
        <f t="shared" si="5"/>
        <v>12</v>
      </c>
      <c r="P74" s="111" t="str">
        <f t="shared" si="6"/>
        <v>3_12</v>
      </c>
      <c r="Q74" s="111"/>
      <c r="R74" s="185"/>
      <c r="S74" s="111">
        <v>3</v>
      </c>
      <c r="T74" s="111">
        <v>12</v>
      </c>
      <c r="U74" s="111">
        <f t="shared" si="7"/>
        <v>12</v>
      </c>
      <c r="V74" s="111" t="str">
        <f t="shared" si="0"/>
        <v>3_12</v>
      </c>
      <c r="W74" s="66">
        <f t="shared" si="8"/>
        <v>0</v>
      </c>
      <c r="X74" s="66">
        <f t="shared" si="9"/>
        <v>0</v>
      </c>
      <c r="Y74" s="142">
        <f t="shared" si="10"/>
        <v>0</v>
      </c>
      <c r="Z74" s="43">
        <f t="shared" si="11"/>
        <v>0</v>
      </c>
      <c r="AA74" s="5"/>
      <c r="AB74" s="5"/>
      <c r="AC74" s="5"/>
      <c r="AD74" s="5"/>
      <c r="AE74" s="5"/>
      <c r="AF74" s="5"/>
      <c r="AG74" s="6"/>
    </row>
    <row r="75" spans="1:33">
      <c r="A75" s="111">
        <v>3</v>
      </c>
      <c r="B75" s="111">
        <v>13</v>
      </c>
      <c r="C75" s="111">
        <f t="shared" si="1"/>
        <v>13</v>
      </c>
      <c r="D75" s="111" t="str">
        <f t="shared" si="2"/>
        <v>3_13</v>
      </c>
      <c r="E75" s="111"/>
      <c r="F75" s="111"/>
      <c r="G75" s="111">
        <v>3</v>
      </c>
      <c r="H75" s="111">
        <v>13</v>
      </c>
      <c r="I75" s="111">
        <f t="shared" si="3"/>
        <v>13</v>
      </c>
      <c r="J75" s="111" t="str">
        <f t="shared" si="4"/>
        <v>3_13</v>
      </c>
      <c r="K75" s="111"/>
      <c r="L75" s="5"/>
      <c r="M75" s="111">
        <v>3</v>
      </c>
      <c r="N75" s="111">
        <v>13</v>
      </c>
      <c r="O75" s="111">
        <f t="shared" si="5"/>
        <v>13</v>
      </c>
      <c r="P75" s="111" t="str">
        <f t="shared" si="6"/>
        <v>3_13</v>
      </c>
      <c r="Q75" s="111"/>
      <c r="R75" s="50"/>
      <c r="S75" s="111">
        <v>3</v>
      </c>
      <c r="T75" s="111">
        <v>13</v>
      </c>
      <c r="U75" s="111">
        <f t="shared" si="7"/>
        <v>13</v>
      </c>
      <c r="V75" s="111" t="str">
        <f t="shared" si="0"/>
        <v>3_13</v>
      </c>
      <c r="W75" s="66">
        <f t="shared" si="8"/>
        <v>0</v>
      </c>
      <c r="X75" s="66">
        <f t="shared" si="9"/>
        <v>0</v>
      </c>
      <c r="Y75" s="142">
        <f t="shared" si="10"/>
        <v>0</v>
      </c>
      <c r="Z75" s="43">
        <f t="shared" si="11"/>
        <v>0</v>
      </c>
      <c r="AA75" s="5"/>
      <c r="AB75" s="5"/>
      <c r="AC75" s="5"/>
      <c r="AD75" s="5"/>
      <c r="AE75" s="5"/>
      <c r="AF75" s="5"/>
      <c r="AG75" s="6"/>
    </row>
    <row r="76" spans="1:33">
      <c r="A76" s="111">
        <v>3</v>
      </c>
      <c r="B76" s="111" t="s">
        <v>665</v>
      </c>
      <c r="C76" s="111" t="str">
        <f t="shared" si="1"/>
        <v>u1</v>
      </c>
      <c r="D76" s="111" t="str">
        <f t="shared" si="2"/>
        <v>3_u1</v>
      </c>
      <c r="E76" s="112">
        <v>2544</v>
      </c>
      <c r="F76" s="111"/>
      <c r="G76" s="111">
        <v>3</v>
      </c>
      <c r="H76" s="111" t="s">
        <v>665</v>
      </c>
      <c r="I76" s="111" t="str">
        <f t="shared" si="3"/>
        <v>u1</v>
      </c>
      <c r="J76" s="111" t="str">
        <f t="shared" si="4"/>
        <v>3_u1</v>
      </c>
      <c r="K76" s="112">
        <v>2627</v>
      </c>
      <c r="L76" s="5"/>
      <c r="M76" s="111">
        <v>3</v>
      </c>
      <c r="N76" s="111" t="s">
        <v>665</v>
      </c>
      <c r="O76" s="111" t="str">
        <f t="shared" si="5"/>
        <v>u1</v>
      </c>
      <c r="P76" s="111" t="str">
        <f t="shared" si="6"/>
        <v>3_u1</v>
      </c>
      <c r="Q76" s="112">
        <v>2693</v>
      </c>
      <c r="R76" s="50"/>
      <c r="S76" s="111">
        <v>3</v>
      </c>
      <c r="T76" s="111" t="s">
        <v>665</v>
      </c>
      <c r="U76" s="111" t="str">
        <f t="shared" si="7"/>
        <v>u1</v>
      </c>
      <c r="V76" s="111" t="str">
        <f t="shared" si="0"/>
        <v>3_u1</v>
      </c>
      <c r="W76" s="66">
        <f t="shared" si="8"/>
        <v>2627</v>
      </c>
      <c r="X76" s="66">
        <f t="shared" si="9"/>
        <v>2693</v>
      </c>
      <c r="Y76" s="142">
        <f t="shared" si="10"/>
        <v>2693</v>
      </c>
      <c r="Z76" s="43">
        <f t="shared" si="11"/>
        <v>17.262820512820515</v>
      </c>
      <c r="AA76" s="5"/>
      <c r="AB76" s="5"/>
      <c r="AC76" s="5"/>
      <c r="AD76" s="5"/>
      <c r="AE76" s="5"/>
      <c r="AF76" s="5"/>
      <c r="AG76" s="6"/>
    </row>
    <row r="77" spans="1:33">
      <c r="A77" s="111">
        <v>3</v>
      </c>
      <c r="B77" s="111" t="s">
        <v>666</v>
      </c>
      <c r="C77" s="111" t="str">
        <f t="shared" si="1"/>
        <v>u2</v>
      </c>
      <c r="D77" s="111" t="str">
        <f t="shared" si="2"/>
        <v>3_u2</v>
      </c>
      <c r="E77" s="112">
        <v>2609</v>
      </c>
      <c r="F77" s="111"/>
      <c r="G77" s="111">
        <v>3</v>
      </c>
      <c r="H77" s="111" t="s">
        <v>666</v>
      </c>
      <c r="I77" s="111" t="str">
        <f t="shared" si="3"/>
        <v>u2</v>
      </c>
      <c r="J77" s="111" t="str">
        <f t="shared" si="4"/>
        <v>3_u2</v>
      </c>
      <c r="K77" s="112">
        <v>2694</v>
      </c>
      <c r="L77" s="5"/>
      <c r="M77" s="111">
        <v>3</v>
      </c>
      <c r="N77" s="111" t="s">
        <v>666</v>
      </c>
      <c r="O77" s="111" t="str">
        <f t="shared" si="5"/>
        <v>u2</v>
      </c>
      <c r="P77" s="111" t="str">
        <f t="shared" si="6"/>
        <v>3_u2</v>
      </c>
      <c r="Q77" s="112">
        <v>2761</v>
      </c>
      <c r="R77" s="50"/>
      <c r="S77" s="111">
        <v>3</v>
      </c>
      <c r="T77" s="111" t="s">
        <v>666</v>
      </c>
      <c r="U77" s="111" t="str">
        <f t="shared" si="7"/>
        <v>u2</v>
      </c>
      <c r="V77" s="111" t="str">
        <f t="shared" si="0"/>
        <v>3_u2</v>
      </c>
      <c r="W77" s="66">
        <f t="shared" si="8"/>
        <v>2694</v>
      </c>
      <c r="X77" s="66">
        <f t="shared" si="9"/>
        <v>2761</v>
      </c>
      <c r="Y77" s="142">
        <f t="shared" si="10"/>
        <v>2761</v>
      </c>
      <c r="Z77" s="43">
        <f t="shared" si="11"/>
        <v>17.698717948717949</v>
      </c>
      <c r="AA77" s="5"/>
      <c r="AB77" s="5"/>
      <c r="AC77" s="5"/>
      <c r="AD77" s="5"/>
      <c r="AE77" s="5"/>
      <c r="AF77" s="5"/>
      <c r="AG77" s="6"/>
    </row>
    <row r="78" spans="1:33">
      <c r="A78" s="111">
        <v>3</v>
      </c>
      <c r="B78" s="111" t="s">
        <v>667</v>
      </c>
      <c r="C78" s="111" t="str">
        <f t="shared" si="1"/>
        <v>a</v>
      </c>
      <c r="D78" s="111" t="str">
        <f t="shared" si="2"/>
        <v>3_a</v>
      </c>
      <c r="E78" s="112">
        <v>2544</v>
      </c>
      <c r="F78" s="111"/>
      <c r="G78" s="111">
        <v>3</v>
      </c>
      <c r="H78" s="111" t="s">
        <v>667</v>
      </c>
      <c r="I78" s="111" t="str">
        <f t="shared" si="3"/>
        <v>a</v>
      </c>
      <c r="J78" s="111" t="str">
        <f t="shared" si="4"/>
        <v>3_a</v>
      </c>
      <c r="K78" s="112">
        <v>2627</v>
      </c>
      <c r="L78" s="5"/>
      <c r="M78" s="111">
        <v>3</v>
      </c>
      <c r="N78" s="111" t="s">
        <v>667</v>
      </c>
      <c r="O78" s="111" t="str">
        <f t="shared" si="5"/>
        <v>a</v>
      </c>
      <c r="P78" s="111" t="str">
        <f t="shared" si="6"/>
        <v>3_a</v>
      </c>
      <c r="Q78" s="112">
        <v>2693</v>
      </c>
      <c r="R78" s="50"/>
      <c r="S78" s="111">
        <v>3</v>
      </c>
      <c r="T78" s="111" t="s">
        <v>667</v>
      </c>
      <c r="U78" s="111" t="str">
        <f t="shared" si="7"/>
        <v>a</v>
      </c>
      <c r="V78" s="111" t="str">
        <f t="shared" si="0"/>
        <v>3_a</v>
      </c>
      <c r="W78" s="66">
        <f t="shared" si="8"/>
        <v>2627</v>
      </c>
      <c r="X78" s="66">
        <f t="shared" si="9"/>
        <v>2693</v>
      </c>
      <c r="Y78" s="142">
        <f t="shared" si="10"/>
        <v>2693</v>
      </c>
      <c r="Z78" s="43">
        <f t="shared" si="11"/>
        <v>17.262820512820515</v>
      </c>
      <c r="AA78" s="5"/>
      <c r="AB78" s="5"/>
      <c r="AC78" s="5"/>
      <c r="AD78" s="5"/>
      <c r="AE78" s="5"/>
      <c r="AF78" s="5"/>
      <c r="AG78" s="6"/>
    </row>
    <row r="79" spans="1:33">
      <c r="A79" s="111">
        <v>3</v>
      </c>
      <c r="B79" s="111" t="s">
        <v>668</v>
      </c>
      <c r="C79" s="111" t="str">
        <f t="shared" si="1"/>
        <v>b</v>
      </c>
      <c r="D79" s="111" t="str">
        <f t="shared" si="2"/>
        <v>3_b</v>
      </c>
      <c r="E79" s="112">
        <v>2609</v>
      </c>
      <c r="F79" s="111"/>
      <c r="G79" s="111">
        <v>3</v>
      </c>
      <c r="H79" s="111" t="s">
        <v>668</v>
      </c>
      <c r="I79" s="111" t="str">
        <f t="shared" si="3"/>
        <v>b</v>
      </c>
      <c r="J79" s="111" t="str">
        <f t="shared" si="4"/>
        <v>3_b</v>
      </c>
      <c r="K79" s="112">
        <v>2694</v>
      </c>
      <c r="L79" s="5"/>
      <c r="M79" s="111">
        <v>3</v>
      </c>
      <c r="N79" s="111" t="s">
        <v>668</v>
      </c>
      <c r="O79" s="111" t="str">
        <f t="shared" si="5"/>
        <v>b</v>
      </c>
      <c r="P79" s="111" t="str">
        <f t="shared" si="6"/>
        <v>3_b</v>
      </c>
      <c r="Q79" s="112">
        <v>2761</v>
      </c>
      <c r="R79" s="50"/>
      <c r="S79" s="111">
        <v>3</v>
      </c>
      <c r="T79" s="111" t="s">
        <v>668</v>
      </c>
      <c r="U79" s="111" t="str">
        <f t="shared" si="7"/>
        <v>b</v>
      </c>
      <c r="V79" s="111" t="str">
        <f t="shared" si="0"/>
        <v>3_b</v>
      </c>
      <c r="W79" s="66">
        <f t="shared" si="8"/>
        <v>2694</v>
      </c>
      <c r="X79" s="66">
        <f t="shared" si="9"/>
        <v>2761</v>
      </c>
      <c r="Y79" s="142">
        <f t="shared" si="10"/>
        <v>2761</v>
      </c>
      <c r="Z79" s="43">
        <f t="shared" si="11"/>
        <v>17.698717948717949</v>
      </c>
      <c r="AA79" s="5"/>
      <c r="AB79" s="5"/>
      <c r="AC79" s="5"/>
      <c r="AD79" s="5"/>
      <c r="AE79" s="5"/>
      <c r="AF79" s="5"/>
      <c r="AG79" s="6"/>
    </row>
    <row r="80" spans="1:33">
      <c r="A80" s="111">
        <v>3</v>
      </c>
      <c r="B80" s="111" t="s">
        <v>669</v>
      </c>
      <c r="C80" s="111" t="str">
        <f t="shared" si="1"/>
        <v>c</v>
      </c>
      <c r="D80" s="111" t="str">
        <f t="shared" si="2"/>
        <v>3_c</v>
      </c>
      <c r="E80" s="112">
        <v>2676</v>
      </c>
      <c r="F80" s="111"/>
      <c r="G80" s="111">
        <v>3</v>
      </c>
      <c r="H80" s="111" t="s">
        <v>669</v>
      </c>
      <c r="I80" s="111" t="str">
        <f t="shared" si="3"/>
        <v>c</v>
      </c>
      <c r="J80" s="111" t="str">
        <f t="shared" si="4"/>
        <v>3_c</v>
      </c>
      <c r="K80" s="112">
        <v>2763</v>
      </c>
      <c r="L80" s="5"/>
      <c r="M80" s="111">
        <v>3</v>
      </c>
      <c r="N80" s="111" t="s">
        <v>669</v>
      </c>
      <c r="O80" s="111" t="str">
        <f t="shared" si="5"/>
        <v>c</v>
      </c>
      <c r="P80" s="111" t="str">
        <f t="shared" si="6"/>
        <v>3_c</v>
      </c>
      <c r="Q80" s="112">
        <v>2832</v>
      </c>
      <c r="R80" s="50"/>
      <c r="S80" s="111">
        <v>3</v>
      </c>
      <c r="T80" s="111" t="s">
        <v>669</v>
      </c>
      <c r="U80" s="111" t="str">
        <f t="shared" si="7"/>
        <v>c</v>
      </c>
      <c r="V80" s="111" t="str">
        <f t="shared" si="0"/>
        <v>3_c</v>
      </c>
      <c r="W80" s="66">
        <f t="shared" si="8"/>
        <v>2763</v>
      </c>
      <c r="X80" s="66">
        <f t="shared" si="9"/>
        <v>2832</v>
      </c>
      <c r="Y80" s="142">
        <f t="shared" si="10"/>
        <v>2832</v>
      </c>
      <c r="Z80" s="43">
        <f t="shared" si="11"/>
        <v>18.153846153846153</v>
      </c>
      <c r="AA80" s="5"/>
      <c r="AB80" s="5"/>
      <c r="AC80" s="5"/>
      <c r="AD80" s="5"/>
      <c r="AE80" s="5"/>
      <c r="AF80" s="5"/>
      <c r="AG80" s="6"/>
    </row>
    <row r="81" spans="1:33">
      <c r="A81" s="111">
        <v>3</v>
      </c>
      <c r="B81" s="111" t="s">
        <v>670</v>
      </c>
      <c r="C81" s="111" t="str">
        <f t="shared" si="1"/>
        <v>d</v>
      </c>
      <c r="D81" s="111" t="str">
        <f t="shared" si="2"/>
        <v>3_d</v>
      </c>
      <c r="E81" s="112">
        <v>2729</v>
      </c>
      <c r="F81" s="111"/>
      <c r="G81" s="111">
        <v>3</v>
      </c>
      <c r="H81" s="111" t="s">
        <v>670</v>
      </c>
      <c r="I81" s="111" t="str">
        <f t="shared" si="3"/>
        <v>d</v>
      </c>
      <c r="J81" s="111" t="str">
        <f t="shared" si="4"/>
        <v>3_d</v>
      </c>
      <c r="K81" s="112">
        <v>2818</v>
      </c>
      <c r="L81" s="5"/>
      <c r="M81" s="111">
        <v>3</v>
      </c>
      <c r="N81" s="111" t="s">
        <v>670</v>
      </c>
      <c r="O81" s="111" t="str">
        <f t="shared" si="5"/>
        <v>d</v>
      </c>
      <c r="P81" s="111" t="str">
        <f t="shared" si="6"/>
        <v>3_d</v>
      </c>
      <c r="Q81" s="112">
        <v>2888</v>
      </c>
      <c r="R81" s="50"/>
      <c r="S81" s="111">
        <v>3</v>
      </c>
      <c r="T81" s="111" t="s">
        <v>670</v>
      </c>
      <c r="U81" s="111" t="str">
        <f t="shared" si="7"/>
        <v>d</v>
      </c>
      <c r="V81" s="111" t="str">
        <f t="shared" ref="V81:V144" si="12">S81&amp;"_"&amp;T81</f>
        <v>3_d</v>
      </c>
      <c r="W81" s="66">
        <f t="shared" si="8"/>
        <v>2818</v>
      </c>
      <c r="X81" s="66">
        <f t="shared" si="9"/>
        <v>2888</v>
      </c>
      <c r="Y81" s="142">
        <f t="shared" ref="Y81:Y144" si="13">$D$6*W81+$D$7*X81</f>
        <v>2888</v>
      </c>
      <c r="Z81" s="43">
        <f t="shared" si="11"/>
        <v>18.512820512820515</v>
      </c>
      <c r="AA81" s="5"/>
      <c r="AB81" s="5"/>
      <c r="AC81" s="5"/>
      <c r="AD81" s="5"/>
      <c r="AE81" s="5"/>
      <c r="AF81" s="5"/>
      <c r="AG81" s="6"/>
    </row>
    <row r="82" spans="1:33">
      <c r="A82" s="111">
        <v>3</v>
      </c>
      <c r="B82" s="111" t="s">
        <v>671</v>
      </c>
      <c r="C82" s="111" t="str">
        <f t="shared" ref="C82:C145" si="14">B82</f>
        <v>e</v>
      </c>
      <c r="D82" s="111" t="str">
        <f t="shared" ref="D82:D145" si="15">A82&amp;"_"&amp;B82</f>
        <v>3_e</v>
      </c>
      <c r="E82" s="112">
        <v>2789</v>
      </c>
      <c r="F82" s="111"/>
      <c r="G82" s="111">
        <v>3</v>
      </c>
      <c r="H82" s="111" t="s">
        <v>671</v>
      </c>
      <c r="I82" s="111" t="str">
        <f t="shared" ref="I82:I145" si="16">H82</f>
        <v>e</v>
      </c>
      <c r="J82" s="111" t="str">
        <f t="shared" ref="J82:J145" si="17">G82&amp;"_"&amp;H82</f>
        <v>3_e</v>
      </c>
      <c r="K82" s="112">
        <v>2880</v>
      </c>
      <c r="L82" s="5"/>
      <c r="M82" s="111">
        <v>3</v>
      </c>
      <c r="N82" s="111" t="s">
        <v>671</v>
      </c>
      <c r="O82" s="111" t="str">
        <f t="shared" ref="O82:O145" si="18">N82</f>
        <v>e</v>
      </c>
      <c r="P82" s="111" t="str">
        <f t="shared" ref="P82:P145" si="19">M82&amp;"_"&amp;N82</f>
        <v>3_e</v>
      </c>
      <c r="Q82" s="112">
        <v>2952</v>
      </c>
      <c r="R82" s="50"/>
      <c r="S82" s="111">
        <v>3</v>
      </c>
      <c r="T82" s="111" t="s">
        <v>671</v>
      </c>
      <c r="U82" s="111" t="str">
        <f t="shared" ref="U82:U145" si="20">T82</f>
        <v>e</v>
      </c>
      <c r="V82" s="111" t="str">
        <f t="shared" si="12"/>
        <v>3_e</v>
      </c>
      <c r="W82" s="66">
        <f t="shared" ref="W82:W145" si="21">INDEX($K$17:$K$346,MATCH($V82,$J$17:$J$346,0))</f>
        <v>2880</v>
      </c>
      <c r="X82" s="66">
        <f t="shared" ref="X82:X145" si="22">INDEX($Q$17:$Q$346,MATCH(V82,$P$17:$P$346,0))</f>
        <v>2952</v>
      </c>
      <c r="Y82" s="142">
        <f t="shared" si="13"/>
        <v>2952</v>
      </c>
      <c r="Z82" s="43">
        <f t="shared" ref="Z82:Z145" si="23">Y82/$D$10</f>
        <v>18.923076923076923</v>
      </c>
      <c r="AA82" s="5"/>
      <c r="AB82" s="5"/>
      <c r="AC82" s="5"/>
      <c r="AD82" s="5"/>
      <c r="AE82" s="5"/>
      <c r="AF82" s="5"/>
      <c r="AG82" s="6"/>
    </row>
    <row r="83" spans="1:33">
      <c r="A83" s="111">
        <v>4</v>
      </c>
      <c r="B83" s="111" t="s">
        <v>664</v>
      </c>
      <c r="C83" s="111" t="str">
        <f t="shared" si="14"/>
        <v>Start</v>
      </c>
      <c r="D83" s="111" t="str">
        <f t="shared" si="15"/>
        <v>4_Start</v>
      </c>
      <c r="E83" s="112">
        <v>1946</v>
      </c>
      <c r="F83" s="111"/>
      <c r="G83" s="111">
        <v>4</v>
      </c>
      <c r="H83" s="111" t="s">
        <v>664</v>
      </c>
      <c r="I83" s="111" t="str">
        <f t="shared" si="16"/>
        <v>Start</v>
      </c>
      <c r="J83" s="111" t="str">
        <f t="shared" si="17"/>
        <v>4_Start</v>
      </c>
      <c r="K83" s="112">
        <v>2009</v>
      </c>
      <c r="L83" s="5"/>
      <c r="M83" s="111">
        <v>4</v>
      </c>
      <c r="N83" s="111" t="s">
        <v>664</v>
      </c>
      <c r="O83" s="111" t="str">
        <f t="shared" si="18"/>
        <v>Start</v>
      </c>
      <c r="P83" s="111" t="str">
        <f t="shared" si="19"/>
        <v>4_Start</v>
      </c>
      <c r="Q83" s="112">
        <v>2059</v>
      </c>
      <c r="R83" s="50"/>
      <c r="S83" s="111">
        <v>4</v>
      </c>
      <c r="T83" s="111" t="s">
        <v>664</v>
      </c>
      <c r="U83" s="111" t="str">
        <f t="shared" si="20"/>
        <v>Start</v>
      </c>
      <c r="V83" s="111" t="str">
        <f t="shared" si="12"/>
        <v>4_Start</v>
      </c>
      <c r="W83" s="66">
        <f t="shared" si="21"/>
        <v>2009</v>
      </c>
      <c r="X83" s="66">
        <f t="shared" si="22"/>
        <v>2059</v>
      </c>
      <c r="Y83" s="142">
        <f t="shared" si="13"/>
        <v>2059</v>
      </c>
      <c r="Z83" s="43">
        <f t="shared" si="23"/>
        <v>13.198717948717949</v>
      </c>
      <c r="AA83" s="5"/>
      <c r="AB83" s="5"/>
      <c r="AC83" s="5"/>
      <c r="AD83" s="5"/>
      <c r="AE83" s="5"/>
      <c r="AF83" s="5"/>
      <c r="AG83" s="6"/>
    </row>
    <row r="84" spans="1:33">
      <c r="A84" s="111">
        <v>4</v>
      </c>
      <c r="B84" s="111">
        <v>0</v>
      </c>
      <c r="C84" s="111">
        <f t="shared" si="14"/>
        <v>0</v>
      </c>
      <c r="D84" s="111" t="str">
        <f t="shared" si="15"/>
        <v>4_0</v>
      </c>
      <c r="E84" s="112">
        <v>1989</v>
      </c>
      <c r="F84" s="111"/>
      <c r="G84" s="111">
        <v>4</v>
      </c>
      <c r="H84" s="111">
        <v>0</v>
      </c>
      <c r="I84" s="111">
        <f t="shared" si="16"/>
        <v>0</v>
      </c>
      <c r="J84" s="111" t="str">
        <f t="shared" si="17"/>
        <v>4_0</v>
      </c>
      <c r="K84" s="112">
        <v>2054</v>
      </c>
      <c r="L84" s="5"/>
      <c r="M84" s="111">
        <v>4</v>
      </c>
      <c r="N84" s="111">
        <v>0</v>
      </c>
      <c r="O84" s="111">
        <f t="shared" si="18"/>
        <v>0</v>
      </c>
      <c r="P84" s="111" t="str">
        <f t="shared" si="19"/>
        <v>4_0</v>
      </c>
      <c r="Q84" s="112">
        <v>2105</v>
      </c>
      <c r="R84" s="50"/>
      <c r="S84" s="111">
        <v>4</v>
      </c>
      <c r="T84" s="111">
        <v>0</v>
      </c>
      <c r="U84" s="111">
        <f t="shared" si="20"/>
        <v>0</v>
      </c>
      <c r="V84" s="111" t="str">
        <f t="shared" si="12"/>
        <v>4_0</v>
      </c>
      <c r="W84" s="66">
        <f t="shared" si="21"/>
        <v>2054</v>
      </c>
      <c r="X84" s="66">
        <f t="shared" si="22"/>
        <v>2105</v>
      </c>
      <c r="Y84" s="142">
        <f t="shared" si="13"/>
        <v>2105</v>
      </c>
      <c r="Z84" s="43">
        <f t="shared" si="23"/>
        <v>13.493589743589743</v>
      </c>
      <c r="AA84" s="5"/>
      <c r="AB84" s="5"/>
      <c r="AC84" s="5"/>
      <c r="AD84" s="5"/>
      <c r="AE84" s="5"/>
      <c r="AF84" s="5"/>
      <c r="AG84" s="6"/>
    </row>
    <row r="85" spans="1:33">
      <c r="A85" s="111">
        <v>4</v>
      </c>
      <c r="B85" s="111">
        <v>1</v>
      </c>
      <c r="C85" s="111">
        <f t="shared" si="14"/>
        <v>1</v>
      </c>
      <c r="D85" s="111" t="str">
        <f t="shared" si="15"/>
        <v>4_1</v>
      </c>
      <c r="E85" s="112">
        <v>2038</v>
      </c>
      <c r="F85" s="111"/>
      <c r="G85" s="111">
        <v>4</v>
      </c>
      <c r="H85" s="111">
        <v>1</v>
      </c>
      <c r="I85" s="111">
        <f t="shared" si="16"/>
        <v>1</v>
      </c>
      <c r="J85" s="111" t="str">
        <f t="shared" si="17"/>
        <v>4_1</v>
      </c>
      <c r="K85" s="112">
        <v>2104</v>
      </c>
      <c r="L85" s="5"/>
      <c r="M85" s="111">
        <v>4</v>
      </c>
      <c r="N85" s="111">
        <v>1</v>
      </c>
      <c r="O85" s="111">
        <f t="shared" si="18"/>
        <v>1</v>
      </c>
      <c r="P85" s="111" t="str">
        <f t="shared" si="19"/>
        <v>4_1</v>
      </c>
      <c r="Q85" s="112">
        <v>2157</v>
      </c>
      <c r="R85" s="50"/>
      <c r="S85" s="111">
        <v>4</v>
      </c>
      <c r="T85" s="111">
        <v>1</v>
      </c>
      <c r="U85" s="111">
        <f t="shared" si="20"/>
        <v>1</v>
      </c>
      <c r="V85" s="111" t="str">
        <f t="shared" si="12"/>
        <v>4_1</v>
      </c>
      <c r="W85" s="66">
        <f t="shared" si="21"/>
        <v>2104</v>
      </c>
      <c r="X85" s="66">
        <f t="shared" si="22"/>
        <v>2157</v>
      </c>
      <c r="Y85" s="142">
        <f t="shared" si="13"/>
        <v>2157</v>
      </c>
      <c r="Z85" s="43">
        <f t="shared" si="23"/>
        <v>13.826923076923077</v>
      </c>
      <c r="AA85" s="5"/>
      <c r="AB85" s="5"/>
      <c r="AC85" s="5"/>
      <c r="AD85" s="5"/>
      <c r="AE85" s="5"/>
      <c r="AF85" s="5"/>
      <c r="AG85" s="6"/>
    </row>
    <row r="86" spans="1:33">
      <c r="A86" s="111">
        <v>4</v>
      </c>
      <c r="B86" s="111">
        <v>2</v>
      </c>
      <c r="C86" s="111">
        <f t="shared" si="14"/>
        <v>2</v>
      </c>
      <c r="D86" s="111" t="str">
        <f t="shared" si="15"/>
        <v>4_2</v>
      </c>
      <c r="E86" s="112">
        <v>2089</v>
      </c>
      <c r="F86" s="111"/>
      <c r="G86" s="111">
        <v>4</v>
      </c>
      <c r="H86" s="111">
        <v>2</v>
      </c>
      <c r="I86" s="111">
        <f t="shared" si="16"/>
        <v>2</v>
      </c>
      <c r="J86" s="111" t="str">
        <f t="shared" si="17"/>
        <v>4_2</v>
      </c>
      <c r="K86" s="112">
        <v>2157</v>
      </c>
      <c r="L86" s="5"/>
      <c r="M86" s="111">
        <v>4</v>
      </c>
      <c r="N86" s="111">
        <v>2</v>
      </c>
      <c r="O86" s="111">
        <f t="shared" si="18"/>
        <v>2</v>
      </c>
      <c r="P86" s="111" t="str">
        <f t="shared" si="19"/>
        <v>4_2</v>
      </c>
      <c r="Q86" s="112">
        <v>2211</v>
      </c>
      <c r="R86" s="50"/>
      <c r="S86" s="111">
        <v>4</v>
      </c>
      <c r="T86" s="111">
        <v>2</v>
      </c>
      <c r="U86" s="111">
        <f t="shared" si="20"/>
        <v>2</v>
      </c>
      <c r="V86" s="111" t="str">
        <f t="shared" si="12"/>
        <v>4_2</v>
      </c>
      <c r="W86" s="66">
        <f t="shared" si="21"/>
        <v>2157</v>
      </c>
      <c r="X86" s="66">
        <f t="shared" si="22"/>
        <v>2211</v>
      </c>
      <c r="Y86" s="142">
        <f t="shared" si="13"/>
        <v>2211</v>
      </c>
      <c r="Z86" s="43">
        <f t="shared" si="23"/>
        <v>14.173076923076923</v>
      </c>
      <c r="AA86" s="5"/>
      <c r="AB86" s="5"/>
      <c r="AC86" s="5"/>
      <c r="AD86" s="5"/>
      <c r="AE86" s="5"/>
      <c r="AF86" s="5"/>
      <c r="AG86" s="6"/>
    </row>
    <row r="87" spans="1:33">
      <c r="A87" s="111">
        <v>4</v>
      </c>
      <c r="B87" s="111">
        <v>3</v>
      </c>
      <c r="C87" s="111">
        <f t="shared" si="14"/>
        <v>3</v>
      </c>
      <c r="D87" s="111" t="str">
        <f t="shared" si="15"/>
        <v>4_3</v>
      </c>
      <c r="E87" s="112">
        <v>2138</v>
      </c>
      <c r="F87" s="111"/>
      <c r="G87" s="111">
        <v>4</v>
      </c>
      <c r="H87" s="111">
        <v>3</v>
      </c>
      <c r="I87" s="111">
        <f t="shared" si="16"/>
        <v>3</v>
      </c>
      <c r="J87" s="111" t="str">
        <f t="shared" si="17"/>
        <v>4_3</v>
      </c>
      <c r="K87" s="112">
        <v>2207</v>
      </c>
      <c r="L87" s="5"/>
      <c r="M87" s="111">
        <v>4</v>
      </c>
      <c r="N87" s="111">
        <v>3</v>
      </c>
      <c r="O87" s="111">
        <f t="shared" si="18"/>
        <v>3</v>
      </c>
      <c r="P87" s="111" t="str">
        <f t="shared" si="19"/>
        <v>4_3</v>
      </c>
      <c r="Q87" s="112">
        <v>2262</v>
      </c>
      <c r="R87" s="50"/>
      <c r="S87" s="111">
        <v>4</v>
      </c>
      <c r="T87" s="111">
        <v>3</v>
      </c>
      <c r="U87" s="111">
        <f t="shared" si="20"/>
        <v>3</v>
      </c>
      <c r="V87" s="111" t="str">
        <f t="shared" si="12"/>
        <v>4_3</v>
      </c>
      <c r="W87" s="66">
        <f t="shared" si="21"/>
        <v>2207</v>
      </c>
      <c r="X87" s="66">
        <f t="shared" si="22"/>
        <v>2262</v>
      </c>
      <c r="Y87" s="142">
        <f t="shared" si="13"/>
        <v>2262</v>
      </c>
      <c r="Z87" s="43">
        <f t="shared" si="23"/>
        <v>14.5</v>
      </c>
      <c r="AA87" s="5"/>
      <c r="AB87" s="5"/>
      <c r="AC87" s="5"/>
      <c r="AD87" s="5"/>
      <c r="AE87" s="5"/>
      <c r="AF87" s="5"/>
      <c r="AG87" s="6"/>
    </row>
    <row r="88" spans="1:33">
      <c r="A88" s="111">
        <v>4</v>
      </c>
      <c r="B88" s="111">
        <v>4</v>
      </c>
      <c r="C88" s="111">
        <f t="shared" si="14"/>
        <v>4</v>
      </c>
      <c r="D88" s="111" t="str">
        <f t="shared" si="15"/>
        <v>4_4</v>
      </c>
      <c r="E88" s="112">
        <v>2191</v>
      </c>
      <c r="F88" s="111"/>
      <c r="G88" s="111">
        <v>4</v>
      </c>
      <c r="H88" s="111">
        <v>4</v>
      </c>
      <c r="I88" s="111">
        <f t="shared" si="16"/>
        <v>4</v>
      </c>
      <c r="J88" s="111" t="str">
        <f t="shared" si="17"/>
        <v>4_4</v>
      </c>
      <c r="K88" s="112">
        <v>2262</v>
      </c>
      <c r="L88" s="5"/>
      <c r="M88" s="111">
        <v>4</v>
      </c>
      <c r="N88" s="111">
        <v>4</v>
      </c>
      <c r="O88" s="111">
        <f t="shared" si="18"/>
        <v>4</v>
      </c>
      <c r="P88" s="111" t="str">
        <f t="shared" si="19"/>
        <v>4_4</v>
      </c>
      <c r="Q88" s="112">
        <v>2319</v>
      </c>
      <c r="R88" s="50"/>
      <c r="S88" s="111">
        <v>4</v>
      </c>
      <c r="T88" s="111">
        <v>4</v>
      </c>
      <c r="U88" s="111">
        <f t="shared" si="20"/>
        <v>4</v>
      </c>
      <c r="V88" s="111" t="str">
        <f t="shared" si="12"/>
        <v>4_4</v>
      </c>
      <c r="W88" s="66">
        <f t="shared" si="21"/>
        <v>2262</v>
      </c>
      <c r="X88" s="66">
        <f t="shared" si="22"/>
        <v>2319</v>
      </c>
      <c r="Y88" s="142">
        <f t="shared" si="13"/>
        <v>2319</v>
      </c>
      <c r="Z88" s="43">
        <f t="shared" si="23"/>
        <v>14.865384615384615</v>
      </c>
      <c r="AA88" s="5"/>
      <c r="AB88" s="5"/>
      <c r="AC88" s="5"/>
      <c r="AD88" s="5"/>
      <c r="AE88" s="5"/>
      <c r="AF88" s="5"/>
      <c r="AG88" s="6"/>
    </row>
    <row r="89" spans="1:33">
      <c r="A89" s="111">
        <v>4</v>
      </c>
      <c r="B89" s="111">
        <v>5</v>
      </c>
      <c r="C89" s="111">
        <f t="shared" si="14"/>
        <v>5</v>
      </c>
      <c r="D89" s="111" t="str">
        <f t="shared" si="15"/>
        <v>4_5</v>
      </c>
      <c r="E89" s="112">
        <v>2264</v>
      </c>
      <c r="F89" s="111"/>
      <c r="G89" s="111">
        <v>4</v>
      </c>
      <c r="H89" s="111">
        <v>5</v>
      </c>
      <c r="I89" s="111">
        <f t="shared" si="16"/>
        <v>5</v>
      </c>
      <c r="J89" s="111" t="str">
        <f t="shared" si="17"/>
        <v>4_5</v>
      </c>
      <c r="K89" s="112">
        <v>2338</v>
      </c>
      <c r="L89" s="5"/>
      <c r="M89" s="111">
        <v>4</v>
      </c>
      <c r="N89" s="111">
        <v>5</v>
      </c>
      <c r="O89" s="111">
        <f t="shared" si="18"/>
        <v>5</v>
      </c>
      <c r="P89" s="111" t="str">
        <f t="shared" si="19"/>
        <v>4_5</v>
      </c>
      <c r="Q89" s="112">
        <v>2396</v>
      </c>
      <c r="R89" s="50"/>
      <c r="S89" s="111">
        <v>4</v>
      </c>
      <c r="T89" s="111">
        <v>5</v>
      </c>
      <c r="U89" s="111">
        <f t="shared" si="20"/>
        <v>5</v>
      </c>
      <c r="V89" s="111" t="str">
        <f t="shared" si="12"/>
        <v>4_5</v>
      </c>
      <c r="W89" s="66">
        <f t="shared" si="21"/>
        <v>2338</v>
      </c>
      <c r="X89" s="66">
        <f t="shared" si="22"/>
        <v>2396</v>
      </c>
      <c r="Y89" s="142">
        <f t="shared" si="13"/>
        <v>2396</v>
      </c>
      <c r="Z89" s="43">
        <f t="shared" si="23"/>
        <v>15.358974358974359</v>
      </c>
      <c r="AA89" s="5"/>
      <c r="AB89" s="5"/>
      <c r="AC89" s="5"/>
      <c r="AD89" s="5"/>
      <c r="AE89" s="5"/>
      <c r="AF89" s="5"/>
      <c r="AG89" s="6"/>
    </row>
    <row r="90" spans="1:33">
      <c r="A90" s="111">
        <v>4</v>
      </c>
      <c r="B90" s="111">
        <v>6</v>
      </c>
      <c r="C90" s="111">
        <f t="shared" si="14"/>
        <v>6</v>
      </c>
      <c r="D90" s="111" t="str">
        <f t="shared" si="15"/>
        <v>4_6</v>
      </c>
      <c r="E90" s="112">
        <v>2327</v>
      </c>
      <c r="F90" s="111"/>
      <c r="G90" s="111">
        <v>4</v>
      </c>
      <c r="H90" s="111">
        <v>6</v>
      </c>
      <c r="I90" s="111">
        <f t="shared" si="16"/>
        <v>6</v>
      </c>
      <c r="J90" s="111" t="str">
        <f t="shared" si="17"/>
        <v>4_6</v>
      </c>
      <c r="K90" s="112">
        <v>2403</v>
      </c>
      <c r="L90" s="5"/>
      <c r="M90" s="111">
        <v>4</v>
      </c>
      <c r="N90" s="111">
        <v>6</v>
      </c>
      <c r="O90" s="111">
        <f t="shared" si="18"/>
        <v>6</v>
      </c>
      <c r="P90" s="111" t="str">
        <f t="shared" si="19"/>
        <v>4_6</v>
      </c>
      <c r="Q90" s="112">
        <v>2463</v>
      </c>
      <c r="R90" s="50"/>
      <c r="S90" s="111">
        <v>4</v>
      </c>
      <c r="T90" s="111">
        <v>6</v>
      </c>
      <c r="U90" s="111">
        <f t="shared" si="20"/>
        <v>6</v>
      </c>
      <c r="V90" s="111" t="str">
        <f t="shared" si="12"/>
        <v>4_6</v>
      </c>
      <c r="W90" s="66">
        <f t="shared" si="21"/>
        <v>2403</v>
      </c>
      <c r="X90" s="66">
        <f t="shared" si="22"/>
        <v>2463</v>
      </c>
      <c r="Y90" s="142">
        <f t="shared" si="13"/>
        <v>2463</v>
      </c>
      <c r="Z90" s="43">
        <f t="shared" si="23"/>
        <v>15.788461538461538</v>
      </c>
      <c r="AA90" s="5"/>
      <c r="AB90" s="5"/>
      <c r="AC90" s="5"/>
      <c r="AD90" s="5"/>
      <c r="AE90" s="5"/>
      <c r="AF90" s="5"/>
      <c r="AG90" s="6"/>
    </row>
    <row r="91" spans="1:33">
      <c r="A91" s="111">
        <v>4</v>
      </c>
      <c r="B91" s="111">
        <v>7</v>
      </c>
      <c r="C91" s="111">
        <f t="shared" si="14"/>
        <v>7</v>
      </c>
      <c r="D91" s="111" t="str">
        <f t="shared" si="15"/>
        <v>4_7</v>
      </c>
      <c r="E91" s="112">
        <v>2403</v>
      </c>
      <c r="F91" s="111"/>
      <c r="G91" s="111">
        <v>4</v>
      </c>
      <c r="H91" s="111">
        <v>7</v>
      </c>
      <c r="I91" s="111">
        <f t="shared" si="16"/>
        <v>7</v>
      </c>
      <c r="J91" s="111" t="str">
        <f t="shared" si="17"/>
        <v>4_7</v>
      </c>
      <c r="K91" s="112">
        <v>2481</v>
      </c>
      <c r="L91" s="5"/>
      <c r="M91" s="111">
        <v>4</v>
      </c>
      <c r="N91" s="111">
        <v>7</v>
      </c>
      <c r="O91" s="111">
        <f t="shared" si="18"/>
        <v>7</v>
      </c>
      <c r="P91" s="111" t="str">
        <f t="shared" si="19"/>
        <v>4_7</v>
      </c>
      <c r="Q91" s="112">
        <v>2543</v>
      </c>
      <c r="R91" s="50"/>
      <c r="S91" s="111">
        <v>4</v>
      </c>
      <c r="T91" s="111">
        <v>7</v>
      </c>
      <c r="U91" s="111">
        <f t="shared" si="20"/>
        <v>7</v>
      </c>
      <c r="V91" s="111" t="str">
        <f t="shared" si="12"/>
        <v>4_7</v>
      </c>
      <c r="W91" s="66">
        <f t="shared" si="21"/>
        <v>2481</v>
      </c>
      <c r="X91" s="66">
        <f t="shared" si="22"/>
        <v>2543</v>
      </c>
      <c r="Y91" s="142">
        <f t="shared" si="13"/>
        <v>2543</v>
      </c>
      <c r="Z91" s="43">
        <f t="shared" si="23"/>
        <v>16.301282051282051</v>
      </c>
      <c r="AA91" s="5"/>
      <c r="AB91" s="5"/>
      <c r="AC91" s="5"/>
      <c r="AD91" s="5"/>
      <c r="AE91" s="5"/>
      <c r="AF91" s="5"/>
      <c r="AG91" s="6"/>
    </row>
    <row r="92" spans="1:33">
      <c r="A92" s="111">
        <v>4</v>
      </c>
      <c r="B92" s="111">
        <v>8</v>
      </c>
      <c r="C92" s="111">
        <f t="shared" si="14"/>
        <v>8</v>
      </c>
      <c r="D92" s="111" t="str">
        <f t="shared" si="15"/>
        <v>4_8</v>
      </c>
      <c r="E92" s="112">
        <v>2470</v>
      </c>
      <c r="F92" s="111"/>
      <c r="G92" s="111">
        <v>4</v>
      </c>
      <c r="H92" s="111">
        <v>8</v>
      </c>
      <c r="I92" s="111">
        <f t="shared" si="16"/>
        <v>8</v>
      </c>
      <c r="J92" s="111" t="str">
        <f t="shared" si="17"/>
        <v>4_8</v>
      </c>
      <c r="K92" s="112">
        <v>2550</v>
      </c>
      <c r="L92" s="5"/>
      <c r="M92" s="111">
        <v>4</v>
      </c>
      <c r="N92" s="111">
        <v>8</v>
      </c>
      <c r="O92" s="111">
        <f t="shared" si="18"/>
        <v>8</v>
      </c>
      <c r="P92" s="111" t="str">
        <f t="shared" si="19"/>
        <v>4_8</v>
      </c>
      <c r="Q92" s="112">
        <v>2614</v>
      </c>
      <c r="R92" s="50"/>
      <c r="S92" s="111">
        <v>4</v>
      </c>
      <c r="T92" s="111">
        <v>8</v>
      </c>
      <c r="U92" s="111">
        <f t="shared" si="20"/>
        <v>8</v>
      </c>
      <c r="V92" s="111" t="str">
        <f t="shared" si="12"/>
        <v>4_8</v>
      </c>
      <c r="W92" s="66">
        <f t="shared" si="21"/>
        <v>2550</v>
      </c>
      <c r="X92" s="66">
        <f t="shared" si="22"/>
        <v>2614</v>
      </c>
      <c r="Y92" s="142">
        <f t="shared" si="13"/>
        <v>2614</v>
      </c>
      <c r="Z92" s="43">
        <f t="shared" si="23"/>
        <v>16.756410256410255</v>
      </c>
      <c r="AA92" s="5"/>
      <c r="AB92" s="5"/>
      <c r="AC92" s="5"/>
      <c r="AD92" s="5"/>
      <c r="AE92" s="5"/>
      <c r="AF92" s="5"/>
      <c r="AG92" s="6"/>
    </row>
    <row r="93" spans="1:33">
      <c r="A93" s="111">
        <v>4</v>
      </c>
      <c r="B93" s="111">
        <v>9</v>
      </c>
      <c r="C93" s="111">
        <f t="shared" si="14"/>
        <v>9</v>
      </c>
      <c r="D93" s="111" t="str">
        <f t="shared" si="15"/>
        <v>4_9</v>
      </c>
      <c r="E93" s="112">
        <v>2544</v>
      </c>
      <c r="F93" s="111"/>
      <c r="G93" s="111">
        <v>4</v>
      </c>
      <c r="H93" s="111">
        <v>9</v>
      </c>
      <c r="I93" s="111">
        <f t="shared" si="16"/>
        <v>9</v>
      </c>
      <c r="J93" s="111" t="str">
        <f t="shared" si="17"/>
        <v>4_9</v>
      </c>
      <c r="K93" s="112">
        <v>2627</v>
      </c>
      <c r="L93" s="5"/>
      <c r="M93" s="111">
        <v>4</v>
      </c>
      <c r="N93" s="111">
        <v>9</v>
      </c>
      <c r="O93" s="111">
        <f t="shared" si="18"/>
        <v>9</v>
      </c>
      <c r="P93" s="111" t="str">
        <f t="shared" si="19"/>
        <v>4_9</v>
      </c>
      <c r="Q93" s="112">
        <v>2693</v>
      </c>
      <c r="R93" s="50"/>
      <c r="S93" s="111">
        <v>4</v>
      </c>
      <c r="T93" s="111">
        <v>9</v>
      </c>
      <c r="U93" s="111">
        <f t="shared" si="20"/>
        <v>9</v>
      </c>
      <c r="V93" s="111" t="str">
        <f t="shared" si="12"/>
        <v>4_9</v>
      </c>
      <c r="W93" s="66">
        <f t="shared" si="21"/>
        <v>2627</v>
      </c>
      <c r="X93" s="66">
        <f t="shared" si="22"/>
        <v>2693</v>
      </c>
      <c r="Y93" s="142">
        <f t="shared" si="13"/>
        <v>2693</v>
      </c>
      <c r="Z93" s="43">
        <f t="shared" si="23"/>
        <v>17.262820512820515</v>
      </c>
      <c r="AA93" s="5"/>
      <c r="AB93" s="5"/>
      <c r="AC93" s="5"/>
      <c r="AD93" s="5"/>
      <c r="AE93" s="5"/>
      <c r="AF93" s="5"/>
      <c r="AG93" s="6"/>
    </row>
    <row r="94" spans="1:33">
      <c r="A94" s="111">
        <v>4</v>
      </c>
      <c r="B94" s="111">
        <v>10</v>
      </c>
      <c r="C94" s="111">
        <f t="shared" si="14"/>
        <v>10</v>
      </c>
      <c r="D94" s="111" t="str">
        <f t="shared" si="15"/>
        <v>4_10</v>
      </c>
      <c r="E94" s="112">
        <v>2609</v>
      </c>
      <c r="F94" s="111"/>
      <c r="G94" s="111">
        <v>4</v>
      </c>
      <c r="H94" s="111">
        <v>10</v>
      </c>
      <c r="I94" s="111">
        <f t="shared" si="16"/>
        <v>10</v>
      </c>
      <c r="J94" s="111" t="str">
        <f t="shared" si="17"/>
        <v>4_10</v>
      </c>
      <c r="K94" s="112">
        <v>2694</v>
      </c>
      <c r="L94" s="5"/>
      <c r="M94" s="111">
        <v>4</v>
      </c>
      <c r="N94" s="111">
        <v>10</v>
      </c>
      <c r="O94" s="111">
        <f t="shared" si="18"/>
        <v>10</v>
      </c>
      <c r="P94" s="111" t="str">
        <f t="shared" si="19"/>
        <v>4_10</v>
      </c>
      <c r="Q94" s="112">
        <v>2761</v>
      </c>
      <c r="R94" s="50"/>
      <c r="S94" s="111">
        <v>4</v>
      </c>
      <c r="T94" s="111">
        <v>10</v>
      </c>
      <c r="U94" s="111">
        <f t="shared" si="20"/>
        <v>10</v>
      </c>
      <c r="V94" s="111" t="str">
        <f t="shared" si="12"/>
        <v>4_10</v>
      </c>
      <c r="W94" s="66">
        <f t="shared" si="21"/>
        <v>2694</v>
      </c>
      <c r="X94" s="66">
        <f t="shared" si="22"/>
        <v>2761</v>
      </c>
      <c r="Y94" s="142">
        <f t="shared" si="13"/>
        <v>2761</v>
      </c>
      <c r="Z94" s="43">
        <f t="shared" si="23"/>
        <v>17.698717948717949</v>
      </c>
      <c r="AA94" s="5"/>
      <c r="AB94" s="5"/>
      <c r="AC94" s="5"/>
      <c r="AD94" s="5"/>
      <c r="AE94" s="5"/>
      <c r="AF94" s="5"/>
      <c r="AG94" s="6"/>
    </row>
    <row r="95" spans="1:33">
      <c r="A95" s="111">
        <v>4</v>
      </c>
      <c r="B95" s="111">
        <v>11</v>
      </c>
      <c r="C95" s="111">
        <f t="shared" si="14"/>
        <v>11</v>
      </c>
      <c r="D95" s="111" t="str">
        <f t="shared" si="15"/>
        <v>4_11</v>
      </c>
      <c r="E95" s="112">
        <v>2676</v>
      </c>
      <c r="F95" s="111"/>
      <c r="G95" s="111">
        <v>4</v>
      </c>
      <c r="H95" s="111">
        <v>11</v>
      </c>
      <c r="I95" s="111">
        <f t="shared" si="16"/>
        <v>11</v>
      </c>
      <c r="J95" s="111" t="str">
        <f t="shared" si="17"/>
        <v>4_11</v>
      </c>
      <c r="K95" s="112">
        <v>2763</v>
      </c>
      <c r="L95" s="5"/>
      <c r="M95" s="111">
        <v>4</v>
      </c>
      <c r="N95" s="111">
        <v>11</v>
      </c>
      <c r="O95" s="111">
        <f t="shared" si="18"/>
        <v>11</v>
      </c>
      <c r="P95" s="111" t="str">
        <f t="shared" si="19"/>
        <v>4_11</v>
      </c>
      <c r="Q95" s="112">
        <v>2832</v>
      </c>
      <c r="R95" s="50"/>
      <c r="S95" s="111">
        <v>4</v>
      </c>
      <c r="T95" s="111">
        <v>11</v>
      </c>
      <c r="U95" s="111">
        <f t="shared" si="20"/>
        <v>11</v>
      </c>
      <c r="V95" s="111" t="str">
        <f t="shared" si="12"/>
        <v>4_11</v>
      </c>
      <c r="W95" s="66">
        <f t="shared" si="21"/>
        <v>2763</v>
      </c>
      <c r="X95" s="66">
        <f t="shared" si="22"/>
        <v>2832</v>
      </c>
      <c r="Y95" s="142">
        <f t="shared" si="13"/>
        <v>2832</v>
      </c>
      <c r="Z95" s="43">
        <f t="shared" si="23"/>
        <v>18.153846153846153</v>
      </c>
      <c r="AA95" s="5"/>
      <c r="AB95" s="5"/>
      <c r="AC95" s="5"/>
      <c r="AD95" s="5"/>
      <c r="AE95" s="5"/>
      <c r="AF95" s="5"/>
      <c r="AG95" s="6"/>
    </row>
    <row r="96" spans="1:33">
      <c r="A96" s="111">
        <v>4</v>
      </c>
      <c r="B96" s="111">
        <v>12</v>
      </c>
      <c r="C96" s="111">
        <f t="shared" si="14"/>
        <v>12</v>
      </c>
      <c r="D96" s="111" t="str">
        <f t="shared" si="15"/>
        <v>4_12</v>
      </c>
      <c r="E96" s="111"/>
      <c r="F96" s="111"/>
      <c r="G96" s="111">
        <v>4</v>
      </c>
      <c r="H96" s="111">
        <v>12</v>
      </c>
      <c r="I96" s="111">
        <f t="shared" si="16"/>
        <v>12</v>
      </c>
      <c r="J96" s="111" t="str">
        <f t="shared" si="17"/>
        <v>4_12</v>
      </c>
      <c r="K96" s="111"/>
      <c r="L96" s="5"/>
      <c r="M96" s="111">
        <v>4</v>
      </c>
      <c r="N96" s="111">
        <v>12</v>
      </c>
      <c r="O96" s="111">
        <f t="shared" si="18"/>
        <v>12</v>
      </c>
      <c r="P96" s="111" t="str">
        <f t="shared" si="19"/>
        <v>4_12</v>
      </c>
      <c r="Q96" s="111"/>
      <c r="R96" s="50"/>
      <c r="S96" s="111">
        <v>4</v>
      </c>
      <c r="T96" s="111">
        <v>12</v>
      </c>
      <c r="U96" s="111">
        <f t="shared" si="20"/>
        <v>12</v>
      </c>
      <c r="V96" s="111" t="str">
        <f t="shared" si="12"/>
        <v>4_12</v>
      </c>
      <c r="W96" s="66">
        <f t="shared" si="21"/>
        <v>0</v>
      </c>
      <c r="X96" s="66">
        <f t="shared" si="22"/>
        <v>0</v>
      </c>
      <c r="Y96" s="142">
        <f t="shared" si="13"/>
        <v>0</v>
      </c>
      <c r="Z96" s="43">
        <f t="shared" si="23"/>
        <v>0</v>
      </c>
      <c r="AA96" s="5"/>
      <c r="AB96" s="5"/>
      <c r="AC96" s="5"/>
      <c r="AD96" s="5"/>
      <c r="AE96" s="5"/>
      <c r="AF96" s="5"/>
      <c r="AG96" s="6"/>
    </row>
    <row r="97" spans="1:33">
      <c r="A97" s="111">
        <v>4</v>
      </c>
      <c r="B97" s="111">
        <v>13</v>
      </c>
      <c r="C97" s="111">
        <f t="shared" si="14"/>
        <v>13</v>
      </c>
      <c r="D97" s="111" t="str">
        <f t="shared" si="15"/>
        <v>4_13</v>
      </c>
      <c r="E97" s="111"/>
      <c r="F97" s="111"/>
      <c r="G97" s="111">
        <v>4</v>
      </c>
      <c r="H97" s="111">
        <v>13</v>
      </c>
      <c r="I97" s="111">
        <f t="shared" si="16"/>
        <v>13</v>
      </c>
      <c r="J97" s="111" t="str">
        <f t="shared" si="17"/>
        <v>4_13</v>
      </c>
      <c r="K97" s="111"/>
      <c r="L97" s="5"/>
      <c r="M97" s="111">
        <v>4</v>
      </c>
      <c r="N97" s="111">
        <v>13</v>
      </c>
      <c r="O97" s="111">
        <f t="shared" si="18"/>
        <v>13</v>
      </c>
      <c r="P97" s="111" t="str">
        <f t="shared" si="19"/>
        <v>4_13</v>
      </c>
      <c r="Q97" s="111"/>
      <c r="R97" s="50"/>
      <c r="S97" s="111">
        <v>4</v>
      </c>
      <c r="T97" s="111">
        <v>13</v>
      </c>
      <c r="U97" s="111">
        <f t="shared" si="20"/>
        <v>13</v>
      </c>
      <c r="V97" s="111" t="str">
        <f t="shared" si="12"/>
        <v>4_13</v>
      </c>
      <c r="W97" s="66">
        <f t="shared" si="21"/>
        <v>0</v>
      </c>
      <c r="X97" s="66">
        <f t="shared" si="22"/>
        <v>0</v>
      </c>
      <c r="Y97" s="142">
        <f t="shared" si="13"/>
        <v>0</v>
      </c>
      <c r="Z97" s="43">
        <f t="shared" si="23"/>
        <v>0</v>
      </c>
      <c r="AA97" s="5"/>
      <c r="AB97" s="5"/>
      <c r="AC97" s="5"/>
      <c r="AD97" s="5"/>
      <c r="AE97" s="5"/>
      <c r="AF97" s="5"/>
      <c r="AG97" s="6"/>
    </row>
    <row r="98" spans="1:33">
      <c r="A98" s="111">
        <v>4</v>
      </c>
      <c r="B98" s="111" t="s">
        <v>665</v>
      </c>
      <c r="C98" s="111" t="str">
        <f t="shared" si="14"/>
        <v>u1</v>
      </c>
      <c r="D98" s="111" t="str">
        <f t="shared" si="15"/>
        <v>4_u1</v>
      </c>
      <c r="E98" s="112">
        <v>2729</v>
      </c>
      <c r="F98" s="111"/>
      <c r="G98" s="111">
        <v>4</v>
      </c>
      <c r="H98" s="111" t="s">
        <v>665</v>
      </c>
      <c r="I98" s="111" t="str">
        <f t="shared" si="16"/>
        <v>u1</v>
      </c>
      <c r="J98" s="111" t="str">
        <f t="shared" si="17"/>
        <v>4_u1</v>
      </c>
      <c r="K98" s="112">
        <v>2818</v>
      </c>
      <c r="L98" s="5"/>
      <c r="M98" s="111">
        <v>4</v>
      </c>
      <c r="N98" s="111" t="s">
        <v>665</v>
      </c>
      <c r="O98" s="111" t="str">
        <f t="shared" si="18"/>
        <v>u1</v>
      </c>
      <c r="P98" s="111" t="str">
        <f t="shared" si="19"/>
        <v>4_u1</v>
      </c>
      <c r="Q98" s="112">
        <v>2888</v>
      </c>
      <c r="R98" s="50"/>
      <c r="S98" s="111">
        <v>4</v>
      </c>
      <c r="T98" s="111" t="s">
        <v>665</v>
      </c>
      <c r="U98" s="111" t="str">
        <f t="shared" si="20"/>
        <v>u1</v>
      </c>
      <c r="V98" s="111" t="str">
        <f t="shared" si="12"/>
        <v>4_u1</v>
      </c>
      <c r="W98" s="66">
        <f t="shared" si="21"/>
        <v>2818</v>
      </c>
      <c r="X98" s="66">
        <f t="shared" si="22"/>
        <v>2888</v>
      </c>
      <c r="Y98" s="142">
        <f t="shared" si="13"/>
        <v>2888</v>
      </c>
      <c r="Z98" s="43">
        <f t="shared" si="23"/>
        <v>18.512820512820515</v>
      </c>
      <c r="AA98" s="5"/>
      <c r="AB98" s="5"/>
      <c r="AC98" s="5"/>
      <c r="AD98" s="5"/>
      <c r="AE98" s="5"/>
      <c r="AF98" s="5"/>
      <c r="AG98" s="6"/>
    </row>
    <row r="99" spans="1:33">
      <c r="A99" s="111">
        <v>4</v>
      </c>
      <c r="B99" s="111" t="s">
        <v>666</v>
      </c>
      <c r="C99" s="111" t="str">
        <f t="shared" si="14"/>
        <v>u2</v>
      </c>
      <c r="D99" s="111" t="str">
        <f t="shared" si="15"/>
        <v>4_u2</v>
      </c>
      <c r="E99" s="112">
        <v>2789</v>
      </c>
      <c r="F99" s="111"/>
      <c r="G99" s="111">
        <v>4</v>
      </c>
      <c r="H99" s="111" t="s">
        <v>666</v>
      </c>
      <c r="I99" s="111" t="str">
        <f t="shared" si="16"/>
        <v>u2</v>
      </c>
      <c r="J99" s="111" t="str">
        <f t="shared" si="17"/>
        <v>4_u2</v>
      </c>
      <c r="K99" s="112">
        <v>2880</v>
      </c>
      <c r="L99" s="5"/>
      <c r="M99" s="111">
        <v>4</v>
      </c>
      <c r="N99" s="111" t="s">
        <v>666</v>
      </c>
      <c r="O99" s="111" t="str">
        <f t="shared" si="18"/>
        <v>u2</v>
      </c>
      <c r="P99" s="111" t="str">
        <f t="shared" si="19"/>
        <v>4_u2</v>
      </c>
      <c r="Q99" s="112">
        <v>2952</v>
      </c>
      <c r="R99" s="50"/>
      <c r="S99" s="111">
        <v>4</v>
      </c>
      <c r="T99" s="111" t="s">
        <v>666</v>
      </c>
      <c r="U99" s="111" t="str">
        <f t="shared" si="20"/>
        <v>u2</v>
      </c>
      <c r="V99" s="111" t="str">
        <f t="shared" si="12"/>
        <v>4_u2</v>
      </c>
      <c r="W99" s="66">
        <f t="shared" si="21"/>
        <v>2880</v>
      </c>
      <c r="X99" s="66">
        <f t="shared" si="22"/>
        <v>2952</v>
      </c>
      <c r="Y99" s="142">
        <f t="shared" si="13"/>
        <v>2952</v>
      </c>
      <c r="Z99" s="43">
        <f t="shared" si="23"/>
        <v>18.923076923076923</v>
      </c>
      <c r="AA99" s="5"/>
      <c r="AB99" s="5"/>
      <c r="AC99" s="5"/>
      <c r="AD99" s="5"/>
      <c r="AE99" s="5"/>
      <c r="AF99" s="5"/>
      <c r="AG99" s="6"/>
    </row>
    <row r="100" spans="1:33">
      <c r="A100" s="111">
        <v>4</v>
      </c>
      <c r="B100" s="111" t="s">
        <v>667</v>
      </c>
      <c r="C100" s="111" t="str">
        <f t="shared" si="14"/>
        <v>a</v>
      </c>
      <c r="D100" s="111" t="str">
        <f t="shared" si="15"/>
        <v>4_a</v>
      </c>
      <c r="E100" s="112">
        <v>2729</v>
      </c>
      <c r="F100" s="111"/>
      <c r="G100" s="111">
        <v>4</v>
      </c>
      <c r="H100" s="111" t="s">
        <v>667</v>
      </c>
      <c r="I100" s="111" t="str">
        <f t="shared" si="16"/>
        <v>a</v>
      </c>
      <c r="J100" s="111" t="str">
        <f t="shared" si="17"/>
        <v>4_a</v>
      </c>
      <c r="K100" s="112">
        <v>2818</v>
      </c>
      <c r="L100" s="5"/>
      <c r="M100" s="111">
        <v>4</v>
      </c>
      <c r="N100" s="111" t="s">
        <v>667</v>
      </c>
      <c r="O100" s="111" t="str">
        <f t="shared" si="18"/>
        <v>a</v>
      </c>
      <c r="P100" s="111" t="str">
        <f t="shared" si="19"/>
        <v>4_a</v>
      </c>
      <c r="Q100" s="112">
        <v>2888</v>
      </c>
      <c r="R100" s="50"/>
      <c r="S100" s="111">
        <v>4</v>
      </c>
      <c r="T100" s="111" t="s">
        <v>667</v>
      </c>
      <c r="U100" s="111" t="str">
        <f t="shared" si="20"/>
        <v>a</v>
      </c>
      <c r="V100" s="111" t="str">
        <f t="shared" si="12"/>
        <v>4_a</v>
      </c>
      <c r="W100" s="66">
        <f t="shared" si="21"/>
        <v>2818</v>
      </c>
      <c r="X100" s="66">
        <f t="shared" si="22"/>
        <v>2888</v>
      </c>
      <c r="Y100" s="142">
        <f t="shared" si="13"/>
        <v>2888</v>
      </c>
      <c r="Z100" s="43">
        <f t="shared" si="23"/>
        <v>18.512820512820515</v>
      </c>
      <c r="AA100" s="5"/>
      <c r="AB100" s="5"/>
      <c r="AC100" s="5"/>
      <c r="AD100" s="5"/>
      <c r="AE100" s="5"/>
      <c r="AF100" s="5"/>
      <c r="AG100" s="6"/>
    </row>
    <row r="101" spans="1:33">
      <c r="A101" s="111">
        <v>4</v>
      </c>
      <c r="B101" s="111" t="s">
        <v>668</v>
      </c>
      <c r="C101" s="111" t="str">
        <f t="shared" si="14"/>
        <v>b</v>
      </c>
      <c r="D101" s="111" t="str">
        <f t="shared" si="15"/>
        <v>4_b</v>
      </c>
      <c r="E101" s="112">
        <v>2789</v>
      </c>
      <c r="F101" s="111"/>
      <c r="G101" s="111">
        <v>4</v>
      </c>
      <c r="H101" s="111" t="s">
        <v>668</v>
      </c>
      <c r="I101" s="111" t="str">
        <f t="shared" si="16"/>
        <v>b</v>
      </c>
      <c r="J101" s="111" t="str">
        <f t="shared" si="17"/>
        <v>4_b</v>
      </c>
      <c r="K101" s="112">
        <v>2880</v>
      </c>
      <c r="L101" s="5"/>
      <c r="M101" s="111">
        <v>4</v>
      </c>
      <c r="N101" s="111" t="s">
        <v>668</v>
      </c>
      <c r="O101" s="111" t="str">
        <f t="shared" si="18"/>
        <v>b</v>
      </c>
      <c r="P101" s="111" t="str">
        <f t="shared" si="19"/>
        <v>4_b</v>
      </c>
      <c r="Q101" s="112">
        <v>2952</v>
      </c>
      <c r="R101" s="185"/>
      <c r="S101" s="111">
        <v>4</v>
      </c>
      <c r="T101" s="111" t="s">
        <v>668</v>
      </c>
      <c r="U101" s="111" t="str">
        <f t="shared" si="20"/>
        <v>b</v>
      </c>
      <c r="V101" s="111" t="str">
        <f t="shared" si="12"/>
        <v>4_b</v>
      </c>
      <c r="W101" s="66">
        <f t="shared" si="21"/>
        <v>2880</v>
      </c>
      <c r="X101" s="66">
        <f t="shared" si="22"/>
        <v>2952</v>
      </c>
      <c r="Y101" s="142">
        <f t="shared" si="13"/>
        <v>2952</v>
      </c>
      <c r="Z101" s="43">
        <f t="shared" si="23"/>
        <v>18.923076923076923</v>
      </c>
      <c r="AA101" s="5"/>
      <c r="AB101" s="5"/>
      <c r="AC101" s="5"/>
      <c r="AD101" s="5"/>
      <c r="AE101" s="5"/>
      <c r="AF101" s="5"/>
      <c r="AG101" s="6"/>
    </row>
    <row r="102" spans="1:33">
      <c r="A102" s="111">
        <v>4</v>
      </c>
      <c r="B102" s="111" t="s">
        <v>669</v>
      </c>
      <c r="C102" s="111" t="str">
        <f t="shared" si="14"/>
        <v>c</v>
      </c>
      <c r="D102" s="111" t="str">
        <f t="shared" si="15"/>
        <v>4_c</v>
      </c>
      <c r="E102" s="112">
        <v>2844</v>
      </c>
      <c r="F102" s="111"/>
      <c r="G102" s="111">
        <v>4</v>
      </c>
      <c r="H102" s="111" t="s">
        <v>669</v>
      </c>
      <c r="I102" s="111" t="str">
        <f t="shared" si="16"/>
        <v>c</v>
      </c>
      <c r="J102" s="111" t="str">
        <f t="shared" si="17"/>
        <v>4_c</v>
      </c>
      <c r="K102" s="112">
        <v>2936</v>
      </c>
      <c r="L102" s="5"/>
      <c r="M102" s="111">
        <v>4</v>
      </c>
      <c r="N102" s="111" t="s">
        <v>669</v>
      </c>
      <c r="O102" s="111" t="str">
        <f t="shared" si="18"/>
        <v>c</v>
      </c>
      <c r="P102" s="111" t="str">
        <f t="shared" si="19"/>
        <v>4_c</v>
      </c>
      <c r="Q102" s="112">
        <v>3009</v>
      </c>
      <c r="R102" s="185"/>
      <c r="S102" s="111">
        <v>4</v>
      </c>
      <c r="T102" s="111" t="s">
        <v>669</v>
      </c>
      <c r="U102" s="111" t="str">
        <f t="shared" si="20"/>
        <v>c</v>
      </c>
      <c r="V102" s="111" t="str">
        <f t="shared" si="12"/>
        <v>4_c</v>
      </c>
      <c r="W102" s="66">
        <f t="shared" si="21"/>
        <v>2936</v>
      </c>
      <c r="X102" s="66">
        <f t="shared" si="22"/>
        <v>3009</v>
      </c>
      <c r="Y102" s="142">
        <f t="shared" si="13"/>
        <v>3009</v>
      </c>
      <c r="Z102" s="43">
        <f t="shared" si="23"/>
        <v>19.28846153846154</v>
      </c>
      <c r="AA102" s="5"/>
      <c r="AB102" s="5"/>
      <c r="AC102" s="5"/>
      <c r="AD102" s="5"/>
      <c r="AE102" s="5"/>
      <c r="AF102" s="5"/>
      <c r="AG102" s="6"/>
    </row>
    <row r="103" spans="1:33">
      <c r="A103" s="111">
        <v>4</v>
      </c>
      <c r="B103" s="111" t="s">
        <v>670</v>
      </c>
      <c r="C103" s="111" t="str">
        <f t="shared" si="14"/>
        <v>d</v>
      </c>
      <c r="D103" s="111" t="str">
        <f t="shared" si="15"/>
        <v>4_d</v>
      </c>
      <c r="E103" s="112">
        <v>2951</v>
      </c>
      <c r="F103" s="111"/>
      <c r="G103" s="111">
        <v>4</v>
      </c>
      <c r="H103" s="111" t="s">
        <v>670</v>
      </c>
      <c r="I103" s="111" t="str">
        <f t="shared" si="16"/>
        <v>d</v>
      </c>
      <c r="J103" s="111" t="str">
        <f t="shared" si="17"/>
        <v>4_d</v>
      </c>
      <c r="K103" s="112">
        <v>3047</v>
      </c>
      <c r="L103" s="5"/>
      <c r="M103" s="111">
        <v>4</v>
      </c>
      <c r="N103" s="111" t="s">
        <v>670</v>
      </c>
      <c r="O103" s="111" t="str">
        <f t="shared" si="18"/>
        <v>d</v>
      </c>
      <c r="P103" s="111" t="str">
        <f t="shared" si="19"/>
        <v>4_d</v>
      </c>
      <c r="Q103" s="112">
        <v>3123</v>
      </c>
      <c r="R103" s="50"/>
      <c r="S103" s="111">
        <v>4</v>
      </c>
      <c r="T103" s="111" t="s">
        <v>670</v>
      </c>
      <c r="U103" s="111" t="str">
        <f t="shared" si="20"/>
        <v>d</v>
      </c>
      <c r="V103" s="111" t="str">
        <f t="shared" si="12"/>
        <v>4_d</v>
      </c>
      <c r="W103" s="66">
        <f t="shared" si="21"/>
        <v>3047</v>
      </c>
      <c r="X103" s="66">
        <f t="shared" si="22"/>
        <v>3123</v>
      </c>
      <c r="Y103" s="142">
        <f t="shared" si="13"/>
        <v>3123</v>
      </c>
      <c r="Z103" s="43">
        <f t="shared" si="23"/>
        <v>20.01923076923077</v>
      </c>
      <c r="AA103" s="5"/>
      <c r="AB103" s="5"/>
      <c r="AC103" s="5"/>
      <c r="AD103" s="5"/>
      <c r="AE103" s="5"/>
      <c r="AF103" s="5"/>
      <c r="AG103" s="6"/>
    </row>
    <row r="104" spans="1:33">
      <c r="A104" s="111">
        <v>4</v>
      </c>
      <c r="B104" s="111" t="s">
        <v>671</v>
      </c>
      <c r="C104" s="111" t="str">
        <f t="shared" si="14"/>
        <v>e</v>
      </c>
      <c r="D104" s="111" t="str">
        <f t="shared" si="15"/>
        <v>4_e</v>
      </c>
      <c r="E104" s="112">
        <v>3021</v>
      </c>
      <c r="F104" s="111"/>
      <c r="G104" s="111">
        <v>4</v>
      </c>
      <c r="H104" s="111" t="s">
        <v>671</v>
      </c>
      <c r="I104" s="111" t="str">
        <f t="shared" si="16"/>
        <v>e</v>
      </c>
      <c r="J104" s="111" t="str">
        <f t="shared" si="17"/>
        <v>4_e</v>
      </c>
      <c r="K104" s="112">
        <v>3119</v>
      </c>
      <c r="L104" s="5"/>
      <c r="M104" s="111">
        <v>4</v>
      </c>
      <c r="N104" s="111" t="s">
        <v>671</v>
      </c>
      <c r="O104" s="111" t="str">
        <f t="shared" si="18"/>
        <v>e</v>
      </c>
      <c r="P104" s="111" t="str">
        <f t="shared" si="19"/>
        <v>4_e</v>
      </c>
      <c r="Q104" s="112">
        <v>3197</v>
      </c>
      <c r="R104" s="50"/>
      <c r="S104" s="111">
        <v>4</v>
      </c>
      <c r="T104" s="111" t="s">
        <v>671</v>
      </c>
      <c r="U104" s="111" t="str">
        <f t="shared" si="20"/>
        <v>e</v>
      </c>
      <c r="V104" s="111" t="str">
        <f t="shared" si="12"/>
        <v>4_e</v>
      </c>
      <c r="W104" s="66">
        <f t="shared" si="21"/>
        <v>3119</v>
      </c>
      <c r="X104" s="66">
        <f t="shared" si="22"/>
        <v>3197</v>
      </c>
      <c r="Y104" s="142">
        <f t="shared" si="13"/>
        <v>3197</v>
      </c>
      <c r="Z104" s="43">
        <f t="shared" si="23"/>
        <v>20.493589743589745</v>
      </c>
      <c r="AA104" s="5"/>
      <c r="AB104" s="5"/>
      <c r="AC104" s="5"/>
      <c r="AD104" s="5"/>
      <c r="AE104" s="5"/>
      <c r="AF104" s="5"/>
      <c r="AG104" s="6"/>
    </row>
    <row r="105" spans="1:33">
      <c r="A105" s="111">
        <v>5</v>
      </c>
      <c r="B105" s="111" t="s">
        <v>664</v>
      </c>
      <c r="C105" s="111" t="str">
        <f t="shared" si="14"/>
        <v>Start</v>
      </c>
      <c r="D105" s="111" t="str">
        <f t="shared" si="15"/>
        <v>5_Start</v>
      </c>
      <c r="E105" s="112">
        <v>1996</v>
      </c>
      <c r="F105" s="111"/>
      <c r="G105" s="111">
        <v>5</v>
      </c>
      <c r="H105" s="111" t="s">
        <v>664</v>
      </c>
      <c r="I105" s="111" t="str">
        <f t="shared" si="16"/>
        <v>Start</v>
      </c>
      <c r="J105" s="111" t="str">
        <f t="shared" si="17"/>
        <v>5_Start</v>
      </c>
      <c r="K105" s="112">
        <v>2061</v>
      </c>
      <c r="L105" s="5"/>
      <c r="M105" s="111">
        <v>5</v>
      </c>
      <c r="N105" s="111" t="s">
        <v>664</v>
      </c>
      <c r="O105" s="111" t="str">
        <f t="shared" si="18"/>
        <v>Start</v>
      </c>
      <c r="P105" s="111" t="str">
        <f t="shared" si="19"/>
        <v>5_Start</v>
      </c>
      <c r="Q105" s="112">
        <v>2113</v>
      </c>
      <c r="R105" s="50"/>
      <c r="S105" s="111">
        <v>5</v>
      </c>
      <c r="T105" s="111" t="s">
        <v>664</v>
      </c>
      <c r="U105" s="111" t="str">
        <f t="shared" si="20"/>
        <v>Start</v>
      </c>
      <c r="V105" s="111" t="str">
        <f t="shared" si="12"/>
        <v>5_Start</v>
      </c>
      <c r="W105" s="66">
        <f t="shared" si="21"/>
        <v>2061</v>
      </c>
      <c r="X105" s="66">
        <f t="shared" si="22"/>
        <v>2113</v>
      </c>
      <c r="Y105" s="142">
        <f t="shared" si="13"/>
        <v>2113</v>
      </c>
      <c r="Z105" s="43">
        <f t="shared" si="23"/>
        <v>13.544871794871796</v>
      </c>
      <c r="AA105" s="5"/>
      <c r="AB105" s="5"/>
      <c r="AC105" s="5"/>
      <c r="AD105" s="5"/>
      <c r="AE105" s="5"/>
      <c r="AF105" s="5"/>
      <c r="AG105" s="6"/>
    </row>
    <row r="106" spans="1:33">
      <c r="A106" s="111">
        <v>5</v>
      </c>
      <c r="B106" s="111">
        <v>0</v>
      </c>
      <c r="C106" s="111">
        <f t="shared" si="14"/>
        <v>0</v>
      </c>
      <c r="D106" s="111" t="str">
        <f t="shared" si="15"/>
        <v>5_0</v>
      </c>
      <c r="E106" s="112">
        <v>2038</v>
      </c>
      <c r="F106" s="111"/>
      <c r="G106" s="111">
        <v>5</v>
      </c>
      <c r="H106" s="111">
        <v>0</v>
      </c>
      <c r="I106" s="111">
        <f t="shared" si="16"/>
        <v>0</v>
      </c>
      <c r="J106" s="111" t="str">
        <f t="shared" si="17"/>
        <v>5_0</v>
      </c>
      <c r="K106" s="112">
        <v>2104</v>
      </c>
      <c r="L106" s="5"/>
      <c r="M106" s="111">
        <v>5</v>
      </c>
      <c r="N106" s="111">
        <v>0</v>
      </c>
      <c r="O106" s="111">
        <f t="shared" si="18"/>
        <v>0</v>
      </c>
      <c r="P106" s="111" t="str">
        <f t="shared" si="19"/>
        <v>5_0</v>
      </c>
      <c r="Q106" s="112">
        <v>2157</v>
      </c>
      <c r="R106" s="50"/>
      <c r="S106" s="111">
        <v>5</v>
      </c>
      <c r="T106" s="111">
        <v>0</v>
      </c>
      <c r="U106" s="111">
        <f t="shared" si="20"/>
        <v>0</v>
      </c>
      <c r="V106" s="111" t="str">
        <f t="shared" si="12"/>
        <v>5_0</v>
      </c>
      <c r="W106" s="66">
        <f t="shared" si="21"/>
        <v>2104</v>
      </c>
      <c r="X106" s="66">
        <f t="shared" si="22"/>
        <v>2157</v>
      </c>
      <c r="Y106" s="142">
        <f t="shared" si="13"/>
        <v>2157</v>
      </c>
      <c r="Z106" s="43">
        <f t="shared" si="23"/>
        <v>13.826923076923077</v>
      </c>
      <c r="AA106" s="5"/>
      <c r="AB106" s="5"/>
      <c r="AC106" s="5"/>
      <c r="AD106" s="5"/>
      <c r="AE106" s="5"/>
      <c r="AF106" s="5"/>
      <c r="AG106" s="6"/>
    </row>
    <row r="107" spans="1:33">
      <c r="A107" s="111">
        <v>5</v>
      </c>
      <c r="B107" s="111">
        <v>1</v>
      </c>
      <c r="C107" s="111">
        <f t="shared" si="14"/>
        <v>1</v>
      </c>
      <c r="D107" s="111" t="str">
        <f t="shared" si="15"/>
        <v>5_1</v>
      </c>
      <c r="E107" s="112">
        <v>2089</v>
      </c>
      <c r="F107" s="111"/>
      <c r="G107" s="111">
        <v>5</v>
      </c>
      <c r="H107" s="111">
        <v>1</v>
      </c>
      <c r="I107" s="111">
        <f t="shared" si="16"/>
        <v>1</v>
      </c>
      <c r="J107" s="111" t="str">
        <f t="shared" si="17"/>
        <v>5_1</v>
      </c>
      <c r="K107" s="112">
        <v>2157</v>
      </c>
      <c r="L107" s="5"/>
      <c r="M107" s="111">
        <v>5</v>
      </c>
      <c r="N107" s="111">
        <v>1</v>
      </c>
      <c r="O107" s="111">
        <f t="shared" si="18"/>
        <v>1</v>
      </c>
      <c r="P107" s="111" t="str">
        <f t="shared" si="19"/>
        <v>5_1</v>
      </c>
      <c r="Q107" s="112">
        <v>2211</v>
      </c>
      <c r="R107" s="50"/>
      <c r="S107" s="111">
        <v>5</v>
      </c>
      <c r="T107" s="111">
        <v>1</v>
      </c>
      <c r="U107" s="111">
        <f t="shared" si="20"/>
        <v>1</v>
      </c>
      <c r="V107" s="111" t="str">
        <f t="shared" si="12"/>
        <v>5_1</v>
      </c>
      <c r="W107" s="66">
        <f t="shared" si="21"/>
        <v>2157</v>
      </c>
      <c r="X107" s="66">
        <f t="shared" si="22"/>
        <v>2211</v>
      </c>
      <c r="Y107" s="142">
        <f t="shared" si="13"/>
        <v>2211</v>
      </c>
      <c r="Z107" s="43">
        <f t="shared" si="23"/>
        <v>14.173076923076923</v>
      </c>
      <c r="AA107" s="5"/>
      <c r="AB107" s="5"/>
      <c r="AC107" s="5"/>
      <c r="AD107" s="5"/>
      <c r="AE107" s="5"/>
      <c r="AF107" s="5"/>
      <c r="AG107" s="6"/>
    </row>
    <row r="108" spans="1:33">
      <c r="A108" s="111">
        <v>5</v>
      </c>
      <c r="B108" s="111">
        <v>2</v>
      </c>
      <c r="C108" s="111">
        <f t="shared" si="14"/>
        <v>2</v>
      </c>
      <c r="D108" s="111" t="str">
        <f t="shared" si="15"/>
        <v>5_2</v>
      </c>
      <c r="E108" s="112">
        <v>2138</v>
      </c>
      <c r="F108" s="111"/>
      <c r="G108" s="111">
        <v>5</v>
      </c>
      <c r="H108" s="111">
        <v>2</v>
      </c>
      <c r="I108" s="111">
        <f t="shared" si="16"/>
        <v>2</v>
      </c>
      <c r="J108" s="111" t="str">
        <f t="shared" si="17"/>
        <v>5_2</v>
      </c>
      <c r="K108" s="112">
        <v>2207</v>
      </c>
      <c r="L108" s="5"/>
      <c r="M108" s="111">
        <v>5</v>
      </c>
      <c r="N108" s="111">
        <v>2</v>
      </c>
      <c r="O108" s="111">
        <f t="shared" si="18"/>
        <v>2</v>
      </c>
      <c r="P108" s="111" t="str">
        <f t="shared" si="19"/>
        <v>5_2</v>
      </c>
      <c r="Q108" s="112">
        <v>2262</v>
      </c>
      <c r="R108" s="50"/>
      <c r="S108" s="111">
        <v>5</v>
      </c>
      <c r="T108" s="111">
        <v>2</v>
      </c>
      <c r="U108" s="111">
        <f t="shared" si="20"/>
        <v>2</v>
      </c>
      <c r="V108" s="111" t="str">
        <f t="shared" si="12"/>
        <v>5_2</v>
      </c>
      <c r="W108" s="66">
        <f t="shared" si="21"/>
        <v>2207</v>
      </c>
      <c r="X108" s="66">
        <f t="shared" si="22"/>
        <v>2262</v>
      </c>
      <c r="Y108" s="142">
        <f t="shared" si="13"/>
        <v>2262</v>
      </c>
      <c r="Z108" s="43">
        <f t="shared" si="23"/>
        <v>14.5</v>
      </c>
      <c r="AA108" s="5"/>
      <c r="AB108" s="5"/>
      <c r="AC108" s="5"/>
      <c r="AD108" s="5"/>
      <c r="AE108" s="5"/>
      <c r="AF108" s="5"/>
      <c r="AG108" s="6"/>
    </row>
    <row r="109" spans="1:33">
      <c r="A109" s="111">
        <v>5</v>
      </c>
      <c r="B109" s="111">
        <v>3</v>
      </c>
      <c r="C109" s="111">
        <f t="shared" si="14"/>
        <v>3</v>
      </c>
      <c r="D109" s="111" t="str">
        <f t="shared" si="15"/>
        <v>5_3</v>
      </c>
      <c r="E109" s="112">
        <v>2191</v>
      </c>
      <c r="F109" s="111"/>
      <c r="G109" s="111">
        <v>5</v>
      </c>
      <c r="H109" s="111">
        <v>3</v>
      </c>
      <c r="I109" s="111">
        <f t="shared" si="16"/>
        <v>3</v>
      </c>
      <c r="J109" s="111" t="str">
        <f t="shared" si="17"/>
        <v>5_3</v>
      </c>
      <c r="K109" s="112">
        <v>2262</v>
      </c>
      <c r="L109" s="5"/>
      <c r="M109" s="111">
        <v>5</v>
      </c>
      <c r="N109" s="111">
        <v>3</v>
      </c>
      <c r="O109" s="111">
        <f t="shared" si="18"/>
        <v>3</v>
      </c>
      <c r="P109" s="111" t="str">
        <f t="shared" si="19"/>
        <v>5_3</v>
      </c>
      <c r="Q109" s="112">
        <v>2319</v>
      </c>
      <c r="R109" s="50"/>
      <c r="S109" s="111">
        <v>5</v>
      </c>
      <c r="T109" s="111">
        <v>3</v>
      </c>
      <c r="U109" s="111">
        <f t="shared" si="20"/>
        <v>3</v>
      </c>
      <c r="V109" s="111" t="str">
        <f t="shared" si="12"/>
        <v>5_3</v>
      </c>
      <c r="W109" s="66">
        <f t="shared" si="21"/>
        <v>2262</v>
      </c>
      <c r="X109" s="66">
        <f t="shared" si="22"/>
        <v>2319</v>
      </c>
      <c r="Y109" s="142">
        <f t="shared" si="13"/>
        <v>2319</v>
      </c>
      <c r="Z109" s="43">
        <f t="shared" si="23"/>
        <v>14.865384615384615</v>
      </c>
      <c r="AA109" s="5"/>
      <c r="AB109" s="5"/>
      <c r="AC109" s="5"/>
      <c r="AD109" s="5"/>
      <c r="AE109" s="5"/>
      <c r="AF109" s="5"/>
      <c r="AG109" s="6"/>
    </row>
    <row r="110" spans="1:33">
      <c r="A110" s="111">
        <v>5</v>
      </c>
      <c r="B110" s="111">
        <v>4</v>
      </c>
      <c r="C110" s="111">
        <f t="shared" si="14"/>
        <v>4</v>
      </c>
      <c r="D110" s="111" t="str">
        <f t="shared" si="15"/>
        <v>5_4</v>
      </c>
      <c r="E110" s="112">
        <v>2264</v>
      </c>
      <c r="F110" s="111"/>
      <c r="G110" s="111">
        <v>5</v>
      </c>
      <c r="H110" s="111">
        <v>4</v>
      </c>
      <c r="I110" s="111">
        <f t="shared" si="16"/>
        <v>4</v>
      </c>
      <c r="J110" s="111" t="str">
        <f t="shared" si="17"/>
        <v>5_4</v>
      </c>
      <c r="K110" s="112">
        <v>2338</v>
      </c>
      <c r="L110" s="5"/>
      <c r="M110" s="111">
        <v>5</v>
      </c>
      <c r="N110" s="111">
        <v>4</v>
      </c>
      <c r="O110" s="111">
        <f t="shared" si="18"/>
        <v>4</v>
      </c>
      <c r="P110" s="111" t="str">
        <f t="shared" si="19"/>
        <v>5_4</v>
      </c>
      <c r="Q110" s="112">
        <v>2396</v>
      </c>
      <c r="R110" s="50"/>
      <c r="S110" s="111">
        <v>5</v>
      </c>
      <c r="T110" s="111">
        <v>4</v>
      </c>
      <c r="U110" s="111">
        <f t="shared" si="20"/>
        <v>4</v>
      </c>
      <c r="V110" s="111" t="str">
        <f t="shared" si="12"/>
        <v>5_4</v>
      </c>
      <c r="W110" s="66">
        <f t="shared" si="21"/>
        <v>2338</v>
      </c>
      <c r="X110" s="66">
        <f t="shared" si="22"/>
        <v>2396</v>
      </c>
      <c r="Y110" s="142">
        <f t="shared" si="13"/>
        <v>2396</v>
      </c>
      <c r="Z110" s="43">
        <f t="shared" si="23"/>
        <v>15.358974358974359</v>
      </c>
      <c r="AA110" s="5"/>
      <c r="AB110" s="5"/>
      <c r="AC110" s="5"/>
      <c r="AD110" s="5"/>
      <c r="AE110" s="5"/>
      <c r="AF110" s="5"/>
      <c r="AG110" s="6"/>
    </row>
    <row r="111" spans="1:33">
      <c r="A111" s="111">
        <v>5</v>
      </c>
      <c r="B111" s="111">
        <v>5</v>
      </c>
      <c r="C111" s="111">
        <f t="shared" si="14"/>
        <v>5</v>
      </c>
      <c r="D111" s="111" t="str">
        <f t="shared" si="15"/>
        <v>5_5</v>
      </c>
      <c r="E111" s="112">
        <v>2327</v>
      </c>
      <c r="F111" s="111"/>
      <c r="G111" s="111">
        <v>5</v>
      </c>
      <c r="H111" s="111">
        <v>5</v>
      </c>
      <c r="I111" s="111">
        <f t="shared" si="16"/>
        <v>5</v>
      </c>
      <c r="J111" s="111" t="str">
        <f t="shared" si="17"/>
        <v>5_5</v>
      </c>
      <c r="K111" s="112">
        <v>2403</v>
      </c>
      <c r="L111" s="5"/>
      <c r="M111" s="111">
        <v>5</v>
      </c>
      <c r="N111" s="111">
        <v>5</v>
      </c>
      <c r="O111" s="111">
        <f t="shared" si="18"/>
        <v>5</v>
      </c>
      <c r="P111" s="111" t="str">
        <f t="shared" si="19"/>
        <v>5_5</v>
      </c>
      <c r="Q111" s="112">
        <v>2463</v>
      </c>
      <c r="R111" s="50"/>
      <c r="S111" s="111">
        <v>5</v>
      </c>
      <c r="T111" s="111">
        <v>5</v>
      </c>
      <c r="U111" s="111">
        <f t="shared" si="20"/>
        <v>5</v>
      </c>
      <c r="V111" s="111" t="str">
        <f t="shared" si="12"/>
        <v>5_5</v>
      </c>
      <c r="W111" s="66">
        <f t="shared" si="21"/>
        <v>2403</v>
      </c>
      <c r="X111" s="66">
        <f t="shared" si="22"/>
        <v>2463</v>
      </c>
      <c r="Y111" s="142">
        <f t="shared" si="13"/>
        <v>2463</v>
      </c>
      <c r="Z111" s="43">
        <f t="shared" si="23"/>
        <v>15.788461538461538</v>
      </c>
      <c r="AA111" s="5"/>
      <c r="AB111" s="5"/>
      <c r="AC111" s="5"/>
      <c r="AD111" s="5"/>
      <c r="AE111" s="5"/>
      <c r="AF111" s="5"/>
      <c r="AG111" s="6"/>
    </row>
    <row r="112" spans="1:33">
      <c r="A112" s="111">
        <v>5</v>
      </c>
      <c r="B112" s="111">
        <v>6</v>
      </c>
      <c r="C112" s="111">
        <f t="shared" si="14"/>
        <v>6</v>
      </c>
      <c r="D112" s="111" t="str">
        <f t="shared" si="15"/>
        <v>5_6</v>
      </c>
      <c r="E112" s="112">
        <v>2403</v>
      </c>
      <c r="F112" s="111"/>
      <c r="G112" s="111">
        <v>5</v>
      </c>
      <c r="H112" s="111">
        <v>6</v>
      </c>
      <c r="I112" s="111">
        <f t="shared" si="16"/>
        <v>6</v>
      </c>
      <c r="J112" s="111" t="str">
        <f t="shared" si="17"/>
        <v>5_6</v>
      </c>
      <c r="K112" s="112">
        <v>2481</v>
      </c>
      <c r="L112" s="5"/>
      <c r="M112" s="111">
        <v>5</v>
      </c>
      <c r="N112" s="111">
        <v>6</v>
      </c>
      <c r="O112" s="111">
        <f t="shared" si="18"/>
        <v>6</v>
      </c>
      <c r="P112" s="111" t="str">
        <f t="shared" si="19"/>
        <v>5_6</v>
      </c>
      <c r="Q112" s="112">
        <v>2543</v>
      </c>
      <c r="R112" s="50"/>
      <c r="S112" s="111">
        <v>5</v>
      </c>
      <c r="T112" s="111">
        <v>6</v>
      </c>
      <c r="U112" s="111">
        <f t="shared" si="20"/>
        <v>6</v>
      </c>
      <c r="V112" s="111" t="str">
        <f t="shared" si="12"/>
        <v>5_6</v>
      </c>
      <c r="W112" s="66">
        <f t="shared" si="21"/>
        <v>2481</v>
      </c>
      <c r="X112" s="66">
        <f t="shared" si="22"/>
        <v>2543</v>
      </c>
      <c r="Y112" s="142">
        <f t="shared" si="13"/>
        <v>2543</v>
      </c>
      <c r="Z112" s="43">
        <f t="shared" si="23"/>
        <v>16.301282051282051</v>
      </c>
      <c r="AA112" s="5"/>
      <c r="AB112" s="5"/>
      <c r="AC112" s="5"/>
      <c r="AD112" s="5"/>
      <c r="AE112" s="5"/>
      <c r="AF112" s="5"/>
      <c r="AG112" s="6"/>
    </row>
    <row r="113" spans="1:33">
      <c r="A113" s="111">
        <v>5</v>
      </c>
      <c r="B113" s="111">
        <v>7</v>
      </c>
      <c r="C113" s="111">
        <f t="shared" si="14"/>
        <v>7</v>
      </c>
      <c r="D113" s="111" t="str">
        <f t="shared" si="15"/>
        <v>5_7</v>
      </c>
      <c r="E113" s="112">
        <v>2470</v>
      </c>
      <c r="F113" s="111"/>
      <c r="G113" s="111">
        <v>5</v>
      </c>
      <c r="H113" s="111">
        <v>7</v>
      </c>
      <c r="I113" s="111">
        <f t="shared" si="16"/>
        <v>7</v>
      </c>
      <c r="J113" s="111" t="str">
        <f t="shared" si="17"/>
        <v>5_7</v>
      </c>
      <c r="K113" s="112">
        <v>2550</v>
      </c>
      <c r="L113" s="5"/>
      <c r="M113" s="111">
        <v>5</v>
      </c>
      <c r="N113" s="111">
        <v>7</v>
      </c>
      <c r="O113" s="111">
        <f t="shared" si="18"/>
        <v>7</v>
      </c>
      <c r="P113" s="111" t="str">
        <f t="shared" si="19"/>
        <v>5_7</v>
      </c>
      <c r="Q113" s="112">
        <v>2614</v>
      </c>
      <c r="R113" s="50"/>
      <c r="S113" s="111">
        <v>5</v>
      </c>
      <c r="T113" s="111">
        <v>7</v>
      </c>
      <c r="U113" s="111">
        <f t="shared" si="20"/>
        <v>7</v>
      </c>
      <c r="V113" s="111" t="str">
        <f t="shared" si="12"/>
        <v>5_7</v>
      </c>
      <c r="W113" s="66">
        <f t="shared" si="21"/>
        <v>2550</v>
      </c>
      <c r="X113" s="66">
        <f t="shared" si="22"/>
        <v>2614</v>
      </c>
      <c r="Y113" s="142">
        <f t="shared" si="13"/>
        <v>2614</v>
      </c>
      <c r="Z113" s="43">
        <f t="shared" si="23"/>
        <v>16.756410256410255</v>
      </c>
      <c r="AA113" s="5"/>
      <c r="AB113" s="5"/>
      <c r="AC113" s="5"/>
      <c r="AD113" s="5"/>
      <c r="AE113" s="5"/>
      <c r="AF113" s="5"/>
      <c r="AG113" s="6"/>
    </row>
    <row r="114" spans="1:33">
      <c r="A114" s="111">
        <v>5</v>
      </c>
      <c r="B114" s="111">
        <v>8</v>
      </c>
      <c r="C114" s="111">
        <f t="shared" si="14"/>
        <v>8</v>
      </c>
      <c r="D114" s="111" t="str">
        <f t="shared" si="15"/>
        <v>5_8</v>
      </c>
      <c r="E114" s="112">
        <v>2544</v>
      </c>
      <c r="F114" s="111"/>
      <c r="G114" s="111">
        <v>5</v>
      </c>
      <c r="H114" s="111">
        <v>8</v>
      </c>
      <c r="I114" s="111">
        <f t="shared" si="16"/>
        <v>8</v>
      </c>
      <c r="J114" s="111" t="str">
        <f t="shared" si="17"/>
        <v>5_8</v>
      </c>
      <c r="K114" s="112">
        <v>2627</v>
      </c>
      <c r="L114" s="5"/>
      <c r="M114" s="111">
        <v>5</v>
      </c>
      <c r="N114" s="111">
        <v>8</v>
      </c>
      <c r="O114" s="111">
        <f t="shared" si="18"/>
        <v>8</v>
      </c>
      <c r="P114" s="111" t="str">
        <f t="shared" si="19"/>
        <v>5_8</v>
      </c>
      <c r="Q114" s="112">
        <v>2693</v>
      </c>
      <c r="R114" s="50"/>
      <c r="S114" s="111">
        <v>5</v>
      </c>
      <c r="T114" s="111">
        <v>8</v>
      </c>
      <c r="U114" s="111">
        <f t="shared" si="20"/>
        <v>8</v>
      </c>
      <c r="V114" s="111" t="str">
        <f t="shared" si="12"/>
        <v>5_8</v>
      </c>
      <c r="W114" s="66">
        <f t="shared" si="21"/>
        <v>2627</v>
      </c>
      <c r="X114" s="66">
        <f t="shared" si="22"/>
        <v>2693</v>
      </c>
      <c r="Y114" s="142">
        <f t="shared" si="13"/>
        <v>2693</v>
      </c>
      <c r="Z114" s="43">
        <f t="shared" si="23"/>
        <v>17.262820512820515</v>
      </c>
      <c r="AA114" s="5"/>
      <c r="AB114" s="5"/>
      <c r="AC114" s="5"/>
      <c r="AD114" s="5"/>
      <c r="AE114" s="5"/>
      <c r="AF114" s="5"/>
      <c r="AG114" s="6"/>
    </row>
    <row r="115" spans="1:33">
      <c r="A115" s="111">
        <v>5</v>
      </c>
      <c r="B115" s="111">
        <v>9</v>
      </c>
      <c r="C115" s="111">
        <f t="shared" si="14"/>
        <v>9</v>
      </c>
      <c r="D115" s="111" t="str">
        <f t="shared" si="15"/>
        <v>5_9</v>
      </c>
      <c r="E115" s="112">
        <v>2609</v>
      </c>
      <c r="F115" s="111"/>
      <c r="G115" s="111">
        <v>5</v>
      </c>
      <c r="H115" s="111">
        <v>9</v>
      </c>
      <c r="I115" s="111">
        <f t="shared" si="16"/>
        <v>9</v>
      </c>
      <c r="J115" s="111" t="str">
        <f t="shared" si="17"/>
        <v>5_9</v>
      </c>
      <c r="K115" s="112">
        <v>2694</v>
      </c>
      <c r="L115" s="5"/>
      <c r="M115" s="111">
        <v>5</v>
      </c>
      <c r="N115" s="111">
        <v>9</v>
      </c>
      <c r="O115" s="111">
        <f t="shared" si="18"/>
        <v>9</v>
      </c>
      <c r="P115" s="111" t="str">
        <f t="shared" si="19"/>
        <v>5_9</v>
      </c>
      <c r="Q115" s="112">
        <v>2761</v>
      </c>
      <c r="R115" s="50"/>
      <c r="S115" s="111">
        <v>5</v>
      </c>
      <c r="T115" s="111">
        <v>9</v>
      </c>
      <c r="U115" s="111">
        <f t="shared" si="20"/>
        <v>9</v>
      </c>
      <c r="V115" s="111" t="str">
        <f t="shared" si="12"/>
        <v>5_9</v>
      </c>
      <c r="W115" s="66">
        <f t="shared" si="21"/>
        <v>2694</v>
      </c>
      <c r="X115" s="66">
        <f t="shared" si="22"/>
        <v>2761</v>
      </c>
      <c r="Y115" s="142">
        <f t="shared" si="13"/>
        <v>2761</v>
      </c>
      <c r="Z115" s="43">
        <f t="shared" si="23"/>
        <v>17.698717948717949</v>
      </c>
      <c r="AA115" s="5"/>
      <c r="AB115" s="5"/>
      <c r="AC115" s="5"/>
      <c r="AD115" s="5"/>
      <c r="AE115" s="5"/>
      <c r="AF115" s="5"/>
      <c r="AG115" s="6"/>
    </row>
    <row r="116" spans="1:33">
      <c r="A116" s="111">
        <v>5</v>
      </c>
      <c r="B116" s="111">
        <v>10</v>
      </c>
      <c r="C116" s="111">
        <f t="shared" si="14"/>
        <v>10</v>
      </c>
      <c r="D116" s="111" t="str">
        <f t="shared" si="15"/>
        <v>5_10</v>
      </c>
      <c r="E116" s="112">
        <v>2676</v>
      </c>
      <c r="F116" s="111"/>
      <c r="G116" s="111">
        <v>5</v>
      </c>
      <c r="H116" s="111">
        <v>10</v>
      </c>
      <c r="I116" s="111">
        <f t="shared" si="16"/>
        <v>10</v>
      </c>
      <c r="J116" s="111" t="str">
        <f t="shared" si="17"/>
        <v>5_10</v>
      </c>
      <c r="K116" s="112">
        <v>2763</v>
      </c>
      <c r="L116" s="5"/>
      <c r="M116" s="111">
        <v>5</v>
      </c>
      <c r="N116" s="111">
        <v>10</v>
      </c>
      <c r="O116" s="111">
        <f t="shared" si="18"/>
        <v>10</v>
      </c>
      <c r="P116" s="111" t="str">
        <f t="shared" si="19"/>
        <v>5_10</v>
      </c>
      <c r="Q116" s="112">
        <v>2832</v>
      </c>
      <c r="R116" s="50"/>
      <c r="S116" s="111">
        <v>5</v>
      </c>
      <c r="T116" s="111">
        <v>10</v>
      </c>
      <c r="U116" s="111">
        <f t="shared" si="20"/>
        <v>10</v>
      </c>
      <c r="V116" s="111" t="str">
        <f t="shared" si="12"/>
        <v>5_10</v>
      </c>
      <c r="W116" s="66">
        <f t="shared" si="21"/>
        <v>2763</v>
      </c>
      <c r="X116" s="66">
        <f t="shared" si="22"/>
        <v>2832</v>
      </c>
      <c r="Y116" s="142">
        <f t="shared" si="13"/>
        <v>2832</v>
      </c>
      <c r="Z116" s="43">
        <f t="shared" si="23"/>
        <v>18.153846153846153</v>
      </c>
      <c r="AA116" s="5"/>
      <c r="AB116" s="5"/>
      <c r="AC116" s="5"/>
      <c r="AD116" s="5"/>
      <c r="AE116" s="5"/>
      <c r="AF116" s="5"/>
      <c r="AG116" s="6"/>
    </row>
    <row r="117" spans="1:33">
      <c r="A117" s="111">
        <v>5</v>
      </c>
      <c r="B117" s="111">
        <v>11</v>
      </c>
      <c r="C117" s="111">
        <f t="shared" si="14"/>
        <v>11</v>
      </c>
      <c r="D117" s="111" t="str">
        <f t="shared" si="15"/>
        <v>5_11</v>
      </c>
      <c r="E117" s="112">
        <v>2729</v>
      </c>
      <c r="F117" s="111"/>
      <c r="G117" s="111">
        <v>5</v>
      </c>
      <c r="H117" s="111">
        <v>11</v>
      </c>
      <c r="I117" s="111">
        <f t="shared" si="16"/>
        <v>11</v>
      </c>
      <c r="J117" s="111" t="str">
        <f t="shared" si="17"/>
        <v>5_11</v>
      </c>
      <c r="K117" s="112">
        <v>2818</v>
      </c>
      <c r="L117" s="5"/>
      <c r="M117" s="111">
        <v>5</v>
      </c>
      <c r="N117" s="111">
        <v>11</v>
      </c>
      <c r="O117" s="111">
        <f t="shared" si="18"/>
        <v>11</v>
      </c>
      <c r="P117" s="111" t="str">
        <f t="shared" si="19"/>
        <v>5_11</v>
      </c>
      <c r="Q117" s="112">
        <v>2888</v>
      </c>
      <c r="R117" s="50"/>
      <c r="S117" s="111">
        <v>5</v>
      </c>
      <c r="T117" s="111">
        <v>11</v>
      </c>
      <c r="U117" s="111">
        <f t="shared" si="20"/>
        <v>11</v>
      </c>
      <c r="V117" s="111" t="str">
        <f t="shared" si="12"/>
        <v>5_11</v>
      </c>
      <c r="W117" s="66">
        <f t="shared" si="21"/>
        <v>2818</v>
      </c>
      <c r="X117" s="66">
        <f t="shared" si="22"/>
        <v>2888</v>
      </c>
      <c r="Y117" s="142">
        <f t="shared" si="13"/>
        <v>2888</v>
      </c>
      <c r="Z117" s="43">
        <f t="shared" si="23"/>
        <v>18.512820512820515</v>
      </c>
      <c r="AA117" s="5"/>
      <c r="AB117" s="5"/>
      <c r="AC117" s="5"/>
      <c r="AD117" s="5"/>
      <c r="AE117" s="5"/>
      <c r="AF117" s="5"/>
      <c r="AG117" s="6"/>
    </row>
    <row r="118" spans="1:33">
      <c r="A118" s="111">
        <v>5</v>
      </c>
      <c r="B118" s="111">
        <v>12</v>
      </c>
      <c r="C118" s="111">
        <f t="shared" si="14"/>
        <v>12</v>
      </c>
      <c r="D118" s="111" t="str">
        <f t="shared" si="15"/>
        <v>5_12</v>
      </c>
      <c r="E118" s="112">
        <v>2789</v>
      </c>
      <c r="F118" s="111"/>
      <c r="G118" s="111">
        <v>5</v>
      </c>
      <c r="H118" s="111">
        <v>12</v>
      </c>
      <c r="I118" s="111">
        <f t="shared" si="16"/>
        <v>12</v>
      </c>
      <c r="J118" s="111" t="str">
        <f t="shared" si="17"/>
        <v>5_12</v>
      </c>
      <c r="K118" s="112">
        <v>2880</v>
      </c>
      <c r="L118" s="5"/>
      <c r="M118" s="111">
        <v>5</v>
      </c>
      <c r="N118" s="111">
        <v>12</v>
      </c>
      <c r="O118" s="111">
        <f t="shared" si="18"/>
        <v>12</v>
      </c>
      <c r="P118" s="111" t="str">
        <f t="shared" si="19"/>
        <v>5_12</v>
      </c>
      <c r="Q118" s="112">
        <v>2952</v>
      </c>
      <c r="R118" s="50"/>
      <c r="S118" s="111">
        <v>5</v>
      </c>
      <c r="T118" s="111">
        <v>12</v>
      </c>
      <c r="U118" s="111">
        <f t="shared" si="20"/>
        <v>12</v>
      </c>
      <c r="V118" s="111" t="str">
        <f t="shared" si="12"/>
        <v>5_12</v>
      </c>
      <c r="W118" s="66">
        <f t="shared" si="21"/>
        <v>2880</v>
      </c>
      <c r="X118" s="66">
        <f t="shared" si="22"/>
        <v>2952</v>
      </c>
      <c r="Y118" s="142">
        <f t="shared" si="13"/>
        <v>2952</v>
      </c>
      <c r="Z118" s="43">
        <f t="shared" si="23"/>
        <v>18.923076923076923</v>
      </c>
      <c r="AA118" s="5"/>
      <c r="AB118" s="5"/>
      <c r="AC118" s="5"/>
      <c r="AD118" s="5"/>
      <c r="AE118" s="5"/>
      <c r="AF118" s="5"/>
      <c r="AG118" s="6"/>
    </row>
    <row r="119" spans="1:33">
      <c r="A119" s="111">
        <v>5</v>
      </c>
      <c r="B119" s="111">
        <v>13</v>
      </c>
      <c r="C119" s="111">
        <f t="shared" si="14"/>
        <v>13</v>
      </c>
      <c r="D119" s="111" t="str">
        <f t="shared" si="15"/>
        <v>5_13</v>
      </c>
      <c r="E119" s="112">
        <v>2844</v>
      </c>
      <c r="F119" s="111"/>
      <c r="G119" s="111">
        <v>5</v>
      </c>
      <c r="H119" s="111">
        <v>13</v>
      </c>
      <c r="I119" s="111">
        <f t="shared" si="16"/>
        <v>13</v>
      </c>
      <c r="J119" s="111" t="str">
        <f t="shared" si="17"/>
        <v>5_13</v>
      </c>
      <c r="K119" s="112">
        <v>2936</v>
      </c>
      <c r="L119" s="5"/>
      <c r="M119" s="111">
        <v>5</v>
      </c>
      <c r="N119" s="111">
        <v>13</v>
      </c>
      <c r="O119" s="111">
        <f t="shared" si="18"/>
        <v>13</v>
      </c>
      <c r="P119" s="111" t="str">
        <f t="shared" si="19"/>
        <v>5_13</v>
      </c>
      <c r="Q119" s="112">
        <v>3009</v>
      </c>
      <c r="R119" s="50"/>
      <c r="S119" s="111">
        <v>5</v>
      </c>
      <c r="T119" s="111">
        <v>13</v>
      </c>
      <c r="U119" s="111">
        <f t="shared" si="20"/>
        <v>13</v>
      </c>
      <c r="V119" s="111" t="str">
        <f t="shared" si="12"/>
        <v>5_13</v>
      </c>
      <c r="W119" s="66">
        <f t="shared" si="21"/>
        <v>2936</v>
      </c>
      <c r="X119" s="66">
        <f t="shared" si="22"/>
        <v>3009</v>
      </c>
      <c r="Y119" s="142">
        <f t="shared" si="13"/>
        <v>3009</v>
      </c>
      <c r="Z119" s="43">
        <f t="shared" si="23"/>
        <v>19.28846153846154</v>
      </c>
      <c r="AA119" s="5"/>
      <c r="AB119" s="5"/>
      <c r="AC119" s="5"/>
      <c r="AD119" s="5"/>
      <c r="AE119" s="5"/>
      <c r="AF119" s="5"/>
      <c r="AG119" s="6"/>
    </row>
    <row r="120" spans="1:33">
      <c r="A120" s="111">
        <v>5</v>
      </c>
      <c r="B120" s="111" t="s">
        <v>665</v>
      </c>
      <c r="C120" s="111" t="str">
        <f t="shared" si="14"/>
        <v>u1</v>
      </c>
      <c r="D120" s="111" t="str">
        <f t="shared" si="15"/>
        <v>5_u1</v>
      </c>
      <c r="E120" s="112">
        <v>2951</v>
      </c>
      <c r="F120" s="111"/>
      <c r="G120" s="111">
        <v>5</v>
      </c>
      <c r="H120" s="111" t="s">
        <v>665</v>
      </c>
      <c r="I120" s="111" t="str">
        <f t="shared" si="16"/>
        <v>u1</v>
      </c>
      <c r="J120" s="111" t="str">
        <f t="shared" si="17"/>
        <v>5_u1</v>
      </c>
      <c r="K120" s="112">
        <v>3047</v>
      </c>
      <c r="L120" s="5"/>
      <c r="M120" s="111">
        <v>5</v>
      </c>
      <c r="N120" s="111" t="s">
        <v>665</v>
      </c>
      <c r="O120" s="111" t="str">
        <f t="shared" si="18"/>
        <v>u1</v>
      </c>
      <c r="P120" s="111" t="str">
        <f t="shared" si="19"/>
        <v>5_u1</v>
      </c>
      <c r="Q120" s="112">
        <v>3123</v>
      </c>
      <c r="R120" s="50"/>
      <c r="S120" s="111">
        <v>5</v>
      </c>
      <c r="T120" s="111" t="s">
        <v>665</v>
      </c>
      <c r="U120" s="111" t="str">
        <f t="shared" si="20"/>
        <v>u1</v>
      </c>
      <c r="V120" s="111" t="str">
        <f t="shared" si="12"/>
        <v>5_u1</v>
      </c>
      <c r="W120" s="66">
        <f t="shared" si="21"/>
        <v>3047</v>
      </c>
      <c r="X120" s="66">
        <f t="shared" si="22"/>
        <v>3123</v>
      </c>
      <c r="Y120" s="142">
        <f t="shared" si="13"/>
        <v>3123</v>
      </c>
      <c r="Z120" s="43">
        <f t="shared" si="23"/>
        <v>20.01923076923077</v>
      </c>
      <c r="AA120" s="5"/>
      <c r="AB120" s="5"/>
      <c r="AC120" s="5"/>
      <c r="AD120" s="5"/>
      <c r="AE120" s="5"/>
      <c r="AF120" s="5"/>
      <c r="AG120" s="6"/>
    </row>
    <row r="121" spans="1:33">
      <c r="A121" s="111">
        <v>5</v>
      </c>
      <c r="B121" s="111" t="s">
        <v>666</v>
      </c>
      <c r="C121" s="111" t="str">
        <f t="shared" si="14"/>
        <v>u2</v>
      </c>
      <c r="D121" s="111" t="str">
        <f t="shared" si="15"/>
        <v>5_u2</v>
      </c>
      <c r="E121" s="112">
        <v>3021</v>
      </c>
      <c r="F121" s="111"/>
      <c r="G121" s="111">
        <v>5</v>
      </c>
      <c r="H121" s="111" t="s">
        <v>666</v>
      </c>
      <c r="I121" s="111" t="str">
        <f t="shared" si="16"/>
        <v>u2</v>
      </c>
      <c r="J121" s="111" t="str">
        <f t="shared" si="17"/>
        <v>5_u2</v>
      </c>
      <c r="K121" s="112">
        <v>3119</v>
      </c>
      <c r="L121" s="5"/>
      <c r="M121" s="111">
        <v>5</v>
      </c>
      <c r="N121" s="111" t="s">
        <v>666</v>
      </c>
      <c r="O121" s="111" t="str">
        <f t="shared" si="18"/>
        <v>u2</v>
      </c>
      <c r="P121" s="111" t="str">
        <f t="shared" si="19"/>
        <v>5_u2</v>
      </c>
      <c r="Q121" s="112">
        <v>3197</v>
      </c>
      <c r="R121" s="50"/>
      <c r="S121" s="111">
        <v>5</v>
      </c>
      <c r="T121" s="111" t="s">
        <v>666</v>
      </c>
      <c r="U121" s="111" t="str">
        <f t="shared" si="20"/>
        <v>u2</v>
      </c>
      <c r="V121" s="111" t="str">
        <f t="shared" si="12"/>
        <v>5_u2</v>
      </c>
      <c r="W121" s="66">
        <f t="shared" si="21"/>
        <v>3119</v>
      </c>
      <c r="X121" s="66">
        <f t="shared" si="22"/>
        <v>3197</v>
      </c>
      <c r="Y121" s="142">
        <f t="shared" si="13"/>
        <v>3197</v>
      </c>
      <c r="Z121" s="43">
        <f t="shared" si="23"/>
        <v>20.493589743589745</v>
      </c>
      <c r="AA121" s="5"/>
      <c r="AB121" s="5"/>
      <c r="AC121" s="5"/>
      <c r="AD121" s="5"/>
      <c r="AE121" s="5"/>
      <c r="AF121" s="5"/>
      <c r="AG121" s="6"/>
    </row>
    <row r="122" spans="1:33">
      <c r="A122" s="111">
        <v>5</v>
      </c>
      <c r="B122" s="111" t="s">
        <v>667</v>
      </c>
      <c r="C122" s="111" t="str">
        <f t="shared" si="14"/>
        <v>a</v>
      </c>
      <c r="D122" s="111" t="str">
        <f t="shared" si="15"/>
        <v>5_a</v>
      </c>
      <c r="E122" s="112">
        <v>2951</v>
      </c>
      <c r="F122" s="111"/>
      <c r="G122" s="111">
        <v>5</v>
      </c>
      <c r="H122" s="111" t="s">
        <v>667</v>
      </c>
      <c r="I122" s="111" t="str">
        <f t="shared" si="16"/>
        <v>a</v>
      </c>
      <c r="J122" s="111" t="str">
        <f t="shared" si="17"/>
        <v>5_a</v>
      </c>
      <c r="K122" s="112">
        <v>3047</v>
      </c>
      <c r="L122" s="5"/>
      <c r="M122" s="111">
        <v>5</v>
      </c>
      <c r="N122" s="111" t="s">
        <v>667</v>
      </c>
      <c r="O122" s="111" t="str">
        <f t="shared" si="18"/>
        <v>a</v>
      </c>
      <c r="P122" s="111" t="str">
        <f t="shared" si="19"/>
        <v>5_a</v>
      </c>
      <c r="Q122" s="112">
        <v>3123</v>
      </c>
      <c r="R122" s="50"/>
      <c r="S122" s="111">
        <v>5</v>
      </c>
      <c r="T122" s="111" t="s">
        <v>667</v>
      </c>
      <c r="U122" s="111" t="str">
        <f t="shared" si="20"/>
        <v>a</v>
      </c>
      <c r="V122" s="111" t="str">
        <f t="shared" si="12"/>
        <v>5_a</v>
      </c>
      <c r="W122" s="66">
        <f t="shared" si="21"/>
        <v>3047</v>
      </c>
      <c r="X122" s="66">
        <f t="shared" si="22"/>
        <v>3123</v>
      </c>
      <c r="Y122" s="142">
        <f t="shared" si="13"/>
        <v>3123</v>
      </c>
      <c r="Z122" s="43">
        <f t="shared" si="23"/>
        <v>20.01923076923077</v>
      </c>
      <c r="AA122" s="5"/>
      <c r="AB122" s="5"/>
      <c r="AC122" s="5"/>
      <c r="AD122" s="5"/>
      <c r="AE122" s="5"/>
      <c r="AF122" s="5"/>
      <c r="AG122" s="6"/>
    </row>
    <row r="123" spans="1:33">
      <c r="A123" s="111">
        <v>5</v>
      </c>
      <c r="B123" s="111" t="s">
        <v>668</v>
      </c>
      <c r="C123" s="111" t="str">
        <f t="shared" si="14"/>
        <v>b</v>
      </c>
      <c r="D123" s="111" t="str">
        <f t="shared" si="15"/>
        <v>5_b</v>
      </c>
      <c r="E123" s="112">
        <v>3021</v>
      </c>
      <c r="F123" s="111"/>
      <c r="G123" s="111">
        <v>5</v>
      </c>
      <c r="H123" s="111" t="s">
        <v>668</v>
      </c>
      <c r="I123" s="111" t="str">
        <f t="shared" si="16"/>
        <v>b</v>
      </c>
      <c r="J123" s="111" t="str">
        <f t="shared" si="17"/>
        <v>5_b</v>
      </c>
      <c r="K123" s="112">
        <v>3119</v>
      </c>
      <c r="L123" s="5"/>
      <c r="M123" s="111">
        <v>5</v>
      </c>
      <c r="N123" s="111" t="s">
        <v>668</v>
      </c>
      <c r="O123" s="111" t="str">
        <f t="shared" si="18"/>
        <v>b</v>
      </c>
      <c r="P123" s="111" t="str">
        <f t="shared" si="19"/>
        <v>5_b</v>
      </c>
      <c r="Q123" s="112">
        <v>3197</v>
      </c>
      <c r="R123" s="50"/>
      <c r="S123" s="111">
        <v>5</v>
      </c>
      <c r="T123" s="111" t="s">
        <v>668</v>
      </c>
      <c r="U123" s="111" t="str">
        <f t="shared" si="20"/>
        <v>b</v>
      </c>
      <c r="V123" s="111" t="str">
        <f t="shared" si="12"/>
        <v>5_b</v>
      </c>
      <c r="W123" s="66">
        <f t="shared" si="21"/>
        <v>3119</v>
      </c>
      <c r="X123" s="66">
        <f t="shared" si="22"/>
        <v>3197</v>
      </c>
      <c r="Y123" s="142">
        <f t="shared" si="13"/>
        <v>3197</v>
      </c>
      <c r="Z123" s="43">
        <f t="shared" si="23"/>
        <v>20.493589743589745</v>
      </c>
      <c r="AA123" s="5"/>
      <c r="AB123" s="5"/>
      <c r="AC123" s="5"/>
      <c r="AD123" s="5"/>
      <c r="AE123" s="5"/>
      <c r="AF123" s="5"/>
      <c r="AG123" s="6"/>
    </row>
    <row r="124" spans="1:33">
      <c r="A124" s="111">
        <v>5</v>
      </c>
      <c r="B124" s="111" t="s">
        <v>669</v>
      </c>
      <c r="C124" s="111" t="str">
        <f t="shared" si="14"/>
        <v>c</v>
      </c>
      <c r="D124" s="111" t="str">
        <f t="shared" si="15"/>
        <v>5_c</v>
      </c>
      <c r="E124" s="112">
        <v>3096</v>
      </c>
      <c r="F124" s="111"/>
      <c r="G124" s="111">
        <v>5</v>
      </c>
      <c r="H124" s="111" t="s">
        <v>669</v>
      </c>
      <c r="I124" s="111" t="str">
        <f t="shared" si="16"/>
        <v>c</v>
      </c>
      <c r="J124" s="111" t="str">
        <f t="shared" si="17"/>
        <v>5_c</v>
      </c>
      <c r="K124" s="112">
        <v>3197</v>
      </c>
      <c r="L124" s="5"/>
      <c r="M124" s="111">
        <v>5</v>
      </c>
      <c r="N124" s="111" t="s">
        <v>669</v>
      </c>
      <c r="O124" s="111" t="str">
        <f t="shared" si="18"/>
        <v>c</v>
      </c>
      <c r="P124" s="111" t="str">
        <f t="shared" si="19"/>
        <v>5_c</v>
      </c>
      <c r="Q124" s="112">
        <v>3277</v>
      </c>
      <c r="R124" s="50"/>
      <c r="S124" s="111">
        <v>5</v>
      </c>
      <c r="T124" s="111" t="s">
        <v>669</v>
      </c>
      <c r="U124" s="111" t="str">
        <f t="shared" si="20"/>
        <v>c</v>
      </c>
      <c r="V124" s="111" t="str">
        <f t="shared" si="12"/>
        <v>5_c</v>
      </c>
      <c r="W124" s="66">
        <f t="shared" si="21"/>
        <v>3197</v>
      </c>
      <c r="X124" s="66">
        <f t="shared" si="22"/>
        <v>3277</v>
      </c>
      <c r="Y124" s="142">
        <f t="shared" si="13"/>
        <v>3277</v>
      </c>
      <c r="Z124" s="43">
        <f t="shared" si="23"/>
        <v>21.006410256410255</v>
      </c>
      <c r="AA124" s="5"/>
      <c r="AB124" s="5"/>
      <c r="AC124" s="5"/>
      <c r="AD124" s="5"/>
      <c r="AE124" s="5"/>
      <c r="AF124" s="5"/>
      <c r="AG124" s="6"/>
    </row>
    <row r="125" spans="1:33">
      <c r="A125" s="111">
        <v>5</v>
      </c>
      <c r="B125" s="111" t="s">
        <v>670</v>
      </c>
      <c r="C125" s="111" t="str">
        <f t="shared" si="14"/>
        <v>d</v>
      </c>
      <c r="D125" s="111" t="str">
        <f t="shared" si="15"/>
        <v>5_d</v>
      </c>
      <c r="E125" s="112">
        <v>3176</v>
      </c>
      <c r="F125" s="111"/>
      <c r="G125" s="111">
        <v>5</v>
      </c>
      <c r="H125" s="111" t="s">
        <v>670</v>
      </c>
      <c r="I125" s="111" t="str">
        <f t="shared" si="16"/>
        <v>d</v>
      </c>
      <c r="J125" s="111" t="str">
        <f t="shared" si="17"/>
        <v>5_d</v>
      </c>
      <c r="K125" s="112">
        <v>3279</v>
      </c>
      <c r="L125" s="5"/>
      <c r="M125" s="111">
        <v>5</v>
      </c>
      <c r="N125" s="111" t="s">
        <v>670</v>
      </c>
      <c r="O125" s="111" t="str">
        <f t="shared" si="18"/>
        <v>d</v>
      </c>
      <c r="P125" s="111" t="str">
        <f t="shared" si="19"/>
        <v>5_d</v>
      </c>
      <c r="Q125" s="112">
        <v>3361</v>
      </c>
      <c r="R125" s="50"/>
      <c r="S125" s="111">
        <v>5</v>
      </c>
      <c r="T125" s="111" t="s">
        <v>670</v>
      </c>
      <c r="U125" s="111" t="str">
        <f t="shared" si="20"/>
        <v>d</v>
      </c>
      <c r="V125" s="111" t="str">
        <f t="shared" si="12"/>
        <v>5_d</v>
      </c>
      <c r="W125" s="66">
        <f t="shared" si="21"/>
        <v>3279</v>
      </c>
      <c r="X125" s="66">
        <f t="shared" si="22"/>
        <v>3361</v>
      </c>
      <c r="Y125" s="142">
        <f t="shared" si="13"/>
        <v>3361</v>
      </c>
      <c r="Z125" s="43">
        <f t="shared" si="23"/>
        <v>21.544871794871796</v>
      </c>
      <c r="AA125" s="5"/>
      <c r="AB125" s="5"/>
      <c r="AC125" s="5"/>
      <c r="AD125" s="5"/>
      <c r="AE125" s="5"/>
      <c r="AF125" s="5"/>
      <c r="AG125" s="6"/>
    </row>
    <row r="126" spans="1:33">
      <c r="A126" s="111">
        <v>5</v>
      </c>
      <c r="B126" s="111" t="s">
        <v>671</v>
      </c>
      <c r="C126" s="111" t="str">
        <f t="shared" si="14"/>
        <v>e</v>
      </c>
      <c r="D126" s="111" t="str">
        <f t="shared" si="15"/>
        <v>5_e</v>
      </c>
      <c r="E126" s="112">
        <v>3242</v>
      </c>
      <c r="F126" s="111"/>
      <c r="G126" s="111">
        <v>5</v>
      </c>
      <c r="H126" s="111" t="s">
        <v>671</v>
      </c>
      <c r="I126" s="111" t="str">
        <f t="shared" si="16"/>
        <v>e</v>
      </c>
      <c r="J126" s="111" t="str">
        <f t="shared" si="17"/>
        <v>5_e</v>
      </c>
      <c r="K126" s="112">
        <v>3347</v>
      </c>
      <c r="L126" s="5"/>
      <c r="M126" s="111">
        <v>5</v>
      </c>
      <c r="N126" s="111" t="s">
        <v>671</v>
      </c>
      <c r="O126" s="111" t="str">
        <f t="shared" si="18"/>
        <v>e</v>
      </c>
      <c r="P126" s="111" t="str">
        <f t="shared" si="19"/>
        <v>5_e</v>
      </c>
      <c r="Q126" s="112">
        <v>3431</v>
      </c>
      <c r="R126" s="50"/>
      <c r="S126" s="111">
        <v>5</v>
      </c>
      <c r="T126" s="111" t="s">
        <v>671</v>
      </c>
      <c r="U126" s="111" t="str">
        <f t="shared" si="20"/>
        <v>e</v>
      </c>
      <c r="V126" s="111" t="str">
        <f t="shared" si="12"/>
        <v>5_e</v>
      </c>
      <c r="W126" s="66">
        <f t="shared" si="21"/>
        <v>3347</v>
      </c>
      <c r="X126" s="66">
        <f t="shared" si="22"/>
        <v>3431</v>
      </c>
      <c r="Y126" s="142">
        <f t="shared" si="13"/>
        <v>3431</v>
      </c>
      <c r="Z126" s="43">
        <f t="shared" si="23"/>
        <v>21.993589743589745</v>
      </c>
      <c r="AA126" s="5"/>
      <c r="AB126" s="5"/>
      <c r="AC126" s="5"/>
      <c r="AD126" s="5"/>
      <c r="AE126" s="5"/>
      <c r="AF126" s="5"/>
      <c r="AG126" s="6"/>
    </row>
    <row r="127" spans="1:33">
      <c r="A127" s="111">
        <v>6</v>
      </c>
      <c r="B127" s="111" t="s">
        <v>664</v>
      </c>
      <c r="C127" s="111" t="str">
        <f t="shared" si="14"/>
        <v>Start</v>
      </c>
      <c r="D127" s="111" t="str">
        <f t="shared" si="15"/>
        <v>6_Start</v>
      </c>
      <c r="E127" s="112">
        <v>2219</v>
      </c>
      <c r="F127" s="111"/>
      <c r="G127" s="111">
        <v>6</v>
      </c>
      <c r="H127" s="111" t="s">
        <v>664</v>
      </c>
      <c r="I127" s="111" t="str">
        <f t="shared" si="16"/>
        <v>Start</v>
      </c>
      <c r="J127" s="111" t="str">
        <f t="shared" si="17"/>
        <v>6_Start</v>
      </c>
      <c r="K127" s="112">
        <v>2291</v>
      </c>
      <c r="L127" s="5"/>
      <c r="M127" s="111">
        <v>6</v>
      </c>
      <c r="N127" s="111" t="s">
        <v>664</v>
      </c>
      <c r="O127" s="111" t="str">
        <f t="shared" si="18"/>
        <v>Start</v>
      </c>
      <c r="P127" s="111" t="str">
        <f t="shared" si="19"/>
        <v>6_Start</v>
      </c>
      <c r="Q127" s="112">
        <v>2348</v>
      </c>
      <c r="R127" s="50"/>
      <c r="S127" s="111">
        <v>6</v>
      </c>
      <c r="T127" s="111" t="s">
        <v>664</v>
      </c>
      <c r="U127" s="111" t="str">
        <f t="shared" si="20"/>
        <v>Start</v>
      </c>
      <c r="V127" s="111" t="str">
        <f t="shared" si="12"/>
        <v>6_Start</v>
      </c>
      <c r="W127" s="66">
        <f t="shared" si="21"/>
        <v>2291</v>
      </c>
      <c r="X127" s="66">
        <f t="shared" si="22"/>
        <v>2348</v>
      </c>
      <c r="Y127" s="142">
        <f t="shared" si="13"/>
        <v>2348</v>
      </c>
      <c r="Z127" s="43">
        <f t="shared" si="23"/>
        <v>15.051282051282051</v>
      </c>
      <c r="AA127" s="5"/>
      <c r="AB127" s="5"/>
      <c r="AC127" s="5"/>
      <c r="AD127" s="5"/>
      <c r="AE127" s="5"/>
      <c r="AF127" s="5"/>
      <c r="AG127" s="6"/>
    </row>
    <row r="128" spans="1:33">
      <c r="A128" s="111">
        <v>6</v>
      </c>
      <c r="B128" s="111">
        <v>0</v>
      </c>
      <c r="C128" s="111">
        <f t="shared" si="14"/>
        <v>0</v>
      </c>
      <c r="D128" s="111" t="str">
        <f t="shared" si="15"/>
        <v>6_0</v>
      </c>
      <c r="E128" s="112">
        <v>2264</v>
      </c>
      <c r="F128" s="111"/>
      <c r="G128" s="111">
        <v>6</v>
      </c>
      <c r="H128" s="111">
        <v>0</v>
      </c>
      <c r="I128" s="111">
        <f t="shared" si="16"/>
        <v>0</v>
      </c>
      <c r="J128" s="111" t="str">
        <f t="shared" si="17"/>
        <v>6_0</v>
      </c>
      <c r="K128" s="112">
        <v>2338</v>
      </c>
      <c r="L128" s="5"/>
      <c r="M128" s="111">
        <v>6</v>
      </c>
      <c r="N128" s="111">
        <v>0</v>
      </c>
      <c r="O128" s="111">
        <f t="shared" si="18"/>
        <v>0</v>
      </c>
      <c r="P128" s="111" t="str">
        <f t="shared" si="19"/>
        <v>6_0</v>
      </c>
      <c r="Q128" s="112">
        <v>2396</v>
      </c>
      <c r="R128" s="50"/>
      <c r="S128" s="111">
        <v>6</v>
      </c>
      <c r="T128" s="111">
        <v>0</v>
      </c>
      <c r="U128" s="111">
        <f t="shared" si="20"/>
        <v>0</v>
      </c>
      <c r="V128" s="111" t="str">
        <f t="shared" si="12"/>
        <v>6_0</v>
      </c>
      <c r="W128" s="66">
        <f t="shared" si="21"/>
        <v>2338</v>
      </c>
      <c r="X128" s="66">
        <f t="shared" si="22"/>
        <v>2396</v>
      </c>
      <c r="Y128" s="142">
        <f t="shared" si="13"/>
        <v>2396</v>
      </c>
      <c r="Z128" s="43">
        <f t="shared" si="23"/>
        <v>15.358974358974359</v>
      </c>
      <c r="AA128" s="5"/>
      <c r="AB128" s="5"/>
      <c r="AC128" s="5"/>
      <c r="AD128" s="5"/>
      <c r="AE128" s="5"/>
      <c r="AF128" s="5"/>
      <c r="AG128" s="6"/>
    </row>
    <row r="129" spans="1:33">
      <c r="A129" s="111">
        <v>6</v>
      </c>
      <c r="B129" s="111">
        <v>1</v>
      </c>
      <c r="C129" s="111">
        <f t="shared" si="14"/>
        <v>1</v>
      </c>
      <c r="D129" s="111" t="str">
        <f t="shared" si="15"/>
        <v>6_1</v>
      </c>
      <c r="E129" s="112">
        <v>2327</v>
      </c>
      <c r="F129" s="111"/>
      <c r="G129" s="111">
        <v>6</v>
      </c>
      <c r="H129" s="111">
        <v>1</v>
      </c>
      <c r="I129" s="111">
        <f t="shared" si="16"/>
        <v>1</v>
      </c>
      <c r="J129" s="111" t="str">
        <f t="shared" si="17"/>
        <v>6_1</v>
      </c>
      <c r="K129" s="112">
        <v>2403</v>
      </c>
      <c r="L129" s="5"/>
      <c r="M129" s="111">
        <v>6</v>
      </c>
      <c r="N129" s="111">
        <v>1</v>
      </c>
      <c r="O129" s="111">
        <f t="shared" si="18"/>
        <v>1</v>
      </c>
      <c r="P129" s="111" t="str">
        <f t="shared" si="19"/>
        <v>6_1</v>
      </c>
      <c r="Q129" s="112">
        <v>2463</v>
      </c>
      <c r="R129" s="50"/>
      <c r="S129" s="111">
        <v>6</v>
      </c>
      <c r="T129" s="111">
        <v>1</v>
      </c>
      <c r="U129" s="111">
        <f t="shared" si="20"/>
        <v>1</v>
      </c>
      <c r="V129" s="111" t="str">
        <f t="shared" si="12"/>
        <v>6_1</v>
      </c>
      <c r="W129" s="66">
        <f t="shared" si="21"/>
        <v>2403</v>
      </c>
      <c r="X129" s="66">
        <f t="shared" si="22"/>
        <v>2463</v>
      </c>
      <c r="Y129" s="142">
        <f t="shared" si="13"/>
        <v>2463</v>
      </c>
      <c r="Z129" s="43">
        <f t="shared" si="23"/>
        <v>15.788461538461538</v>
      </c>
      <c r="AA129" s="5"/>
      <c r="AB129" s="5"/>
      <c r="AC129" s="5"/>
      <c r="AD129" s="5"/>
      <c r="AE129" s="5"/>
      <c r="AF129" s="5"/>
      <c r="AG129" s="6"/>
    </row>
    <row r="130" spans="1:33">
      <c r="A130" s="111">
        <v>6</v>
      </c>
      <c r="B130" s="111">
        <v>2</v>
      </c>
      <c r="C130" s="111">
        <f t="shared" si="14"/>
        <v>2</v>
      </c>
      <c r="D130" s="111" t="str">
        <f t="shared" si="15"/>
        <v>6_2</v>
      </c>
      <c r="E130" s="112">
        <v>2403</v>
      </c>
      <c r="F130" s="111"/>
      <c r="G130" s="111">
        <v>6</v>
      </c>
      <c r="H130" s="111">
        <v>2</v>
      </c>
      <c r="I130" s="111">
        <f t="shared" si="16"/>
        <v>2</v>
      </c>
      <c r="J130" s="111" t="str">
        <f t="shared" si="17"/>
        <v>6_2</v>
      </c>
      <c r="K130" s="112">
        <v>2481</v>
      </c>
      <c r="L130" s="5"/>
      <c r="M130" s="111">
        <v>6</v>
      </c>
      <c r="N130" s="111">
        <v>2</v>
      </c>
      <c r="O130" s="111">
        <f t="shared" si="18"/>
        <v>2</v>
      </c>
      <c r="P130" s="111" t="str">
        <f t="shared" si="19"/>
        <v>6_2</v>
      </c>
      <c r="Q130" s="112">
        <v>2543</v>
      </c>
      <c r="R130" s="50"/>
      <c r="S130" s="111">
        <v>6</v>
      </c>
      <c r="T130" s="111">
        <v>2</v>
      </c>
      <c r="U130" s="111">
        <f t="shared" si="20"/>
        <v>2</v>
      </c>
      <c r="V130" s="111" t="str">
        <f t="shared" si="12"/>
        <v>6_2</v>
      </c>
      <c r="W130" s="66">
        <f t="shared" si="21"/>
        <v>2481</v>
      </c>
      <c r="X130" s="66">
        <f t="shared" si="22"/>
        <v>2543</v>
      </c>
      <c r="Y130" s="142">
        <f t="shared" si="13"/>
        <v>2543</v>
      </c>
      <c r="Z130" s="43">
        <f t="shared" si="23"/>
        <v>16.301282051282051</v>
      </c>
      <c r="AA130" s="5"/>
      <c r="AB130" s="5"/>
      <c r="AC130" s="5"/>
      <c r="AD130" s="5"/>
      <c r="AE130" s="5"/>
      <c r="AF130" s="5"/>
      <c r="AG130" s="6"/>
    </row>
    <row r="131" spans="1:33">
      <c r="A131" s="111">
        <v>6</v>
      </c>
      <c r="B131" s="111">
        <v>3</v>
      </c>
      <c r="C131" s="111">
        <f t="shared" si="14"/>
        <v>3</v>
      </c>
      <c r="D131" s="111" t="str">
        <f t="shared" si="15"/>
        <v>6_3</v>
      </c>
      <c r="E131" s="112">
        <v>2470</v>
      </c>
      <c r="F131" s="111"/>
      <c r="G131" s="111">
        <v>6</v>
      </c>
      <c r="H131" s="111">
        <v>3</v>
      </c>
      <c r="I131" s="111">
        <f t="shared" si="16"/>
        <v>3</v>
      </c>
      <c r="J131" s="111" t="str">
        <f t="shared" si="17"/>
        <v>6_3</v>
      </c>
      <c r="K131" s="112">
        <v>2550</v>
      </c>
      <c r="L131" s="5"/>
      <c r="M131" s="111">
        <v>6</v>
      </c>
      <c r="N131" s="111">
        <v>3</v>
      </c>
      <c r="O131" s="111">
        <f t="shared" si="18"/>
        <v>3</v>
      </c>
      <c r="P131" s="111" t="str">
        <f t="shared" si="19"/>
        <v>6_3</v>
      </c>
      <c r="Q131" s="112">
        <v>2614</v>
      </c>
      <c r="R131" s="50"/>
      <c r="S131" s="111">
        <v>6</v>
      </c>
      <c r="T131" s="111">
        <v>3</v>
      </c>
      <c r="U131" s="111">
        <f t="shared" si="20"/>
        <v>3</v>
      </c>
      <c r="V131" s="111" t="str">
        <f t="shared" si="12"/>
        <v>6_3</v>
      </c>
      <c r="W131" s="66">
        <f t="shared" si="21"/>
        <v>2550</v>
      </c>
      <c r="X131" s="66">
        <f t="shared" si="22"/>
        <v>2614</v>
      </c>
      <c r="Y131" s="142">
        <f t="shared" si="13"/>
        <v>2614</v>
      </c>
      <c r="Z131" s="43">
        <f t="shared" si="23"/>
        <v>16.756410256410255</v>
      </c>
      <c r="AA131" s="5"/>
      <c r="AB131" s="5"/>
      <c r="AC131" s="5"/>
      <c r="AD131" s="5"/>
      <c r="AE131" s="5"/>
      <c r="AF131" s="5"/>
      <c r="AG131" s="6"/>
    </row>
    <row r="132" spans="1:33">
      <c r="A132" s="111">
        <v>6</v>
      </c>
      <c r="B132" s="111">
        <v>4</v>
      </c>
      <c r="C132" s="111">
        <f t="shared" si="14"/>
        <v>4</v>
      </c>
      <c r="D132" s="111" t="str">
        <f t="shared" si="15"/>
        <v>6_4</v>
      </c>
      <c r="E132" s="112">
        <v>2544</v>
      </c>
      <c r="F132" s="111"/>
      <c r="G132" s="111">
        <v>6</v>
      </c>
      <c r="H132" s="111">
        <v>4</v>
      </c>
      <c r="I132" s="111">
        <f t="shared" si="16"/>
        <v>4</v>
      </c>
      <c r="J132" s="111" t="str">
        <f t="shared" si="17"/>
        <v>6_4</v>
      </c>
      <c r="K132" s="112">
        <v>2627</v>
      </c>
      <c r="L132" s="5"/>
      <c r="M132" s="111">
        <v>6</v>
      </c>
      <c r="N132" s="111">
        <v>4</v>
      </c>
      <c r="O132" s="111">
        <f t="shared" si="18"/>
        <v>4</v>
      </c>
      <c r="P132" s="111" t="str">
        <f t="shared" si="19"/>
        <v>6_4</v>
      </c>
      <c r="Q132" s="112">
        <v>2693</v>
      </c>
      <c r="R132" s="50"/>
      <c r="S132" s="111">
        <v>6</v>
      </c>
      <c r="T132" s="111">
        <v>4</v>
      </c>
      <c r="U132" s="111">
        <f t="shared" si="20"/>
        <v>4</v>
      </c>
      <c r="V132" s="111" t="str">
        <f t="shared" si="12"/>
        <v>6_4</v>
      </c>
      <c r="W132" s="66">
        <f t="shared" si="21"/>
        <v>2627</v>
      </c>
      <c r="X132" s="66">
        <f t="shared" si="22"/>
        <v>2693</v>
      </c>
      <c r="Y132" s="142">
        <f t="shared" si="13"/>
        <v>2693</v>
      </c>
      <c r="Z132" s="43">
        <f t="shared" si="23"/>
        <v>17.262820512820515</v>
      </c>
      <c r="AA132" s="5"/>
      <c r="AB132" s="5"/>
      <c r="AC132" s="5"/>
      <c r="AD132" s="5"/>
      <c r="AE132" s="5"/>
      <c r="AF132" s="5"/>
      <c r="AG132" s="6"/>
    </row>
    <row r="133" spans="1:33">
      <c r="A133" s="111">
        <v>6</v>
      </c>
      <c r="B133" s="111">
        <v>5</v>
      </c>
      <c r="C133" s="111">
        <f t="shared" si="14"/>
        <v>5</v>
      </c>
      <c r="D133" s="111" t="str">
        <f t="shared" si="15"/>
        <v>6_5</v>
      </c>
      <c r="E133" s="112">
        <v>2609</v>
      </c>
      <c r="F133" s="111"/>
      <c r="G133" s="111">
        <v>6</v>
      </c>
      <c r="H133" s="111">
        <v>5</v>
      </c>
      <c r="I133" s="111">
        <f t="shared" si="16"/>
        <v>5</v>
      </c>
      <c r="J133" s="111" t="str">
        <f t="shared" si="17"/>
        <v>6_5</v>
      </c>
      <c r="K133" s="112">
        <v>2694</v>
      </c>
      <c r="L133" s="5"/>
      <c r="M133" s="111">
        <v>6</v>
      </c>
      <c r="N133" s="111">
        <v>5</v>
      </c>
      <c r="O133" s="111">
        <f t="shared" si="18"/>
        <v>5</v>
      </c>
      <c r="P133" s="111" t="str">
        <f t="shared" si="19"/>
        <v>6_5</v>
      </c>
      <c r="Q133" s="112">
        <v>2761</v>
      </c>
      <c r="R133" s="50"/>
      <c r="S133" s="111">
        <v>6</v>
      </c>
      <c r="T133" s="111">
        <v>5</v>
      </c>
      <c r="U133" s="111">
        <f t="shared" si="20"/>
        <v>5</v>
      </c>
      <c r="V133" s="111" t="str">
        <f t="shared" si="12"/>
        <v>6_5</v>
      </c>
      <c r="W133" s="66">
        <f t="shared" si="21"/>
        <v>2694</v>
      </c>
      <c r="X133" s="66">
        <f t="shared" si="22"/>
        <v>2761</v>
      </c>
      <c r="Y133" s="142">
        <f t="shared" si="13"/>
        <v>2761</v>
      </c>
      <c r="Z133" s="43">
        <f t="shared" si="23"/>
        <v>17.698717948717949</v>
      </c>
      <c r="AA133" s="5"/>
      <c r="AB133" s="5"/>
      <c r="AC133" s="5"/>
      <c r="AD133" s="5"/>
      <c r="AE133" s="5"/>
      <c r="AF133" s="5"/>
      <c r="AG133" s="6"/>
    </row>
    <row r="134" spans="1:33">
      <c r="A134" s="111">
        <v>6</v>
      </c>
      <c r="B134" s="111">
        <v>6</v>
      </c>
      <c r="C134" s="111">
        <f t="shared" si="14"/>
        <v>6</v>
      </c>
      <c r="D134" s="111" t="str">
        <f t="shared" si="15"/>
        <v>6_6</v>
      </c>
      <c r="E134" s="112">
        <v>2676</v>
      </c>
      <c r="F134" s="111"/>
      <c r="G134" s="111">
        <v>6</v>
      </c>
      <c r="H134" s="111">
        <v>6</v>
      </c>
      <c r="I134" s="111">
        <f t="shared" si="16"/>
        <v>6</v>
      </c>
      <c r="J134" s="111" t="str">
        <f t="shared" si="17"/>
        <v>6_6</v>
      </c>
      <c r="K134" s="112">
        <v>2763</v>
      </c>
      <c r="L134" s="5"/>
      <c r="M134" s="111">
        <v>6</v>
      </c>
      <c r="N134" s="111">
        <v>6</v>
      </c>
      <c r="O134" s="111">
        <f t="shared" si="18"/>
        <v>6</v>
      </c>
      <c r="P134" s="111" t="str">
        <f t="shared" si="19"/>
        <v>6_6</v>
      </c>
      <c r="Q134" s="112">
        <v>2832</v>
      </c>
      <c r="R134" s="50"/>
      <c r="S134" s="111">
        <v>6</v>
      </c>
      <c r="T134" s="111">
        <v>6</v>
      </c>
      <c r="U134" s="111">
        <f t="shared" si="20"/>
        <v>6</v>
      </c>
      <c r="V134" s="111" t="str">
        <f t="shared" si="12"/>
        <v>6_6</v>
      </c>
      <c r="W134" s="66">
        <f t="shared" si="21"/>
        <v>2763</v>
      </c>
      <c r="X134" s="66">
        <f t="shared" si="22"/>
        <v>2832</v>
      </c>
      <c r="Y134" s="142">
        <f t="shared" si="13"/>
        <v>2832</v>
      </c>
      <c r="Z134" s="43">
        <f t="shared" si="23"/>
        <v>18.153846153846153</v>
      </c>
      <c r="AA134" s="5"/>
      <c r="AB134" s="5"/>
      <c r="AC134" s="5"/>
      <c r="AD134" s="5"/>
      <c r="AE134" s="5"/>
      <c r="AF134" s="5"/>
      <c r="AG134" s="6"/>
    </row>
    <row r="135" spans="1:33">
      <c r="A135" s="111">
        <v>6</v>
      </c>
      <c r="B135" s="111">
        <v>7</v>
      </c>
      <c r="C135" s="111">
        <f t="shared" si="14"/>
        <v>7</v>
      </c>
      <c r="D135" s="111" t="str">
        <f t="shared" si="15"/>
        <v>6_7</v>
      </c>
      <c r="E135" s="112">
        <v>2729</v>
      </c>
      <c r="F135" s="111"/>
      <c r="G135" s="111">
        <v>6</v>
      </c>
      <c r="H135" s="111">
        <v>7</v>
      </c>
      <c r="I135" s="111">
        <f t="shared" si="16"/>
        <v>7</v>
      </c>
      <c r="J135" s="111" t="str">
        <f t="shared" si="17"/>
        <v>6_7</v>
      </c>
      <c r="K135" s="112">
        <v>2818</v>
      </c>
      <c r="L135" s="5"/>
      <c r="M135" s="111">
        <v>6</v>
      </c>
      <c r="N135" s="111">
        <v>7</v>
      </c>
      <c r="O135" s="111">
        <f t="shared" si="18"/>
        <v>7</v>
      </c>
      <c r="P135" s="111" t="str">
        <f t="shared" si="19"/>
        <v>6_7</v>
      </c>
      <c r="Q135" s="112">
        <v>2888</v>
      </c>
      <c r="R135" s="50"/>
      <c r="S135" s="111">
        <v>6</v>
      </c>
      <c r="T135" s="111">
        <v>7</v>
      </c>
      <c r="U135" s="111">
        <f t="shared" si="20"/>
        <v>7</v>
      </c>
      <c r="V135" s="111" t="str">
        <f t="shared" si="12"/>
        <v>6_7</v>
      </c>
      <c r="W135" s="66">
        <f t="shared" si="21"/>
        <v>2818</v>
      </c>
      <c r="X135" s="66">
        <f t="shared" si="22"/>
        <v>2888</v>
      </c>
      <c r="Y135" s="142">
        <f t="shared" si="13"/>
        <v>2888</v>
      </c>
      <c r="Z135" s="43">
        <f t="shared" si="23"/>
        <v>18.512820512820515</v>
      </c>
      <c r="AA135" s="5"/>
      <c r="AB135" s="5"/>
      <c r="AC135" s="5"/>
      <c r="AD135" s="5"/>
      <c r="AE135" s="5"/>
      <c r="AF135" s="5"/>
      <c r="AG135" s="6"/>
    </row>
    <row r="136" spans="1:33">
      <c r="A136" s="111">
        <v>6</v>
      </c>
      <c r="B136" s="111">
        <v>8</v>
      </c>
      <c r="C136" s="111">
        <f t="shared" si="14"/>
        <v>8</v>
      </c>
      <c r="D136" s="111" t="str">
        <f t="shared" si="15"/>
        <v>6_8</v>
      </c>
      <c r="E136" s="112">
        <v>2789</v>
      </c>
      <c r="F136" s="111"/>
      <c r="G136" s="111">
        <v>6</v>
      </c>
      <c r="H136" s="111">
        <v>8</v>
      </c>
      <c r="I136" s="111">
        <f t="shared" si="16"/>
        <v>8</v>
      </c>
      <c r="J136" s="111" t="str">
        <f t="shared" si="17"/>
        <v>6_8</v>
      </c>
      <c r="K136" s="112">
        <v>2880</v>
      </c>
      <c r="L136" s="5"/>
      <c r="M136" s="111">
        <v>6</v>
      </c>
      <c r="N136" s="111">
        <v>8</v>
      </c>
      <c r="O136" s="111">
        <f t="shared" si="18"/>
        <v>8</v>
      </c>
      <c r="P136" s="111" t="str">
        <f t="shared" si="19"/>
        <v>6_8</v>
      </c>
      <c r="Q136" s="112">
        <v>2952</v>
      </c>
      <c r="R136" s="50"/>
      <c r="S136" s="111">
        <v>6</v>
      </c>
      <c r="T136" s="111">
        <v>8</v>
      </c>
      <c r="U136" s="111">
        <f t="shared" si="20"/>
        <v>8</v>
      </c>
      <c r="V136" s="111" t="str">
        <f t="shared" si="12"/>
        <v>6_8</v>
      </c>
      <c r="W136" s="66">
        <f t="shared" si="21"/>
        <v>2880</v>
      </c>
      <c r="X136" s="66">
        <f t="shared" si="22"/>
        <v>2952</v>
      </c>
      <c r="Y136" s="142">
        <f t="shared" si="13"/>
        <v>2952</v>
      </c>
      <c r="Z136" s="43">
        <f t="shared" si="23"/>
        <v>18.923076923076923</v>
      </c>
      <c r="AA136" s="5"/>
      <c r="AB136" s="5"/>
      <c r="AC136" s="5"/>
      <c r="AD136" s="5"/>
      <c r="AE136" s="5"/>
      <c r="AF136" s="5"/>
      <c r="AG136" s="6"/>
    </row>
    <row r="137" spans="1:33">
      <c r="A137" s="111">
        <v>6</v>
      </c>
      <c r="B137" s="111">
        <v>9</v>
      </c>
      <c r="C137" s="111">
        <f t="shared" si="14"/>
        <v>9</v>
      </c>
      <c r="D137" s="111" t="str">
        <f t="shared" si="15"/>
        <v>6_9</v>
      </c>
      <c r="E137" s="112">
        <v>2844</v>
      </c>
      <c r="F137" s="111"/>
      <c r="G137" s="111">
        <v>6</v>
      </c>
      <c r="H137" s="111">
        <v>9</v>
      </c>
      <c r="I137" s="111">
        <f t="shared" si="16"/>
        <v>9</v>
      </c>
      <c r="J137" s="111" t="str">
        <f t="shared" si="17"/>
        <v>6_9</v>
      </c>
      <c r="K137" s="112">
        <v>2936</v>
      </c>
      <c r="L137" s="5"/>
      <c r="M137" s="111">
        <v>6</v>
      </c>
      <c r="N137" s="111">
        <v>9</v>
      </c>
      <c r="O137" s="111">
        <f t="shared" si="18"/>
        <v>9</v>
      </c>
      <c r="P137" s="111" t="str">
        <f t="shared" si="19"/>
        <v>6_9</v>
      </c>
      <c r="Q137" s="112">
        <v>3009</v>
      </c>
      <c r="R137" s="50"/>
      <c r="S137" s="111">
        <v>6</v>
      </c>
      <c r="T137" s="111">
        <v>9</v>
      </c>
      <c r="U137" s="111">
        <f t="shared" si="20"/>
        <v>9</v>
      </c>
      <c r="V137" s="111" t="str">
        <f t="shared" si="12"/>
        <v>6_9</v>
      </c>
      <c r="W137" s="66">
        <f t="shared" si="21"/>
        <v>2936</v>
      </c>
      <c r="X137" s="66">
        <f t="shared" si="22"/>
        <v>3009</v>
      </c>
      <c r="Y137" s="142">
        <f t="shared" si="13"/>
        <v>3009</v>
      </c>
      <c r="Z137" s="43">
        <f t="shared" si="23"/>
        <v>19.28846153846154</v>
      </c>
      <c r="AA137" s="5"/>
      <c r="AB137" s="5"/>
      <c r="AC137" s="5"/>
      <c r="AD137" s="5"/>
      <c r="AE137" s="5"/>
      <c r="AF137" s="5"/>
      <c r="AG137" s="6"/>
    </row>
    <row r="138" spans="1:33">
      <c r="A138" s="111">
        <v>6</v>
      </c>
      <c r="B138" s="111">
        <v>10</v>
      </c>
      <c r="C138" s="111">
        <f t="shared" si="14"/>
        <v>10</v>
      </c>
      <c r="D138" s="111" t="str">
        <f t="shared" si="15"/>
        <v>6_10</v>
      </c>
      <c r="E138" s="112">
        <v>2951</v>
      </c>
      <c r="F138" s="111"/>
      <c r="G138" s="111">
        <v>6</v>
      </c>
      <c r="H138" s="111">
        <v>10</v>
      </c>
      <c r="I138" s="111">
        <f t="shared" si="16"/>
        <v>10</v>
      </c>
      <c r="J138" s="111" t="str">
        <f t="shared" si="17"/>
        <v>6_10</v>
      </c>
      <c r="K138" s="112">
        <v>3047</v>
      </c>
      <c r="L138" s="5"/>
      <c r="M138" s="111">
        <v>6</v>
      </c>
      <c r="N138" s="111">
        <v>10</v>
      </c>
      <c r="O138" s="111">
        <f t="shared" si="18"/>
        <v>10</v>
      </c>
      <c r="P138" s="111" t="str">
        <f t="shared" si="19"/>
        <v>6_10</v>
      </c>
      <c r="Q138" s="112">
        <v>3123</v>
      </c>
      <c r="R138" s="50"/>
      <c r="S138" s="111">
        <v>6</v>
      </c>
      <c r="T138" s="111">
        <v>10</v>
      </c>
      <c r="U138" s="111">
        <f t="shared" si="20"/>
        <v>10</v>
      </c>
      <c r="V138" s="111" t="str">
        <f t="shared" si="12"/>
        <v>6_10</v>
      </c>
      <c r="W138" s="66">
        <f t="shared" si="21"/>
        <v>3047</v>
      </c>
      <c r="X138" s="66">
        <f t="shared" si="22"/>
        <v>3123</v>
      </c>
      <c r="Y138" s="142">
        <f t="shared" si="13"/>
        <v>3123</v>
      </c>
      <c r="Z138" s="43">
        <f t="shared" si="23"/>
        <v>20.01923076923077</v>
      </c>
      <c r="AA138" s="5"/>
      <c r="AB138" s="5"/>
      <c r="AC138" s="5"/>
      <c r="AD138" s="5"/>
      <c r="AE138" s="5"/>
      <c r="AF138" s="5"/>
      <c r="AG138" s="6"/>
    </row>
    <row r="139" spans="1:33">
      <c r="A139" s="111">
        <v>6</v>
      </c>
      <c r="B139" s="111">
        <v>11</v>
      </c>
      <c r="C139" s="111">
        <f t="shared" si="14"/>
        <v>11</v>
      </c>
      <c r="D139" s="111" t="str">
        <f t="shared" si="15"/>
        <v>6_11</v>
      </c>
      <c r="E139" s="112">
        <v>3021</v>
      </c>
      <c r="F139" s="111"/>
      <c r="G139" s="111">
        <v>6</v>
      </c>
      <c r="H139" s="111">
        <v>11</v>
      </c>
      <c r="I139" s="111">
        <f t="shared" si="16"/>
        <v>11</v>
      </c>
      <c r="J139" s="111" t="str">
        <f t="shared" si="17"/>
        <v>6_11</v>
      </c>
      <c r="K139" s="112">
        <v>3119</v>
      </c>
      <c r="L139" s="5"/>
      <c r="M139" s="111">
        <v>6</v>
      </c>
      <c r="N139" s="111">
        <v>11</v>
      </c>
      <c r="O139" s="111">
        <f t="shared" si="18"/>
        <v>11</v>
      </c>
      <c r="P139" s="111" t="str">
        <f t="shared" si="19"/>
        <v>6_11</v>
      </c>
      <c r="Q139" s="112">
        <v>3197</v>
      </c>
      <c r="R139" s="50"/>
      <c r="S139" s="111">
        <v>6</v>
      </c>
      <c r="T139" s="111">
        <v>11</v>
      </c>
      <c r="U139" s="111">
        <f t="shared" si="20"/>
        <v>11</v>
      </c>
      <c r="V139" s="111" t="str">
        <f t="shared" si="12"/>
        <v>6_11</v>
      </c>
      <c r="W139" s="66">
        <f t="shared" si="21"/>
        <v>3119</v>
      </c>
      <c r="X139" s="66">
        <f t="shared" si="22"/>
        <v>3197</v>
      </c>
      <c r="Y139" s="142">
        <f t="shared" si="13"/>
        <v>3197</v>
      </c>
      <c r="Z139" s="43">
        <f t="shared" si="23"/>
        <v>20.493589743589745</v>
      </c>
      <c r="AA139" s="5"/>
      <c r="AB139" s="5"/>
      <c r="AC139" s="5"/>
      <c r="AD139" s="5"/>
      <c r="AE139" s="5"/>
      <c r="AF139" s="5"/>
      <c r="AG139" s="6"/>
    </row>
    <row r="140" spans="1:33">
      <c r="A140" s="111">
        <v>6</v>
      </c>
      <c r="B140" s="111">
        <v>12</v>
      </c>
      <c r="C140" s="111">
        <f t="shared" si="14"/>
        <v>12</v>
      </c>
      <c r="D140" s="111" t="str">
        <f t="shared" si="15"/>
        <v>6_12</v>
      </c>
      <c r="E140" s="112">
        <v>3096</v>
      </c>
      <c r="F140" s="111"/>
      <c r="G140" s="111">
        <v>6</v>
      </c>
      <c r="H140" s="111">
        <v>12</v>
      </c>
      <c r="I140" s="111">
        <f t="shared" si="16"/>
        <v>12</v>
      </c>
      <c r="J140" s="111" t="str">
        <f t="shared" si="17"/>
        <v>6_12</v>
      </c>
      <c r="K140" s="112">
        <v>3197</v>
      </c>
      <c r="L140" s="5"/>
      <c r="M140" s="111">
        <v>6</v>
      </c>
      <c r="N140" s="111">
        <v>12</v>
      </c>
      <c r="O140" s="111">
        <f t="shared" si="18"/>
        <v>12</v>
      </c>
      <c r="P140" s="111" t="str">
        <f t="shared" si="19"/>
        <v>6_12</v>
      </c>
      <c r="Q140" s="112">
        <v>3277</v>
      </c>
      <c r="R140" s="50"/>
      <c r="S140" s="111">
        <v>6</v>
      </c>
      <c r="T140" s="111">
        <v>12</v>
      </c>
      <c r="U140" s="111">
        <f t="shared" si="20"/>
        <v>12</v>
      </c>
      <c r="V140" s="111" t="str">
        <f t="shared" si="12"/>
        <v>6_12</v>
      </c>
      <c r="W140" s="66">
        <f t="shared" si="21"/>
        <v>3197</v>
      </c>
      <c r="X140" s="66">
        <f t="shared" si="22"/>
        <v>3277</v>
      </c>
      <c r="Y140" s="142">
        <f t="shared" si="13"/>
        <v>3277</v>
      </c>
      <c r="Z140" s="43">
        <f t="shared" si="23"/>
        <v>21.006410256410255</v>
      </c>
      <c r="AA140" s="5"/>
      <c r="AB140" s="5"/>
      <c r="AC140" s="5"/>
      <c r="AD140" s="5"/>
      <c r="AE140" s="5"/>
      <c r="AF140" s="5"/>
      <c r="AG140" s="6"/>
    </row>
    <row r="141" spans="1:33">
      <c r="A141" s="111">
        <v>6</v>
      </c>
      <c r="B141" s="111">
        <v>13</v>
      </c>
      <c r="C141" s="111">
        <f t="shared" si="14"/>
        <v>13</v>
      </c>
      <c r="D141" s="111" t="str">
        <f t="shared" si="15"/>
        <v>6_13</v>
      </c>
      <c r="E141" s="112">
        <v>3176</v>
      </c>
      <c r="F141" s="111"/>
      <c r="G141" s="111">
        <v>6</v>
      </c>
      <c r="H141" s="111">
        <v>13</v>
      </c>
      <c r="I141" s="111">
        <f t="shared" si="16"/>
        <v>13</v>
      </c>
      <c r="J141" s="111" t="str">
        <f t="shared" si="17"/>
        <v>6_13</v>
      </c>
      <c r="K141" s="112">
        <v>3279</v>
      </c>
      <c r="L141" s="5"/>
      <c r="M141" s="111">
        <v>6</v>
      </c>
      <c r="N141" s="111">
        <v>13</v>
      </c>
      <c r="O141" s="111">
        <f t="shared" si="18"/>
        <v>13</v>
      </c>
      <c r="P141" s="111" t="str">
        <f t="shared" si="19"/>
        <v>6_13</v>
      </c>
      <c r="Q141" s="112">
        <v>3361</v>
      </c>
      <c r="R141" s="50"/>
      <c r="S141" s="111">
        <v>6</v>
      </c>
      <c r="T141" s="111">
        <v>13</v>
      </c>
      <c r="U141" s="111">
        <f t="shared" si="20"/>
        <v>13</v>
      </c>
      <c r="V141" s="111" t="str">
        <f t="shared" si="12"/>
        <v>6_13</v>
      </c>
      <c r="W141" s="66">
        <f t="shared" si="21"/>
        <v>3279</v>
      </c>
      <c r="X141" s="66">
        <f t="shared" si="22"/>
        <v>3361</v>
      </c>
      <c r="Y141" s="142">
        <f t="shared" si="13"/>
        <v>3361</v>
      </c>
      <c r="Z141" s="43">
        <f t="shared" si="23"/>
        <v>21.544871794871796</v>
      </c>
      <c r="AA141" s="5"/>
      <c r="AB141" s="5"/>
      <c r="AC141" s="5"/>
      <c r="AD141" s="5"/>
      <c r="AE141" s="5"/>
      <c r="AF141" s="5"/>
      <c r="AG141" s="6"/>
    </row>
    <row r="142" spans="1:33">
      <c r="A142" s="111">
        <v>6</v>
      </c>
      <c r="B142" s="111" t="s">
        <v>665</v>
      </c>
      <c r="C142" s="111" t="str">
        <f t="shared" si="14"/>
        <v>u1</v>
      </c>
      <c r="D142" s="111" t="str">
        <f t="shared" si="15"/>
        <v>6_u1</v>
      </c>
      <c r="E142" s="112">
        <v>3242</v>
      </c>
      <c r="F142" s="111"/>
      <c r="G142" s="111">
        <v>6</v>
      </c>
      <c r="H142" s="111" t="s">
        <v>665</v>
      </c>
      <c r="I142" s="111" t="str">
        <f t="shared" si="16"/>
        <v>u1</v>
      </c>
      <c r="J142" s="111" t="str">
        <f t="shared" si="17"/>
        <v>6_u1</v>
      </c>
      <c r="K142" s="112">
        <v>3347</v>
      </c>
      <c r="L142" s="5"/>
      <c r="M142" s="111">
        <v>6</v>
      </c>
      <c r="N142" s="111" t="s">
        <v>665</v>
      </c>
      <c r="O142" s="111" t="str">
        <f t="shared" si="18"/>
        <v>u1</v>
      </c>
      <c r="P142" s="111" t="str">
        <f t="shared" si="19"/>
        <v>6_u1</v>
      </c>
      <c r="Q142" s="112">
        <v>3431</v>
      </c>
      <c r="R142" s="50"/>
      <c r="S142" s="111">
        <v>6</v>
      </c>
      <c r="T142" s="111" t="s">
        <v>665</v>
      </c>
      <c r="U142" s="111" t="str">
        <f t="shared" si="20"/>
        <v>u1</v>
      </c>
      <c r="V142" s="111" t="str">
        <f t="shared" si="12"/>
        <v>6_u1</v>
      </c>
      <c r="W142" s="66">
        <f t="shared" si="21"/>
        <v>3347</v>
      </c>
      <c r="X142" s="66">
        <f t="shared" si="22"/>
        <v>3431</v>
      </c>
      <c r="Y142" s="142">
        <f t="shared" si="13"/>
        <v>3431</v>
      </c>
      <c r="Z142" s="43">
        <f t="shared" si="23"/>
        <v>21.993589743589745</v>
      </c>
      <c r="AA142" s="5"/>
      <c r="AB142" s="5"/>
      <c r="AC142" s="5"/>
      <c r="AD142" s="5"/>
      <c r="AE142" s="5"/>
      <c r="AF142" s="5"/>
      <c r="AG142" s="6"/>
    </row>
    <row r="143" spans="1:33">
      <c r="A143" s="111">
        <v>6</v>
      </c>
      <c r="B143" s="111" t="s">
        <v>666</v>
      </c>
      <c r="C143" s="111" t="str">
        <f t="shared" si="14"/>
        <v>u2</v>
      </c>
      <c r="D143" s="111" t="str">
        <f t="shared" si="15"/>
        <v>6_u2</v>
      </c>
      <c r="E143" s="112">
        <v>3314</v>
      </c>
      <c r="F143" s="111"/>
      <c r="G143" s="111">
        <v>6</v>
      </c>
      <c r="H143" s="111" t="s">
        <v>666</v>
      </c>
      <c r="I143" s="111" t="str">
        <f t="shared" si="16"/>
        <v>u2</v>
      </c>
      <c r="J143" s="111" t="str">
        <f t="shared" si="17"/>
        <v>6_u2</v>
      </c>
      <c r="K143" s="112">
        <v>3422</v>
      </c>
      <c r="L143" s="5"/>
      <c r="M143" s="111">
        <v>6</v>
      </c>
      <c r="N143" s="111" t="s">
        <v>666</v>
      </c>
      <c r="O143" s="111" t="str">
        <f t="shared" si="18"/>
        <v>u2</v>
      </c>
      <c r="P143" s="111" t="str">
        <f t="shared" si="19"/>
        <v>6_u2</v>
      </c>
      <c r="Q143" s="112">
        <v>3508</v>
      </c>
      <c r="R143" s="50"/>
      <c r="S143" s="111">
        <v>6</v>
      </c>
      <c r="T143" s="111" t="s">
        <v>666</v>
      </c>
      <c r="U143" s="111" t="str">
        <f t="shared" si="20"/>
        <v>u2</v>
      </c>
      <c r="V143" s="111" t="str">
        <f t="shared" si="12"/>
        <v>6_u2</v>
      </c>
      <c r="W143" s="66">
        <f t="shared" si="21"/>
        <v>3422</v>
      </c>
      <c r="X143" s="66">
        <f t="shared" si="22"/>
        <v>3508</v>
      </c>
      <c r="Y143" s="142">
        <f t="shared" si="13"/>
        <v>3508</v>
      </c>
      <c r="Z143" s="43">
        <f t="shared" si="23"/>
        <v>22.487179487179485</v>
      </c>
      <c r="AA143" s="5"/>
      <c r="AB143" s="5"/>
      <c r="AC143" s="5"/>
      <c r="AD143" s="5"/>
      <c r="AE143" s="5"/>
      <c r="AF143" s="5"/>
      <c r="AG143" s="6"/>
    </row>
    <row r="144" spans="1:33">
      <c r="A144" s="111">
        <v>6</v>
      </c>
      <c r="B144" s="111" t="s">
        <v>667</v>
      </c>
      <c r="C144" s="111" t="str">
        <f t="shared" si="14"/>
        <v>a</v>
      </c>
      <c r="D144" s="111" t="str">
        <f t="shared" si="15"/>
        <v>6_a</v>
      </c>
      <c r="E144" s="112">
        <v>3242</v>
      </c>
      <c r="F144" s="111"/>
      <c r="G144" s="111">
        <v>6</v>
      </c>
      <c r="H144" s="111" t="s">
        <v>667</v>
      </c>
      <c r="I144" s="111" t="str">
        <f t="shared" si="16"/>
        <v>a</v>
      </c>
      <c r="J144" s="111" t="str">
        <f t="shared" si="17"/>
        <v>6_a</v>
      </c>
      <c r="K144" s="112">
        <v>3347</v>
      </c>
      <c r="L144" s="5"/>
      <c r="M144" s="111">
        <v>6</v>
      </c>
      <c r="N144" s="111" t="s">
        <v>667</v>
      </c>
      <c r="O144" s="111" t="str">
        <f t="shared" si="18"/>
        <v>a</v>
      </c>
      <c r="P144" s="111" t="str">
        <f t="shared" si="19"/>
        <v>6_a</v>
      </c>
      <c r="Q144" s="112">
        <v>3431</v>
      </c>
      <c r="R144" s="50"/>
      <c r="S144" s="111">
        <v>6</v>
      </c>
      <c r="T144" s="111" t="s">
        <v>667</v>
      </c>
      <c r="U144" s="111" t="str">
        <f t="shared" si="20"/>
        <v>a</v>
      </c>
      <c r="V144" s="111" t="str">
        <f t="shared" si="12"/>
        <v>6_a</v>
      </c>
      <c r="W144" s="66">
        <f t="shared" si="21"/>
        <v>3347</v>
      </c>
      <c r="X144" s="66">
        <f t="shared" si="22"/>
        <v>3431</v>
      </c>
      <c r="Y144" s="142">
        <f t="shared" si="13"/>
        <v>3431</v>
      </c>
      <c r="Z144" s="43">
        <f t="shared" si="23"/>
        <v>21.993589743589745</v>
      </c>
      <c r="AA144" s="5"/>
      <c r="AB144" s="5"/>
      <c r="AC144" s="5"/>
      <c r="AD144" s="5"/>
      <c r="AE144" s="5"/>
      <c r="AF144" s="5"/>
      <c r="AG144" s="6"/>
    </row>
    <row r="145" spans="1:33">
      <c r="A145" s="111">
        <v>6</v>
      </c>
      <c r="B145" s="111" t="s">
        <v>668</v>
      </c>
      <c r="C145" s="111" t="str">
        <f t="shared" si="14"/>
        <v>b</v>
      </c>
      <c r="D145" s="111" t="str">
        <f t="shared" si="15"/>
        <v>6_b</v>
      </c>
      <c r="E145" s="112">
        <v>3314</v>
      </c>
      <c r="F145" s="111"/>
      <c r="G145" s="111">
        <v>6</v>
      </c>
      <c r="H145" s="111" t="s">
        <v>668</v>
      </c>
      <c r="I145" s="111" t="str">
        <f t="shared" si="16"/>
        <v>b</v>
      </c>
      <c r="J145" s="111" t="str">
        <f t="shared" si="17"/>
        <v>6_b</v>
      </c>
      <c r="K145" s="112">
        <v>3422</v>
      </c>
      <c r="L145" s="5"/>
      <c r="M145" s="111">
        <v>6</v>
      </c>
      <c r="N145" s="111" t="s">
        <v>668</v>
      </c>
      <c r="O145" s="111" t="str">
        <f t="shared" si="18"/>
        <v>b</v>
      </c>
      <c r="P145" s="111" t="str">
        <f t="shared" si="19"/>
        <v>6_b</v>
      </c>
      <c r="Q145" s="112">
        <v>3508</v>
      </c>
      <c r="R145" s="50"/>
      <c r="S145" s="111">
        <v>6</v>
      </c>
      <c r="T145" s="111" t="s">
        <v>668</v>
      </c>
      <c r="U145" s="111" t="str">
        <f t="shared" si="20"/>
        <v>b</v>
      </c>
      <c r="V145" s="111" t="str">
        <f t="shared" ref="V145:V208" si="24">S145&amp;"_"&amp;T145</f>
        <v>6_b</v>
      </c>
      <c r="W145" s="66">
        <f t="shared" si="21"/>
        <v>3422</v>
      </c>
      <c r="X145" s="66">
        <f t="shared" si="22"/>
        <v>3508</v>
      </c>
      <c r="Y145" s="142">
        <f t="shared" ref="Y145:Y208" si="25">$D$6*W145+$D$7*X145</f>
        <v>3508</v>
      </c>
      <c r="Z145" s="43">
        <f t="shared" si="23"/>
        <v>22.487179487179485</v>
      </c>
      <c r="AA145" s="5"/>
      <c r="AB145" s="5"/>
      <c r="AC145" s="5"/>
      <c r="AD145" s="5"/>
      <c r="AE145" s="5"/>
      <c r="AF145" s="5"/>
      <c r="AG145" s="6"/>
    </row>
    <row r="146" spans="1:33">
      <c r="A146" s="111">
        <v>6</v>
      </c>
      <c r="B146" s="111" t="s">
        <v>669</v>
      </c>
      <c r="C146" s="111" t="str">
        <f t="shared" ref="C146:C209" si="26">B146</f>
        <v>c</v>
      </c>
      <c r="D146" s="111" t="str">
        <f t="shared" ref="D146:D209" si="27">A146&amp;"_"&amp;B146</f>
        <v>6_c</v>
      </c>
      <c r="E146" s="112">
        <v>3384</v>
      </c>
      <c r="F146" s="111"/>
      <c r="G146" s="111">
        <v>6</v>
      </c>
      <c r="H146" s="111" t="s">
        <v>669</v>
      </c>
      <c r="I146" s="111" t="str">
        <f t="shared" ref="I146:I209" si="28">H146</f>
        <v>c</v>
      </c>
      <c r="J146" s="111" t="str">
        <f t="shared" ref="J146:J209" si="29">G146&amp;"_"&amp;H146</f>
        <v>6_c</v>
      </c>
      <c r="K146" s="112">
        <v>3494</v>
      </c>
      <c r="L146" s="5"/>
      <c r="M146" s="111">
        <v>6</v>
      </c>
      <c r="N146" s="111" t="s">
        <v>669</v>
      </c>
      <c r="O146" s="111" t="str">
        <f t="shared" ref="O146:O209" si="30">N146</f>
        <v>c</v>
      </c>
      <c r="P146" s="111" t="str">
        <f t="shared" ref="P146:P209" si="31">M146&amp;"_"&amp;N146</f>
        <v>6_c</v>
      </c>
      <c r="Q146" s="112">
        <v>3581</v>
      </c>
      <c r="R146" s="50"/>
      <c r="S146" s="111">
        <v>6</v>
      </c>
      <c r="T146" s="111" t="s">
        <v>669</v>
      </c>
      <c r="U146" s="111" t="str">
        <f t="shared" ref="U146:U209" si="32">T146</f>
        <v>c</v>
      </c>
      <c r="V146" s="111" t="str">
        <f t="shared" si="24"/>
        <v>6_c</v>
      </c>
      <c r="W146" s="66">
        <f t="shared" ref="W146:W209" si="33">INDEX($K$17:$K$346,MATCH($V146,$J$17:$J$346,0))</f>
        <v>3494</v>
      </c>
      <c r="X146" s="66">
        <f t="shared" ref="X146:X209" si="34">INDEX($Q$17:$Q$346,MATCH(V146,$P$17:$P$346,0))</f>
        <v>3581</v>
      </c>
      <c r="Y146" s="142">
        <f t="shared" si="25"/>
        <v>3581</v>
      </c>
      <c r="Z146" s="43">
        <f t="shared" ref="Z146:Z209" si="35">Y146/$D$10</f>
        <v>22.955128205128204</v>
      </c>
      <c r="AA146" s="5"/>
      <c r="AB146" s="5"/>
      <c r="AC146" s="5"/>
      <c r="AD146" s="5"/>
      <c r="AE146" s="5"/>
      <c r="AF146" s="5"/>
      <c r="AG146" s="6"/>
    </row>
    <row r="147" spans="1:33">
      <c r="A147" s="111">
        <v>6</v>
      </c>
      <c r="B147" s="111" t="s">
        <v>670</v>
      </c>
      <c r="C147" s="111" t="str">
        <f t="shared" si="26"/>
        <v>d</v>
      </c>
      <c r="D147" s="111" t="str">
        <f t="shared" si="27"/>
        <v>6_d</v>
      </c>
      <c r="E147" s="112">
        <v>3499</v>
      </c>
      <c r="F147" s="111"/>
      <c r="G147" s="111">
        <v>6</v>
      </c>
      <c r="H147" s="111" t="s">
        <v>670</v>
      </c>
      <c r="I147" s="111" t="str">
        <f t="shared" si="28"/>
        <v>d</v>
      </c>
      <c r="J147" s="111" t="str">
        <f t="shared" si="29"/>
        <v>6_d</v>
      </c>
      <c r="K147" s="112">
        <v>3613</v>
      </c>
      <c r="L147" s="5"/>
      <c r="M147" s="111">
        <v>6</v>
      </c>
      <c r="N147" s="111" t="s">
        <v>670</v>
      </c>
      <c r="O147" s="111" t="str">
        <f t="shared" si="30"/>
        <v>d</v>
      </c>
      <c r="P147" s="111" t="str">
        <f t="shared" si="31"/>
        <v>6_d</v>
      </c>
      <c r="Q147" s="112">
        <v>3703</v>
      </c>
      <c r="R147" s="50"/>
      <c r="S147" s="111">
        <v>6</v>
      </c>
      <c r="T147" s="111" t="s">
        <v>670</v>
      </c>
      <c r="U147" s="111" t="str">
        <f t="shared" si="32"/>
        <v>d</v>
      </c>
      <c r="V147" s="111" t="str">
        <f t="shared" si="24"/>
        <v>6_d</v>
      </c>
      <c r="W147" s="66">
        <f t="shared" si="33"/>
        <v>3613</v>
      </c>
      <c r="X147" s="66">
        <f t="shared" si="34"/>
        <v>3703</v>
      </c>
      <c r="Y147" s="142">
        <f t="shared" si="25"/>
        <v>3703</v>
      </c>
      <c r="Z147" s="43">
        <f t="shared" si="35"/>
        <v>23.737179487179485</v>
      </c>
      <c r="AA147" s="5"/>
      <c r="AB147" s="5"/>
      <c r="AC147" s="5"/>
      <c r="AD147" s="5"/>
      <c r="AE147" s="5"/>
      <c r="AF147" s="5"/>
      <c r="AG147" s="6"/>
    </row>
    <row r="148" spans="1:33">
      <c r="A148" s="111">
        <v>6</v>
      </c>
      <c r="B148" s="111" t="s">
        <v>671</v>
      </c>
      <c r="C148" s="111" t="str">
        <f t="shared" si="26"/>
        <v>e</v>
      </c>
      <c r="D148" s="111" t="str">
        <f t="shared" si="27"/>
        <v>6_e</v>
      </c>
      <c r="E148" s="112">
        <v>3620</v>
      </c>
      <c r="F148" s="111"/>
      <c r="G148" s="111">
        <v>6</v>
      </c>
      <c r="H148" s="111" t="s">
        <v>671</v>
      </c>
      <c r="I148" s="111" t="str">
        <f t="shared" si="28"/>
        <v>e</v>
      </c>
      <c r="J148" s="111" t="str">
        <f t="shared" si="29"/>
        <v>6_e</v>
      </c>
      <c r="K148" s="112">
        <v>3738</v>
      </c>
      <c r="L148" s="5"/>
      <c r="M148" s="111">
        <v>6</v>
      </c>
      <c r="N148" s="111" t="s">
        <v>671</v>
      </c>
      <c r="O148" s="111" t="str">
        <f t="shared" si="30"/>
        <v>e</v>
      </c>
      <c r="P148" s="111" t="str">
        <f t="shared" si="31"/>
        <v>6_e</v>
      </c>
      <c r="Q148" s="112">
        <v>3831</v>
      </c>
      <c r="R148" s="50"/>
      <c r="S148" s="111">
        <v>6</v>
      </c>
      <c r="T148" s="111" t="s">
        <v>671</v>
      </c>
      <c r="U148" s="111" t="str">
        <f t="shared" si="32"/>
        <v>e</v>
      </c>
      <c r="V148" s="111" t="str">
        <f t="shared" si="24"/>
        <v>6_e</v>
      </c>
      <c r="W148" s="66">
        <f t="shared" si="33"/>
        <v>3738</v>
      </c>
      <c r="X148" s="66">
        <f t="shared" si="34"/>
        <v>3831</v>
      </c>
      <c r="Y148" s="142">
        <f t="shared" si="25"/>
        <v>3831</v>
      </c>
      <c r="Z148" s="43">
        <f t="shared" si="35"/>
        <v>24.557692307692307</v>
      </c>
      <c r="AA148" s="5"/>
      <c r="AB148" s="5"/>
      <c r="AC148" s="5"/>
      <c r="AD148" s="5"/>
      <c r="AE148" s="5"/>
      <c r="AF148" s="5"/>
      <c r="AG148" s="6"/>
    </row>
    <row r="149" spans="1:33">
      <c r="A149" s="111">
        <v>7</v>
      </c>
      <c r="B149" s="111" t="s">
        <v>664</v>
      </c>
      <c r="C149" s="111" t="str">
        <f t="shared" si="26"/>
        <v>Start</v>
      </c>
      <c r="D149" s="111" t="str">
        <f t="shared" si="27"/>
        <v>7_Start</v>
      </c>
      <c r="E149" s="112">
        <v>2422</v>
      </c>
      <c r="F149" s="111"/>
      <c r="G149" s="111">
        <v>7</v>
      </c>
      <c r="H149" s="111" t="s">
        <v>664</v>
      </c>
      <c r="I149" s="111" t="str">
        <f t="shared" si="28"/>
        <v>Start</v>
      </c>
      <c r="J149" s="111" t="str">
        <f t="shared" si="29"/>
        <v>7_Start</v>
      </c>
      <c r="K149" s="112">
        <v>2501</v>
      </c>
      <c r="L149" s="5"/>
      <c r="M149" s="111">
        <v>7</v>
      </c>
      <c r="N149" s="111" t="s">
        <v>664</v>
      </c>
      <c r="O149" s="111" t="str">
        <f t="shared" si="30"/>
        <v>Start</v>
      </c>
      <c r="P149" s="111" t="str">
        <f t="shared" si="31"/>
        <v>7_Start</v>
      </c>
      <c r="Q149" s="112">
        <v>2564</v>
      </c>
      <c r="R149" s="50"/>
      <c r="S149" s="111">
        <v>7</v>
      </c>
      <c r="T149" s="111" t="s">
        <v>664</v>
      </c>
      <c r="U149" s="111" t="str">
        <f t="shared" si="32"/>
        <v>Start</v>
      </c>
      <c r="V149" s="111" t="str">
        <f t="shared" si="24"/>
        <v>7_Start</v>
      </c>
      <c r="W149" s="66">
        <f t="shared" si="33"/>
        <v>2501</v>
      </c>
      <c r="X149" s="66">
        <f t="shared" si="34"/>
        <v>2564</v>
      </c>
      <c r="Y149" s="142">
        <f t="shared" si="25"/>
        <v>2564</v>
      </c>
      <c r="Z149" s="43">
        <f t="shared" si="35"/>
        <v>16.435897435897434</v>
      </c>
      <c r="AA149" s="5"/>
      <c r="AB149" s="5"/>
      <c r="AC149" s="5"/>
      <c r="AD149" s="5"/>
      <c r="AE149" s="5"/>
      <c r="AF149" s="5"/>
      <c r="AG149" s="6"/>
    </row>
    <row r="150" spans="1:33">
      <c r="A150" s="111">
        <v>7</v>
      </c>
      <c r="B150" s="111">
        <v>0</v>
      </c>
      <c r="C150" s="111">
        <f t="shared" si="26"/>
        <v>0</v>
      </c>
      <c r="D150" s="111" t="str">
        <f t="shared" si="27"/>
        <v>7_0</v>
      </c>
      <c r="E150" s="112">
        <v>2470</v>
      </c>
      <c r="F150" s="111"/>
      <c r="G150" s="111">
        <v>7</v>
      </c>
      <c r="H150" s="111">
        <v>0</v>
      </c>
      <c r="I150" s="111">
        <f t="shared" si="28"/>
        <v>0</v>
      </c>
      <c r="J150" s="111" t="str">
        <f t="shared" si="29"/>
        <v>7_0</v>
      </c>
      <c r="K150" s="112">
        <v>2550</v>
      </c>
      <c r="L150" s="5"/>
      <c r="M150" s="111">
        <v>7</v>
      </c>
      <c r="N150" s="111">
        <v>0</v>
      </c>
      <c r="O150" s="111">
        <f t="shared" si="30"/>
        <v>0</v>
      </c>
      <c r="P150" s="111" t="str">
        <f t="shared" si="31"/>
        <v>7_0</v>
      </c>
      <c r="Q150" s="112">
        <v>2614</v>
      </c>
      <c r="R150" s="50"/>
      <c r="S150" s="111">
        <v>7</v>
      </c>
      <c r="T150" s="111">
        <v>0</v>
      </c>
      <c r="U150" s="111">
        <f t="shared" si="32"/>
        <v>0</v>
      </c>
      <c r="V150" s="111" t="str">
        <f t="shared" si="24"/>
        <v>7_0</v>
      </c>
      <c r="W150" s="66">
        <f t="shared" si="33"/>
        <v>2550</v>
      </c>
      <c r="X150" s="66">
        <f t="shared" si="34"/>
        <v>2614</v>
      </c>
      <c r="Y150" s="142">
        <f t="shared" si="25"/>
        <v>2614</v>
      </c>
      <c r="Z150" s="43">
        <f t="shared" si="35"/>
        <v>16.756410256410255</v>
      </c>
      <c r="AA150" s="5"/>
      <c r="AB150" s="5"/>
      <c r="AC150" s="5"/>
      <c r="AD150" s="5"/>
      <c r="AE150" s="5"/>
      <c r="AF150" s="5"/>
      <c r="AG150" s="6"/>
    </row>
    <row r="151" spans="1:33">
      <c r="A151" s="111">
        <v>7</v>
      </c>
      <c r="B151" s="111">
        <v>1</v>
      </c>
      <c r="C151" s="111">
        <f t="shared" si="26"/>
        <v>1</v>
      </c>
      <c r="D151" s="111" t="str">
        <f t="shared" si="27"/>
        <v>7_1</v>
      </c>
      <c r="E151" s="112">
        <v>2544</v>
      </c>
      <c r="F151" s="111"/>
      <c r="G151" s="111">
        <v>7</v>
      </c>
      <c r="H151" s="111">
        <v>1</v>
      </c>
      <c r="I151" s="111">
        <f t="shared" si="28"/>
        <v>1</v>
      </c>
      <c r="J151" s="111" t="str">
        <f t="shared" si="29"/>
        <v>7_1</v>
      </c>
      <c r="K151" s="112">
        <v>2627</v>
      </c>
      <c r="L151" s="5"/>
      <c r="M151" s="111">
        <v>7</v>
      </c>
      <c r="N151" s="111">
        <v>1</v>
      </c>
      <c r="O151" s="111">
        <f t="shared" si="30"/>
        <v>1</v>
      </c>
      <c r="P151" s="111" t="str">
        <f t="shared" si="31"/>
        <v>7_1</v>
      </c>
      <c r="Q151" s="112">
        <v>2693</v>
      </c>
      <c r="R151" s="50"/>
      <c r="S151" s="111">
        <v>7</v>
      </c>
      <c r="T151" s="111">
        <v>1</v>
      </c>
      <c r="U151" s="111">
        <f t="shared" si="32"/>
        <v>1</v>
      </c>
      <c r="V151" s="111" t="str">
        <f t="shared" si="24"/>
        <v>7_1</v>
      </c>
      <c r="W151" s="66">
        <f t="shared" si="33"/>
        <v>2627</v>
      </c>
      <c r="X151" s="66">
        <f t="shared" si="34"/>
        <v>2693</v>
      </c>
      <c r="Y151" s="142">
        <f t="shared" si="25"/>
        <v>2693</v>
      </c>
      <c r="Z151" s="43">
        <f t="shared" si="35"/>
        <v>17.262820512820515</v>
      </c>
      <c r="AA151" s="5"/>
      <c r="AB151" s="5"/>
      <c r="AC151" s="5"/>
      <c r="AD151" s="5"/>
      <c r="AE151" s="5"/>
      <c r="AF151" s="5"/>
      <c r="AG151" s="6"/>
    </row>
    <row r="152" spans="1:33">
      <c r="A152" s="111">
        <v>7</v>
      </c>
      <c r="B152" s="111">
        <v>2</v>
      </c>
      <c r="C152" s="111">
        <f t="shared" si="26"/>
        <v>2</v>
      </c>
      <c r="D152" s="111" t="str">
        <f t="shared" si="27"/>
        <v>7_2</v>
      </c>
      <c r="E152" s="112">
        <v>2609</v>
      </c>
      <c r="F152" s="111"/>
      <c r="G152" s="111">
        <v>7</v>
      </c>
      <c r="H152" s="111">
        <v>2</v>
      </c>
      <c r="I152" s="111">
        <f t="shared" si="28"/>
        <v>2</v>
      </c>
      <c r="J152" s="111" t="str">
        <f t="shared" si="29"/>
        <v>7_2</v>
      </c>
      <c r="K152" s="112">
        <v>2694</v>
      </c>
      <c r="L152" s="5"/>
      <c r="M152" s="111">
        <v>7</v>
      </c>
      <c r="N152" s="111">
        <v>2</v>
      </c>
      <c r="O152" s="111">
        <f t="shared" si="30"/>
        <v>2</v>
      </c>
      <c r="P152" s="111" t="str">
        <f t="shared" si="31"/>
        <v>7_2</v>
      </c>
      <c r="Q152" s="112">
        <v>2761</v>
      </c>
      <c r="R152" s="50"/>
      <c r="S152" s="111">
        <v>7</v>
      </c>
      <c r="T152" s="111">
        <v>2</v>
      </c>
      <c r="U152" s="111">
        <f t="shared" si="32"/>
        <v>2</v>
      </c>
      <c r="V152" s="111" t="str">
        <f t="shared" si="24"/>
        <v>7_2</v>
      </c>
      <c r="W152" s="66">
        <f t="shared" si="33"/>
        <v>2694</v>
      </c>
      <c r="X152" s="66">
        <f t="shared" si="34"/>
        <v>2761</v>
      </c>
      <c r="Y152" s="142">
        <f t="shared" si="25"/>
        <v>2761</v>
      </c>
      <c r="Z152" s="43">
        <f t="shared" si="35"/>
        <v>17.698717948717949</v>
      </c>
      <c r="AA152" s="5"/>
      <c r="AB152" s="5"/>
      <c r="AC152" s="5"/>
      <c r="AD152" s="5"/>
      <c r="AE152" s="5"/>
      <c r="AF152" s="5"/>
      <c r="AG152" s="6"/>
    </row>
    <row r="153" spans="1:33">
      <c r="A153" s="111">
        <v>7</v>
      </c>
      <c r="B153" s="111">
        <v>3</v>
      </c>
      <c r="C153" s="111">
        <f t="shared" si="26"/>
        <v>3</v>
      </c>
      <c r="D153" s="111" t="str">
        <f t="shared" si="27"/>
        <v>7_3</v>
      </c>
      <c r="E153" s="112">
        <v>2676</v>
      </c>
      <c r="F153" s="111"/>
      <c r="G153" s="111">
        <v>7</v>
      </c>
      <c r="H153" s="111">
        <v>3</v>
      </c>
      <c r="I153" s="111">
        <f t="shared" si="28"/>
        <v>3</v>
      </c>
      <c r="J153" s="111" t="str">
        <f t="shared" si="29"/>
        <v>7_3</v>
      </c>
      <c r="K153" s="112">
        <v>2763</v>
      </c>
      <c r="L153" s="5"/>
      <c r="M153" s="111">
        <v>7</v>
      </c>
      <c r="N153" s="111">
        <v>3</v>
      </c>
      <c r="O153" s="111">
        <f t="shared" si="30"/>
        <v>3</v>
      </c>
      <c r="P153" s="111" t="str">
        <f t="shared" si="31"/>
        <v>7_3</v>
      </c>
      <c r="Q153" s="112">
        <v>2832</v>
      </c>
      <c r="R153" s="50"/>
      <c r="S153" s="111">
        <v>7</v>
      </c>
      <c r="T153" s="111">
        <v>3</v>
      </c>
      <c r="U153" s="111">
        <f t="shared" si="32"/>
        <v>3</v>
      </c>
      <c r="V153" s="111" t="str">
        <f t="shared" si="24"/>
        <v>7_3</v>
      </c>
      <c r="W153" s="66">
        <f t="shared" si="33"/>
        <v>2763</v>
      </c>
      <c r="X153" s="66">
        <f t="shared" si="34"/>
        <v>2832</v>
      </c>
      <c r="Y153" s="142">
        <f t="shared" si="25"/>
        <v>2832</v>
      </c>
      <c r="Z153" s="43">
        <f t="shared" si="35"/>
        <v>18.153846153846153</v>
      </c>
      <c r="AA153" s="5"/>
      <c r="AB153" s="5"/>
      <c r="AC153" s="5"/>
      <c r="AD153" s="5"/>
      <c r="AE153" s="5"/>
      <c r="AF153" s="5"/>
      <c r="AG153" s="6"/>
    </row>
    <row r="154" spans="1:33">
      <c r="A154" s="111">
        <v>7</v>
      </c>
      <c r="B154" s="111">
        <v>4</v>
      </c>
      <c r="C154" s="111">
        <f t="shared" si="26"/>
        <v>4</v>
      </c>
      <c r="D154" s="111" t="str">
        <f t="shared" si="27"/>
        <v>7_4</v>
      </c>
      <c r="E154" s="112">
        <v>2729</v>
      </c>
      <c r="F154" s="111"/>
      <c r="G154" s="111">
        <v>7</v>
      </c>
      <c r="H154" s="111">
        <v>4</v>
      </c>
      <c r="I154" s="111">
        <f t="shared" si="28"/>
        <v>4</v>
      </c>
      <c r="J154" s="111" t="str">
        <f t="shared" si="29"/>
        <v>7_4</v>
      </c>
      <c r="K154" s="112">
        <v>2818</v>
      </c>
      <c r="L154" s="5"/>
      <c r="M154" s="111">
        <v>7</v>
      </c>
      <c r="N154" s="111">
        <v>4</v>
      </c>
      <c r="O154" s="111">
        <f t="shared" si="30"/>
        <v>4</v>
      </c>
      <c r="P154" s="111" t="str">
        <f t="shared" si="31"/>
        <v>7_4</v>
      </c>
      <c r="Q154" s="112">
        <v>2888</v>
      </c>
      <c r="R154" s="50"/>
      <c r="S154" s="111">
        <v>7</v>
      </c>
      <c r="T154" s="111">
        <v>4</v>
      </c>
      <c r="U154" s="111">
        <f t="shared" si="32"/>
        <v>4</v>
      </c>
      <c r="V154" s="111" t="str">
        <f t="shared" si="24"/>
        <v>7_4</v>
      </c>
      <c r="W154" s="66">
        <f t="shared" si="33"/>
        <v>2818</v>
      </c>
      <c r="X154" s="66">
        <f t="shared" si="34"/>
        <v>2888</v>
      </c>
      <c r="Y154" s="142">
        <f t="shared" si="25"/>
        <v>2888</v>
      </c>
      <c r="Z154" s="43">
        <f t="shared" si="35"/>
        <v>18.512820512820515</v>
      </c>
      <c r="AA154" s="5"/>
      <c r="AB154" s="5"/>
      <c r="AC154" s="5"/>
      <c r="AD154" s="5"/>
      <c r="AE154" s="5"/>
      <c r="AF154" s="5"/>
      <c r="AG154" s="6"/>
    </row>
    <row r="155" spans="1:33">
      <c r="A155" s="111">
        <v>7</v>
      </c>
      <c r="B155" s="111">
        <v>5</v>
      </c>
      <c r="C155" s="111">
        <f t="shared" si="26"/>
        <v>5</v>
      </c>
      <c r="D155" s="111" t="str">
        <f t="shared" si="27"/>
        <v>7_5</v>
      </c>
      <c r="E155" s="112">
        <v>2789</v>
      </c>
      <c r="F155" s="111"/>
      <c r="G155" s="111">
        <v>7</v>
      </c>
      <c r="H155" s="111">
        <v>5</v>
      </c>
      <c r="I155" s="111">
        <f t="shared" si="28"/>
        <v>5</v>
      </c>
      <c r="J155" s="111" t="str">
        <f t="shared" si="29"/>
        <v>7_5</v>
      </c>
      <c r="K155" s="112">
        <v>2880</v>
      </c>
      <c r="L155" s="5"/>
      <c r="M155" s="111">
        <v>7</v>
      </c>
      <c r="N155" s="111">
        <v>5</v>
      </c>
      <c r="O155" s="111">
        <f t="shared" si="30"/>
        <v>5</v>
      </c>
      <c r="P155" s="111" t="str">
        <f t="shared" si="31"/>
        <v>7_5</v>
      </c>
      <c r="Q155" s="112">
        <v>2952</v>
      </c>
      <c r="R155" s="50"/>
      <c r="S155" s="111">
        <v>7</v>
      </c>
      <c r="T155" s="111">
        <v>5</v>
      </c>
      <c r="U155" s="111">
        <f t="shared" si="32"/>
        <v>5</v>
      </c>
      <c r="V155" s="111" t="str">
        <f t="shared" si="24"/>
        <v>7_5</v>
      </c>
      <c r="W155" s="66">
        <f t="shared" si="33"/>
        <v>2880</v>
      </c>
      <c r="X155" s="66">
        <f t="shared" si="34"/>
        <v>2952</v>
      </c>
      <c r="Y155" s="142">
        <f t="shared" si="25"/>
        <v>2952</v>
      </c>
      <c r="Z155" s="43">
        <f t="shared" si="35"/>
        <v>18.923076923076923</v>
      </c>
      <c r="AA155" s="5"/>
      <c r="AB155" s="5"/>
      <c r="AC155" s="5"/>
      <c r="AD155" s="5"/>
      <c r="AE155" s="5"/>
      <c r="AF155" s="5"/>
      <c r="AG155" s="6"/>
    </row>
    <row r="156" spans="1:33">
      <c r="A156" s="111">
        <v>7</v>
      </c>
      <c r="B156" s="111">
        <v>6</v>
      </c>
      <c r="C156" s="111">
        <f t="shared" si="26"/>
        <v>6</v>
      </c>
      <c r="D156" s="111" t="str">
        <f t="shared" si="27"/>
        <v>7_6</v>
      </c>
      <c r="E156" s="112">
        <v>2844</v>
      </c>
      <c r="F156" s="111"/>
      <c r="G156" s="111">
        <v>7</v>
      </c>
      <c r="H156" s="111">
        <v>6</v>
      </c>
      <c r="I156" s="111">
        <f t="shared" si="28"/>
        <v>6</v>
      </c>
      <c r="J156" s="111" t="str">
        <f t="shared" si="29"/>
        <v>7_6</v>
      </c>
      <c r="K156" s="112">
        <v>2936</v>
      </c>
      <c r="L156" s="5"/>
      <c r="M156" s="111">
        <v>7</v>
      </c>
      <c r="N156" s="111">
        <v>6</v>
      </c>
      <c r="O156" s="111">
        <f t="shared" si="30"/>
        <v>6</v>
      </c>
      <c r="P156" s="111" t="str">
        <f t="shared" si="31"/>
        <v>7_6</v>
      </c>
      <c r="Q156" s="112">
        <v>3009</v>
      </c>
      <c r="R156" s="50"/>
      <c r="S156" s="111">
        <v>7</v>
      </c>
      <c r="T156" s="111">
        <v>6</v>
      </c>
      <c r="U156" s="111">
        <f t="shared" si="32"/>
        <v>6</v>
      </c>
      <c r="V156" s="111" t="str">
        <f t="shared" si="24"/>
        <v>7_6</v>
      </c>
      <c r="W156" s="66">
        <f t="shared" si="33"/>
        <v>2936</v>
      </c>
      <c r="X156" s="66">
        <f t="shared" si="34"/>
        <v>3009</v>
      </c>
      <c r="Y156" s="142">
        <f t="shared" si="25"/>
        <v>3009</v>
      </c>
      <c r="Z156" s="43">
        <f t="shared" si="35"/>
        <v>19.28846153846154</v>
      </c>
      <c r="AA156" s="5"/>
      <c r="AB156" s="5"/>
      <c r="AC156" s="5"/>
      <c r="AD156" s="5"/>
      <c r="AE156" s="5"/>
      <c r="AF156" s="5"/>
      <c r="AG156" s="6"/>
    </row>
    <row r="157" spans="1:33">
      <c r="A157" s="111">
        <v>7</v>
      </c>
      <c r="B157" s="111">
        <v>7</v>
      </c>
      <c r="C157" s="111">
        <f t="shared" si="26"/>
        <v>7</v>
      </c>
      <c r="D157" s="111" t="str">
        <f t="shared" si="27"/>
        <v>7_7</v>
      </c>
      <c r="E157" s="112">
        <v>2951</v>
      </c>
      <c r="F157" s="111"/>
      <c r="G157" s="111">
        <v>7</v>
      </c>
      <c r="H157" s="111">
        <v>7</v>
      </c>
      <c r="I157" s="111">
        <f t="shared" si="28"/>
        <v>7</v>
      </c>
      <c r="J157" s="111" t="str">
        <f t="shared" si="29"/>
        <v>7_7</v>
      </c>
      <c r="K157" s="112">
        <v>3047</v>
      </c>
      <c r="L157" s="5"/>
      <c r="M157" s="111">
        <v>7</v>
      </c>
      <c r="N157" s="111">
        <v>7</v>
      </c>
      <c r="O157" s="111">
        <f t="shared" si="30"/>
        <v>7</v>
      </c>
      <c r="P157" s="111" t="str">
        <f t="shared" si="31"/>
        <v>7_7</v>
      </c>
      <c r="Q157" s="112">
        <v>3123</v>
      </c>
      <c r="R157" s="50"/>
      <c r="S157" s="111">
        <v>7</v>
      </c>
      <c r="T157" s="111">
        <v>7</v>
      </c>
      <c r="U157" s="111">
        <f t="shared" si="32"/>
        <v>7</v>
      </c>
      <c r="V157" s="111" t="str">
        <f t="shared" si="24"/>
        <v>7_7</v>
      </c>
      <c r="W157" s="66">
        <f t="shared" si="33"/>
        <v>3047</v>
      </c>
      <c r="X157" s="66">
        <f t="shared" si="34"/>
        <v>3123</v>
      </c>
      <c r="Y157" s="142">
        <f t="shared" si="25"/>
        <v>3123</v>
      </c>
      <c r="Z157" s="43">
        <f t="shared" si="35"/>
        <v>20.01923076923077</v>
      </c>
      <c r="AA157" s="5"/>
      <c r="AB157" s="5"/>
      <c r="AC157" s="5"/>
      <c r="AD157" s="5"/>
      <c r="AE157" s="5"/>
      <c r="AF157" s="5"/>
      <c r="AG157" s="6"/>
    </row>
    <row r="158" spans="1:33">
      <c r="A158" s="111">
        <v>7</v>
      </c>
      <c r="B158" s="111">
        <v>8</v>
      </c>
      <c r="C158" s="111">
        <f t="shared" si="26"/>
        <v>8</v>
      </c>
      <c r="D158" s="111" t="str">
        <f t="shared" si="27"/>
        <v>7_8</v>
      </c>
      <c r="E158" s="112">
        <v>3021</v>
      </c>
      <c r="F158" s="111"/>
      <c r="G158" s="111">
        <v>7</v>
      </c>
      <c r="H158" s="111">
        <v>8</v>
      </c>
      <c r="I158" s="111">
        <f t="shared" si="28"/>
        <v>8</v>
      </c>
      <c r="J158" s="111" t="str">
        <f t="shared" si="29"/>
        <v>7_8</v>
      </c>
      <c r="K158" s="112">
        <v>3119</v>
      </c>
      <c r="L158" s="5"/>
      <c r="M158" s="111">
        <v>7</v>
      </c>
      <c r="N158" s="111">
        <v>8</v>
      </c>
      <c r="O158" s="111">
        <f t="shared" si="30"/>
        <v>8</v>
      </c>
      <c r="P158" s="111" t="str">
        <f t="shared" si="31"/>
        <v>7_8</v>
      </c>
      <c r="Q158" s="112">
        <v>3197</v>
      </c>
      <c r="R158" s="50"/>
      <c r="S158" s="111">
        <v>7</v>
      </c>
      <c r="T158" s="111">
        <v>8</v>
      </c>
      <c r="U158" s="111">
        <f t="shared" si="32"/>
        <v>8</v>
      </c>
      <c r="V158" s="111" t="str">
        <f t="shared" si="24"/>
        <v>7_8</v>
      </c>
      <c r="W158" s="66">
        <f t="shared" si="33"/>
        <v>3119</v>
      </c>
      <c r="X158" s="66">
        <f t="shared" si="34"/>
        <v>3197</v>
      </c>
      <c r="Y158" s="142">
        <f t="shared" si="25"/>
        <v>3197</v>
      </c>
      <c r="Z158" s="43">
        <f t="shared" si="35"/>
        <v>20.493589743589745</v>
      </c>
      <c r="AA158" s="5"/>
      <c r="AB158" s="5"/>
      <c r="AC158" s="5"/>
      <c r="AD158" s="5"/>
      <c r="AE158" s="5"/>
      <c r="AF158" s="5"/>
      <c r="AG158" s="6"/>
    </row>
    <row r="159" spans="1:33">
      <c r="A159" s="111">
        <v>7</v>
      </c>
      <c r="B159" s="111">
        <v>9</v>
      </c>
      <c r="C159" s="111">
        <f t="shared" si="26"/>
        <v>9</v>
      </c>
      <c r="D159" s="111" t="str">
        <f t="shared" si="27"/>
        <v>7_9</v>
      </c>
      <c r="E159" s="112">
        <v>3096</v>
      </c>
      <c r="F159" s="111"/>
      <c r="G159" s="111">
        <v>7</v>
      </c>
      <c r="H159" s="111">
        <v>9</v>
      </c>
      <c r="I159" s="111">
        <f t="shared" si="28"/>
        <v>9</v>
      </c>
      <c r="J159" s="111" t="str">
        <f t="shared" si="29"/>
        <v>7_9</v>
      </c>
      <c r="K159" s="112">
        <v>3197</v>
      </c>
      <c r="L159" s="5"/>
      <c r="M159" s="111">
        <v>7</v>
      </c>
      <c r="N159" s="111">
        <v>9</v>
      </c>
      <c r="O159" s="111">
        <f t="shared" si="30"/>
        <v>9</v>
      </c>
      <c r="P159" s="111" t="str">
        <f t="shared" si="31"/>
        <v>7_9</v>
      </c>
      <c r="Q159" s="112">
        <v>3277</v>
      </c>
      <c r="R159" s="50"/>
      <c r="S159" s="111">
        <v>7</v>
      </c>
      <c r="T159" s="111">
        <v>9</v>
      </c>
      <c r="U159" s="111">
        <f t="shared" si="32"/>
        <v>9</v>
      </c>
      <c r="V159" s="111" t="str">
        <f t="shared" si="24"/>
        <v>7_9</v>
      </c>
      <c r="W159" s="66">
        <f t="shared" si="33"/>
        <v>3197</v>
      </c>
      <c r="X159" s="66">
        <f t="shared" si="34"/>
        <v>3277</v>
      </c>
      <c r="Y159" s="142">
        <f t="shared" si="25"/>
        <v>3277</v>
      </c>
      <c r="Z159" s="43">
        <f t="shared" si="35"/>
        <v>21.006410256410255</v>
      </c>
      <c r="AA159" s="5"/>
      <c r="AB159" s="5"/>
      <c r="AC159" s="5"/>
      <c r="AD159" s="5"/>
      <c r="AE159" s="5"/>
      <c r="AF159" s="5"/>
      <c r="AG159" s="6"/>
    </row>
    <row r="160" spans="1:33">
      <c r="A160" s="111">
        <v>7</v>
      </c>
      <c r="B160" s="111">
        <v>10</v>
      </c>
      <c r="C160" s="111">
        <f t="shared" si="26"/>
        <v>10</v>
      </c>
      <c r="D160" s="111" t="str">
        <f t="shared" si="27"/>
        <v>7_10</v>
      </c>
      <c r="E160" s="112">
        <v>3176</v>
      </c>
      <c r="F160" s="111"/>
      <c r="G160" s="111">
        <v>7</v>
      </c>
      <c r="H160" s="111">
        <v>10</v>
      </c>
      <c r="I160" s="111">
        <f t="shared" si="28"/>
        <v>10</v>
      </c>
      <c r="J160" s="111" t="str">
        <f t="shared" si="29"/>
        <v>7_10</v>
      </c>
      <c r="K160" s="112">
        <v>3279</v>
      </c>
      <c r="L160" s="5"/>
      <c r="M160" s="111">
        <v>7</v>
      </c>
      <c r="N160" s="111">
        <v>10</v>
      </c>
      <c r="O160" s="111">
        <f t="shared" si="30"/>
        <v>10</v>
      </c>
      <c r="P160" s="111" t="str">
        <f t="shared" si="31"/>
        <v>7_10</v>
      </c>
      <c r="Q160" s="112">
        <v>3361</v>
      </c>
      <c r="R160" s="50"/>
      <c r="S160" s="111">
        <v>7</v>
      </c>
      <c r="T160" s="111">
        <v>10</v>
      </c>
      <c r="U160" s="111">
        <f t="shared" si="32"/>
        <v>10</v>
      </c>
      <c r="V160" s="111" t="str">
        <f t="shared" si="24"/>
        <v>7_10</v>
      </c>
      <c r="W160" s="66">
        <f t="shared" si="33"/>
        <v>3279</v>
      </c>
      <c r="X160" s="66">
        <f t="shared" si="34"/>
        <v>3361</v>
      </c>
      <c r="Y160" s="142">
        <f t="shared" si="25"/>
        <v>3361</v>
      </c>
      <c r="Z160" s="43">
        <f t="shared" si="35"/>
        <v>21.544871794871796</v>
      </c>
      <c r="AA160" s="5"/>
      <c r="AB160" s="5"/>
      <c r="AC160" s="5"/>
      <c r="AD160" s="5"/>
      <c r="AE160" s="5"/>
      <c r="AF160" s="5"/>
      <c r="AG160" s="6"/>
    </row>
    <row r="161" spans="1:33">
      <c r="A161" s="111">
        <v>7</v>
      </c>
      <c r="B161" s="111">
        <v>11</v>
      </c>
      <c r="C161" s="111">
        <f t="shared" si="26"/>
        <v>11</v>
      </c>
      <c r="D161" s="111" t="str">
        <f t="shared" si="27"/>
        <v>7_11</v>
      </c>
      <c r="E161" s="112">
        <v>3242</v>
      </c>
      <c r="F161" s="111"/>
      <c r="G161" s="111">
        <v>7</v>
      </c>
      <c r="H161" s="111">
        <v>11</v>
      </c>
      <c r="I161" s="111">
        <f t="shared" si="28"/>
        <v>11</v>
      </c>
      <c r="J161" s="111" t="str">
        <f t="shared" si="29"/>
        <v>7_11</v>
      </c>
      <c r="K161" s="112">
        <v>3347</v>
      </c>
      <c r="L161" s="5"/>
      <c r="M161" s="111">
        <v>7</v>
      </c>
      <c r="N161" s="111">
        <v>11</v>
      </c>
      <c r="O161" s="111">
        <f t="shared" si="30"/>
        <v>11</v>
      </c>
      <c r="P161" s="111" t="str">
        <f t="shared" si="31"/>
        <v>7_11</v>
      </c>
      <c r="Q161" s="112">
        <v>3431</v>
      </c>
      <c r="R161" s="50"/>
      <c r="S161" s="111">
        <v>7</v>
      </c>
      <c r="T161" s="111">
        <v>11</v>
      </c>
      <c r="U161" s="111">
        <f t="shared" si="32"/>
        <v>11</v>
      </c>
      <c r="V161" s="111" t="str">
        <f t="shared" si="24"/>
        <v>7_11</v>
      </c>
      <c r="W161" s="66">
        <f t="shared" si="33"/>
        <v>3347</v>
      </c>
      <c r="X161" s="66">
        <f t="shared" si="34"/>
        <v>3431</v>
      </c>
      <c r="Y161" s="142">
        <f t="shared" si="25"/>
        <v>3431</v>
      </c>
      <c r="Z161" s="43">
        <f t="shared" si="35"/>
        <v>21.993589743589745</v>
      </c>
      <c r="AA161" s="5"/>
      <c r="AB161" s="5"/>
      <c r="AC161" s="5"/>
      <c r="AD161" s="5"/>
      <c r="AE161" s="5"/>
      <c r="AF161" s="5"/>
      <c r="AG161" s="6"/>
    </row>
    <row r="162" spans="1:33">
      <c r="A162" s="111">
        <v>7</v>
      </c>
      <c r="B162" s="111">
        <v>12</v>
      </c>
      <c r="C162" s="111">
        <f t="shared" si="26"/>
        <v>12</v>
      </c>
      <c r="D162" s="111" t="str">
        <f t="shared" si="27"/>
        <v>7_12</v>
      </c>
      <c r="E162" s="112">
        <v>3314</v>
      </c>
      <c r="F162" s="111"/>
      <c r="G162" s="111">
        <v>7</v>
      </c>
      <c r="H162" s="111">
        <v>12</v>
      </c>
      <c r="I162" s="111">
        <f t="shared" si="28"/>
        <v>12</v>
      </c>
      <c r="J162" s="111" t="str">
        <f t="shared" si="29"/>
        <v>7_12</v>
      </c>
      <c r="K162" s="112">
        <v>3422</v>
      </c>
      <c r="L162" s="5"/>
      <c r="M162" s="111">
        <v>7</v>
      </c>
      <c r="N162" s="111">
        <v>12</v>
      </c>
      <c r="O162" s="111">
        <f t="shared" si="30"/>
        <v>12</v>
      </c>
      <c r="P162" s="111" t="str">
        <f t="shared" si="31"/>
        <v>7_12</v>
      </c>
      <c r="Q162" s="112">
        <v>3508</v>
      </c>
      <c r="R162" s="50"/>
      <c r="S162" s="111">
        <v>7</v>
      </c>
      <c r="T162" s="111">
        <v>12</v>
      </c>
      <c r="U162" s="111">
        <f t="shared" si="32"/>
        <v>12</v>
      </c>
      <c r="V162" s="111" t="str">
        <f t="shared" si="24"/>
        <v>7_12</v>
      </c>
      <c r="W162" s="66">
        <f t="shared" si="33"/>
        <v>3422</v>
      </c>
      <c r="X162" s="66">
        <f t="shared" si="34"/>
        <v>3508</v>
      </c>
      <c r="Y162" s="142">
        <f t="shared" si="25"/>
        <v>3508</v>
      </c>
      <c r="Z162" s="43">
        <f t="shared" si="35"/>
        <v>22.487179487179485</v>
      </c>
      <c r="AA162" s="5"/>
      <c r="AB162" s="5"/>
      <c r="AC162" s="5"/>
      <c r="AD162" s="5"/>
      <c r="AE162" s="5"/>
      <c r="AF162" s="5"/>
      <c r="AG162" s="6"/>
    </row>
    <row r="163" spans="1:33">
      <c r="A163" s="111">
        <v>7</v>
      </c>
      <c r="B163" s="111">
        <v>13</v>
      </c>
      <c r="C163" s="111">
        <f t="shared" si="26"/>
        <v>13</v>
      </c>
      <c r="D163" s="111" t="str">
        <f t="shared" si="27"/>
        <v>7_13</v>
      </c>
      <c r="E163" s="112">
        <v>3384</v>
      </c>
      <c r="F163" s="111"/>
      <c r="G163" s="111">
        <v>7</v>
      </c>
      <c r="H163" s="111">
        <v>13</v>
      </c>
      <c r="I163" s="111">
        <f t="shared" si="28"/>
        <v>13</v>
      </c>
      <c r="J163" s="111" t="str">
        <f t="shared" si="29"/>
        <v>7_13</v>
      </c>
      <c r="K163" s="112">
        <v>3494</v>
      </c>
      <c r="L163" s="5"/>
      <c r="M163" s="111">
        <v>7</v>
      </c>
      <c r="N163" s="111">
        <v>13</v>
      </c>
      <c r="O163" s="111">
        <f t="shared" si="30"/>
        <v>13</v>
      </c>
      <c r="P163" s="111" t="str">
        <f t="shared" si="31"/>
        <v>7_13</v>
      </c>
      <c r="Q163" s="112">
        <v>3581</v>
      </c>
      <c r="R163" s="50"/>
      <c r="S163" s="111">
        <v>7</v>
      </c>
      <c r="T163" s="111">
        <v>13</v>
      </c>
      <c r="U163" s="111">
        <f t="shared" si="32"/>
        <v>13</v>
      </c>
      <c r="V163" s="111" t="str">
        <f t="shared" si="24"/>
        <v>7_13</v>
      </c>
      <c r="W163" s="66">
        <f t="shared" si="33"/>
        <v>3494</v>
      </c>
      <c r="X163" s="66">
        <f t="shared" si="34"/>
        <v>3581</v>
      </c>
      <c r="Y163" s="142">
        <f t="shared" si="25"/>
        <v>3581</v>
      </c>
      <c r="Z163" s="43">
        <f t="shared" si="35"/>
        <v>22.955128205128204</v>
      </c>
      <c r="AA163" s="5"/>
      <c r="AB163" s="5"/>
      <c r="AC163" s="5"/>
      <c r="AD163" s="5"/>
      <c r="AE163" s="5"/>
      <c r="AF163" s="5"/>
      <c r="AG163" s="6"/>
    </row>
    <row r="164" spans="1:33">
      <c r="A164" s="111">
        <v>7</v>
      </c>
      <c r="B164" s="111" t="s">
        <v>665</v>
      </c>
      <c r="C164" s="111" t="str">
        <f t="shared" si="26"/>
        <v>u1</v>
      </c>
      <c r="D164" s="111" t="str">
        <f t="shared" si="27"/>
        <v>7_u1</v>
      </c>
      <c r="E164" s="112">
        <v>3499</v>
      </c>
      <c r="F164" s="111"/>
      <c r="G164" s="111">
        <v>7</v>
      </c>
      <c r="H164" s="111" t="s">
        <v>665</v>
      </c>
      <c r="I164" s="111" t="str">
        <f t="shared" si="28"/>
        <v>u1</v>
      </c>
      <c r="J164" s="111" t="str">
        <f t="shared" si="29"/>
        <v>7_u1</v>
      </c>
      <c r="K164" s="112">
        <v>3613</v>
      </c>
      <c r="L164" s="5"/>
      <c r="M164" s="111">
        <v>7</v>
      </c>
      <c r="N164" s="111" t="s">
        <v>665</v>
      </c>
      <c r="O164" s="111" t="str">
        <f t="shared" si="30"/>
        <v>u1</v>
      </c>
      <c r="P164" s="111" t="str">
        <f t="shared" si="31"/>
        <v>7_u1</v>
      </c>
      <c r="Q164" s="112">
        <v>3703</v>
      </c>
      <c r="R164" s="50"/>
      <c r="S164" s="111">
        <v>7</v>
      </c>
      <c r="T164" s="111" t="s">
        <v>665</v>
      </c>
      <c r="U164" s="111" t="str">
        <f t="shared" si="32"/>
        <v>u1</v>
      </c>
      <c r="V164" s="111" t="str">
        <f t="shared" si="24"/>
        <v>7_u1</v>
      </c>
      <c r="W164" s="66">
        <f t="shared" si="33"/>
        <v>3613</v>
      </c>
      <c r="X164" s="66">
        <f t="shared" si="34"/>
        <v>3703</v>
      </c>
      <c r="Y164" s="142">
        <f t="shared" si="25"/>
        <v>3703</v>
      </c>
      <c r="Z164" s="43">
        <f t="shared" si="35"/>
        <v>23.737179487179485</v>
      </c>
      <c r="AA164" s="5"/>
      <c r="AB164" s="5"/>
      <c r="AC164" s="5"/>
      <c r="AD164" s="5"/>
      <c r="AE164" s="5"/>
      <c r="AF164" s="5"/>
      <c r="AG164" s="6"/>
    </row>
    <row r="165" spans="1:33">
      <c r="A165" s="111">
        <v>7</v>
      </c>
      <c r="B165" s="111" t="s">
        <v>666</v>
      </c>
      <c r="C165" s="111" t="str">
        <f t="shared" si="26"/>
        <v>u2</v>
      </c>
      <c r="D165" s="111" t="str">
        <f t="shared" si="27"/>
        <v>7_u2</v>
      </c>
      <c r="E165" s="112">
        <v>3620</v>
      </c>
      <c r="F165" s="111"/>
      <c r="G165" s="111">
        <v>7</v>
      </c>
      <c r="H165" s="111" t="s">
        <v>666</v>
      </c>
      <c r="I165" s="111" t="str">
        <f t="shared" si="28"/>
        <v>u2</v>
      </c>
      <c r="J165" s="111" t="str">
        <f t="shared" si="29"/>
        <v>7_u2</v>
      </c>
      <c r="K165" s="112">
        <v>3738</v>
      </c>
      <c r="L165" s="5"/>
      <c r="M165" s="111">
        <v>7</v>
      </c>
      <c r="N165" s="111" t="s">
        <v>666</v>
      </c>
      <c r="O165" s="111" t="str">
        <f t="shared" si="30"/>
        <v>u2</v>
      </c>
      <c r="P165" s="111" t="str">
        <f t="shared" si="31"/>
        <v>7_u2</v>
      </c>
      <c r="Q165" s="112">
        <v>3831</v>
      </c>
      <c r="R165" s="50"/>
      <c r="S165" s="111">
        <v>7</v>
      </c>
      <c r="T165" s="111" t="s">
        <v>666</v>
      </c>
      <c r="U165" s="111" t="str">
        <f t="shared" si="32"/>
        <v>u2</v>
      </c>
      <c r="V165" s="111" t="str">
        <f t="shared" si="24"/>
        <v>7_u2</v>
      </c>
      <c r="W165" s="66">
        <f t="shared" si="33"/>
        <v>3738</v>
      </c>
      <c r="X165" s="66">
        <f t="shared" si="34"/>
        <v>3831</v>
      </c>
      <c r="Y165" s="142">
        <f t="shared" si="25"/>
        <v>3831</v>
      </c>
      <c r="Z165" s="43">
        <f t="shared" si="35"/>
        <v>24.557692307692307</v>
      </c>
      <c r="AA165" s="5"/>
      <c r="AB165" s="5"/>
      <c r="AC165" s="5"/>
      <c r="AD165" s="5"/>
      <c r="AE165" s="5"/>
      <c r="AF165" s="5"/>
      <c r="AG165" s="6"/>
    </row>
    <row r="166" spans="1:33">
      <c r="A166" s="111">
        <v>7</v>
      </c>
      <c r="B166" s="111" t="s">
        <v>667</v>
      </c>
      <c r="C166" s="111" t="str">
        <f t="shared" si="26"/>
        <v>a</v>
      </c>
      <c r="D166" s="111" t="str">
        <f t="shared" si="27"/>
        <v>7_a</v>
      </c>
      <c r="E166" s="112">
        <v>3499</v>
      </c>
      <c r="F166" s="111"/>
      <c r="G166" s="111">
        <v>7</v>
      </c>
      <c r="H166" s="111" t="s">
        <v>667</v>
      </c>
      <c r="I166" s="111" t="str">
        <f t="shared" si="28"/>
        <v>a</v>
      </c>
      <c r="J166" s="111" t="str">
        <f t="shared" si="29"/>
        <v>7_a</v>
      </c>
      <c r="K166" s="112">
        <v>3613</v>
      </c>
      <c r="L166" s="5"/>
      <c r="M166" s="111">
        <v>7</v>
      </c>
      <c r="N166" s="111" t="s">
        <v>667</v>
      </c>
      <c r="O166" s="111" t="str">
        <f t="shared" si="30"/>
        <v>a</v>
      </c>
      <c r="P166" s="111" t="str">
        <f t="shared" si="31"/>
        <v>7_a</v>
      </c>
      <c r="Q166" s="112">
        <v>3703</v>
      </c>
      <c r="R166" s="50"/>
      <c r="S166" s="111">
        <v>7</v>
      </c>
      <c r="T166" s="111" t="s">
        <v>667</v>
      </c>
      <c r="U166" s="111" t="str">
        <f t="shared" si="32"/>
        <v>a</v>
      </c>
      <c r="V166" s="111" t="str">
        <f t="shared" si="24"/>
        <v>7_a</v>
      </c>
      <c r="W166" s="66">
        <f t="shared" si="33"/>
        <v>3613</v>
      </c>
      <c r="X166" s="66">
        <f t="shared" si="34"/>
        <v>3703</v>
      </c>
      <c r="Y166" s="142">
        <f t="shared" si="25"/>
        <v>3703</v>
      </c>
      <c r="Z166" s="43">
        <f t="shared" si="35"/>
        <v>23.737179487179485</v>
      </c>
      <c r="AA166" s="5"/>
      <c r="AB166" s="5"/>
      <c r="AC166" s="5"/>
      <c r="AD166" s="5"/>
      <c r="AE166" s="5"/>
      <c r="AF166" s="5"/>
      <c r="AG166" s="6"/>
    </row>
    <row r="167" spans="1:33">
      <c r="A167" s="111">
        <v>7</v>
      </c>
      <c r="B167" s="111" t="s">
        <v>668</v>
      </c>
      <c r="C167" s="111" t="str">
        <f t="shared" si="26"/>
        <v>b</v>
      </c>
      <c r="D167" s="111" t="str">
        <f t="shared" si="27"/>
        <v>7_b</v>
      </c>
      <c r="E167" s="112">
        <v>3620</v>
      </c>
      <c r="F167" s="111"/>
      <c r="G167" s="111">
        <v>7</v>
      </c>
      <c r="H167" s="111" t="s">
        <v>668</v>
      </c>
      <c r="I167" s="111" t="str">
        <f t="shared" si="28"/>
        <v>b</v>
      </c>
      <c r="J167" s="111" t="str">
        <f t="shared" si="29"/>
        <v>7_b</v>
      </c>
      <c r="K167" s="112">
        <v>3738</v>
      </c>
      <c r="L167" s="5"/>
      <c r="M167" s="111">
        <v>7</v>
      </c>
      <c r="N167" s="111" t="s">
        <v>668</v>
      </c>
      <c r="O167" s="111" t="str">
        <f t="shared" si="30"/>
        <v>b</v>
      </c>
      <c r="P167" s="111" t="str">
        <f t="shared" si="31"/>
        <v>7_b</v>
      </c>
      <c r="Q167" s="112">
        <v>3831</v>
      </c>
      <c r="R167" s="50"/>
      <c r="S167" s="111">
        <v>7</v>
      </c>
      <c r="T167" s="111" t="s">
        <v>668</v>
      </c>
      <c r="U167" s="111" t="str">
        <f t="shared" si="32"/>
        <v>b</v>
      </c>
      <c r="V167" s="111" t="str">
        <f t="shared" si="24"/>
        <v>7_b</v>
      </c>
      <c r="W167" s="66">
        <f t="shared" si="33"/>
        <v>3738</v>
      </c>
      <c r="X167" s="66">
        <f t="shared" si="34"/>
        <v>3831</v>
      </c>
      <c r="Y167" s="142">
        <f t="shared" si="25"/>
        <v>3831</v>
      </c>
      <c r="Z167" s="43">
        <f t="shared" si="35"/>
        <v>24.557692307692307</v>
      </c>
      <c r="AA167" s="5"/>
      <c r="AB167" s="5"/>
      <c r="AC167" s="5"/>
      <c r="AD167" s="5"/>
      <c r="AE167" s="5"/>
      <c r="AF167" s="5"/>
      <c r="AG167" s="6"/>
    </row>
    <row r="168" spans="1:33">
      <c r="A168" s="111">
        <v>7</v>
      </c>
      <c r="B168" s="111" t="s">
        <v>669</v>
      </c>
      <c r="C168" s="111" t="str">
        <f t="shared" si="26"/>
        <v>c</v>
      </c>
      <c r="D168" s="111" t="str">
        <f t="shared" si="27"/>
        <v>7_c</v>
      </c>
      <c r="E168" s="112">
        <v>3742</v>
      </c>
      <c r="F168" s="111"/>
      <c r="G168" s="111">
        <v>7</v>
      </c>
      <c r="H168" s="111" t="s">
        <v>669</v>
      </c>
      <c r="I168" s="111" t="str">
        <f t="shared" si="28"/>
        <v>c</v>
      </c>
      <c r="J168" s="111" t="str">
        <f t="shared" si="29"/>
        <v>7_c</v>
      </c>
      <c r="K168" s="112">
        <v>3864</v>
      </c>
      <c r="L168" s="5"/>
      <c r="M168" s="111">
        <v>7</v>
      </c>
      <c r="N168" s="111" t="s">
        <v>669</v>
      </c>
      <c r="O168" s="111" t="str">
        <f t="shared" si="30"/>
        <v>c</v>
      </c>
      <c r="P168" s="111" t="str">
        <f t="shared" si="31"/>
        <v>7_c</v>
      </c>
      <c r="Q168" s="112">
        <v>3961</v>
      </c>
      <c r="R168" s="50"/>
      <c r="S168" s="111">
        <v>7</v>
      </c>
      <c r="T168" s="111" t="s">
        <v>669</v>
      </c>
      <c r="U168" s="111" t="str">
        <f t="shared" si="32"/>
        <v>c</v>
      </c>
      <c r="V168" s="111" t="str">
        <f t="shared" si="24"/>
        <v>7_c</v>
      </c>
      <c r="W168" s="66">
        <f t="shared" si="33"/>
        <v>3864</v>
      </c>
      <c r="X168" s="66">
        <f t="shared" si="34"/>
        <v>3961</v>
      </c>
      <c r="Y168" s="142">
        <f t="shared" si="25"/>
        <v>3961</v>
      </c>
      <c r="Z168" s="43">
        <f t="shared" si="35"/>
        <v>25.391025641025642</v>
      </c>
      <c r="AA168" s="5"/>
      <c r="AB168" s="5"/>
      <c r="AC168" s="5"/>
      <c r="AD168" s="5"/>
      <c r="AE168" s="5"/>
      <c r="AF168" s="5"/>
      <c r="AG168" s="6"/>
    </row>
    <row r="169" spans="1:33">
      <c r="A169" s="111">
        <v>7</v>
      </c>
      <c r="B169" s="111" t="s">
        <v>670</v>
      </c>
      <c r="C169" s="111" t="str">
        <f t="shared" si="26"/>
        <v>d</v>
      </c>
      <c r="D169" s="111" t="str">
        <f t="shared" si="27"/>
        <v>7_d</v>
      </c>
      <c r="E169" s="112">
        <v>3864</v>
      </c>
      <c r="F169" s="111"/>
      <c r="G169" s="111">
        <v>7</v>
      </c>
      <c r="H169" s="111" t="s">
        <v>670</v>
      </c>
      <c r="I169" s="111" t="str">
        <f t="shared" si="28"/>
        <v>d</v>
      </c>
      <c r="J169" s="111" t="str">
        <f t="shared" si="29"/>
        <v>7_d</v>
      </c>
      <c r="K169" s="112">
        <v>3990</v>
      </c>
      <c r="L169" s="5"/>
      <c r="M169" s="111">
        <v>7</v>
      </c>
      <c r="N169" s="111" t="s">
        <v>670</v>
      </c>
      <c r="O169" s="111" t="str">
        <f t="shared" si="30"/>
        <v>d</v>
      </c>
      <c r="P169" s="111" t="str">
        <f t="shared" si="31"/>
        <v>7_d</v>
      </c>
      <c r="Q169" s="112">
        <v>4090</v>
      </c>
      <c r="R169" s="50"/>
      <c r="S169" s="111">
        <v>7</v>
      </c>
      <c r="T169" s="111" t="s">
        <v>670</v>
      </c>
      <c r="U169" s="111" t="str">
        <f t="shared" si="32"/>
        <v>d</v>
      </c>
      <c r="V169" s="111" t="str">
        <f t="shared" si="24"/>
        <v>7_d</v>
      </c>
      <c r="W169" s="66">
        <f t="shared" si="33"/>
        <v>3990</v>
      </c>
      <c r="X169" s="66">
        <f t="shared" si="34"/>
        <v>4090</v>
      </c>
      <c r="Y169" s="142">
        <f t="shared" si="25"/>
        <v>4090</v>
      </c>
      <c r="Z169" s="43">
        <f t="shared" si="35"/>
        <v>26.217948717948719</v>
      </c>
      <c r="AA169" s="5"/>
      <c r="AB169" s="5"/>
      <c r="AC169" s="5"/>
      <c r="AD169" s="5"/>
      <c r="AE169" s="5"/>
      <c r="AF169" s="5"/>
      <c r="AG169" s="6"/>
    </row>
    <row r="170" spans="1:33">
      <c r="A170" s="111">
        <v>7</v>
      </c>
      <c r="B170" s="111" t="s">
        <v>671</v>
      </c>
      <c r="C170" s="111" t="str">
        <f t="shared" si="26"/>
        <v>e</v>
      </c>
      <c r="D170" s="111" t="str">
        <f t="shared" si="27"/>
        <v>7_e</v>
      </c>
      <c r="E170" s="112">
        <v>3989</v>
      </c>
      <c r="F170" s="111"/>
      <c r="G170" s="111">
        <v>7</v>
      </c>
      <c r="H170" s="111" t="s">
        <v>671</v>
      </c>
      <c r="I170" s="111" t="str">
        <f t="shared" si="28"/>
        <v>e</v>
      </c>
      <c r="J170" s="111" t="str">
        <f t="shared" si="29"/>
        <v>7_e</v>
      </c>
      <c r="K170" s="112">
        <v>4119</v>
      </c>
      <c r="L170" s="5"/>
      <c r="M170" s="111">
        <v>7</v>
      </c>
      <c r="N170" s="111" t="s">
        <v>671</v>
      </c>
      <c r="O170" s="111" t="str">
        <f t="shared" si="30"/>
        <v>e</v>
      </c>
      <c r="P170" s="111" t="str">
        <f t="shared" si="31"/>
        <v>7_e</v>
      </c>
      <c r="Q170" s="112">
        <v>4222</v>
      </c>
      <c r="R170" s="50"/>
      <c r="S170" s="111">
        <v>7</v>
      </c>
      <c r="T170" s="111" t="s">
        <v>671</v>
      </c>
      <c r="U170" s="111" t="str">
        <f t="shared" si="32"/>
        <v>e</v>
      </c>
      <c r="V170" s="111" t="str">
        <f t="shared" si="24"/>
        <v>7_e</v>
      </c>
      <c r="W170" s="66">
        <f t="shared" si="33"/>
        <v>4119</v>
      </c>
      <c r="X170" s="66">
        <f t="shared" si="34"/>
        <v>4222</v>
      </c>
      <c r="Y170" s="142">
        <f t="shared" si="25"/>
        <v>4222</v>
      </c>
      <c r="Z170" s="43">
        <f t="shared" si="35"/>
        <v>27.064102564102566</v>
      </c>
      <c r="AA170" s="5"/>
      <c r="AB170" s="5"/>
      <c r="AC170" s="5"/>
      <c r="AD170" s="5"/>
      <c r="AE170" s="5"/>
      <c r="AF170" s="5"/>
      <c r="AG170" s="6"/>
    </row>
    <row r="171" spans="1:33">
      <c r="A171" s="111">
        <v>8</v>
      </c>
      <c r="B171" s="111" t="s">
        <v>664</v>
      </c>
      <c r="C171" s="111" t="str">
        <f t="shared" si="26"/>
        <v>Start</v>
      </c>
      <c r="D171" s="111" t="str">
        <f t="shared" si="27"/>
        <v>8_Start</v>
      </c>
      <c r="E171" s="112">
        <v>2627</v>
      </c>
      <c r="F171" s="111"/>
      <c r="G171" s="111">
        <v>8</v>
      </c>
      <c r="H171" s="111" t="s">
        <v>664</v>
      </c>
      <c r="I171" s="111" t="str">
        <f t="shared" si="28"/>
        <v>Start</v>
      </c>
      <c r="J171" s="111" t="str">
        <f t="shared" si="29"/>
        <v>8_Start</v>
      </c>
      <c r="K171" s="112">
        <v>2712</v>
      </c>
      <c r="L171" s="5"/>
      <c r="M171" s="111">
        <v>8</v>
      </c>
      <c r="N171" s="111" t="s">
        <v>664</v>
      </c>
      <c r="O171" s="111" t="str">
        <f t="shared" si="30"/>
        <v>Start</v>
      </c>
      <c r="P171" s="111" t="str">
        <f t="shared" si="31"/>
        <v>8_Start</v>
      </c>
      <c r="Q171" s="112">
        <v>2780</v>
      </c>
      <c r="R171" s="50"/>
      <c r="S171" s="111">
        <v>8</v>
      </c>
      <c r="T171" s="111" t="s">
        <v>664</v>
      </c>
      <c r="U171" s="111" t="str">
        <f t="shared" si="32"/>
        <v>Start</v>
      </c>
      <c r="V171" s="111" t="str">
        <f t="shared" si="24"/>
        <v>8_Start</v>
      </c>
      <c r="W171" s="66">
        <f t="shared" si="33"/>
        <v>2712</v>
      </c>
      <c r="X171" s="66">
        <f t="shared" si="34"/>
        <v>2780</v>
      </c>
      <c r="Y171" s="142">
        <f t="shared" si="25"/>
        <v>2780</v>
      </c>
      <c r="Z171" s="43">
        <f t="shared" si="35"/>
        <v>17.820512820512821</v>
      </c>
      <c r="AA171" s="5"/>
      <c r="AB171" s="5"/>
      <c r="AC171" s="5"/>
      <c r="AD171" s="5"/>
      <c r="AE171" s="5"/>
      <c r="AF171" s="5"/>
      <c r="AG171" s="6"/>
    </row>
    <row r="172" spans="1:33">
      <c r="A172" s="111">
        <v>8</v>
      </c>
      <c r="B172" s="111">
        <v>0</v>
      </c>
      <c r="C172" s="111">
        <f t="shared" si="26"/>
        <v>0</v>
      </c>
      <c r="D172" s="111" t="str">
        <f t="shared" si="27"/>
        <v>8_0</v>
      </c>
      <c r="E172" s="112">
        <v>2676</v>
      </c>
      <c r="F172" s="111"/>
      <c r="G172" s="111">
        <v>8</v>
      </c>
      <c r="H172" s="111">
        <v>0</v>
      </c>
      <c r="I172" s="111">
        <f t="shared" si="28"/>
        <v>0</v>
      </c>
      <c r="J172" s="111" t="str">
        <f t="shared" si="29"/>
        <v>8_0</v>
      </c>
      <c r="K172" s="112">
        <v>2763</v>
      </c>
      <c r="L172" s="5"/>
      <c r="M172" s="111">
        <v>8</v>
      </c>
      <c r="N172" s="111">
        <v>0</v>
      </c>
      <c r="O172" s="111">
        <f t="shared" si="30"/>
        <v>0</v>
      </c>
      <c r="P172" s="111" t="str">
        <f t="shared" si="31"/>
        <v>8_0</v>
      </c>
      <c r="Q172" s="112">
        <v>2832</v>
      </c>
      <c r="R172" s="50"/>
      <c r="S172" s="111">
        <v>8</v>
      </c>
      <c r="T172" s="111">
        <v>0</v>
      </c>
      <c r="U172" s="111">
        <f t="shared" si="32"/>
        <v>0</v>
      </c>
      <c r="V172" s="111" t="str">
        <f t="shared" si="24"/>
        <v>8_0</v>
      </c>
      <c r="W172" s="66">
        <f t="shared" si="33"/>
        <v>2763</v>
      </c>
      <c r="X172" s="66">
        <f t="shared" si="34"/>
        <v>2832</v>
      </c>
      <c r="Y172" s="142">
        <f t="shared" si="25"/>
        <v>2832</v>
      </c>
      <c r="Z172" s="43">
        <f t="shared" si="35"/>
        <v>18.153846153846153</v>
      </c>
      <c r="AA172" s="5"/>
      <c r="AB172" s="5"/>
      <c r="AC172" s="5"/>
      <c r="AD172" s="5"/>
      <c r="AE172" s="5"/>
      <c r="AF172" s="5"/>
      <c r="AG172" s="6"/>
    </row>
    <row r="173" spans="1:33">
      <c r="A173" s="111">
        <v>8</v>
      </c>
      <c r="B173" s="111">
        <v>1</v>
      </c>
      <c r="C173" s="111">
        <f t="shared" si="26"/>
        <v>1</v>
      </c>
      <c r="D173" s="111" t="str">
        <f t="shared" si="27"/>
        <v>8_1</v>
      </c>
      <c r="E173" s="112">
        <v>2729</v>
      </c>
      <c r="F173" s="111"/>
      <c r="G173" s="111">
        <v>8</v>
      </c>
      <c r="H173" s="111">
        <v>1</v>
      </c>
      <c r="I173" s="111">
        <f t="shared" si="28"/>
        <v>1</v>
      </c>
      <c r="J173" s="111" t="str">
        <f t="shared" si="29"/>
        <v>8_1</v>
      </c>
      <c r="K173" s="112">
        <v>2818</v>
      </c>
      <c r="L173" s="5"/>
      <c r="M173" s="111">
        <v>8</v>
      </c>
      <c r="N173" s="111">
        <v>1</v>
      </c>
      <c r="O173" s="111">
        <f t="shared" si="30"/>
        <v>1</v>
      </c>
      <c r="P173" s="111" t="str">
        <f t="shared" si="31"/>
        <v>8_1</v>
      </c>
      <c r="Q173" s="112">
        <v>2888</v>
      </c>
      <c r="R173" s="50"/>
      <c r="S173" s="111">
        <v>8</v>
      </c>
      <c r="T173" s="111">
        <v>1</v>
      </c>
      <c r="U173" s="111">
        <f t="shared" si="32"/>
        <v>1</v>
      </c>
      <c r="V173" s="111" t="str">
        <f t="shared" si="24"/>
        <v>8_1</v>
      </c>
      <c r="W173" s="66">
        <f t="shared" si="33"/>
        <v>2818</v>
      </c>
      <c r="X173" s="66">
        <f t="shared" si="34"/>
        <v>2888</v>
      </c>
      <c r="Y173" s="142">
        <f t="shared" si="25"/>
        <v>2888</v>
      </c>
      <c r="Z173" s="43">
        <f t="shared" si="35"/>
        <v>18.512820512820515</v>
      </c>
      <c r="AA173" s="5"/>
      <c r="AB173" s="5"/>
      <c r="AC173" s="5"/>
      <c r="AD173" s="5"/>
      <c r="AE173" s="5"/>
      <c r="AF173" s="5"/>
      <c r="AG173" s="6"/>
    </row>
    <row r="174" spans="1:33">
      <c r="A174" s="111">
        <v>8</v>
      </c>
      <c r="B174" s="111">
        <v>2</v>
      </c>
      <c r="C174" s="111">
        <f t="shared" si="26"/>
        <v>2</v>
      </c>
      <c r="D174" s="111" t="str">
        <f t="shared" si="27"/>
        <v>8_2</v>
      </c>
      <c r="E174" s="112">
        <v>2789</v>
      </c>
      <c r="F174" s="111"/>
      <c r="G174" s="111">
        <v>8</v>
      </c>
      <c r="H174" s="111">
        <v>2</v>
      </c>
      <c r="I174" s="111">
        <f t="shared" si="28"/>
        <v>2</v>
      </c>
      <c r="J174" s="111" t="str">
        <f t="shared" si="29"/>
        <v>8_2</v>
      </c>
      <c r="K174" s="112">
        <v>2880</v>
      </c>
      <c r="L174" s="5"/>
      <c r="M174" s="111">
        <v>8</v>
      </c>
      <c r="N174" s="111">
        <v>2</v>
      </c>
      <c r="O174" s="111">
        <f t="shared" si="30"/>
        <v>2</v>
      </c>
      <c r="P174" s="111" t="str">
        <f t="shared" si="31"/>
        <v>8_2</v>
      </c>
      <c r="Q174" s="112">
        <v>2952</v>
      </c>
      <c r="R174" s="50"/>
      <c r="S174" s="111">
        <v>8</v>
      </c>
      <c r="T174" s="111">
        <v>2</v>
      </c>
      <c r="U174" s="111">
        <f t="shared" si="32"/>
        <v>2</v>
      </c>
      <c r="V174" s="111" t="str">
        <f t="shared" si="24"/>
        <v>8_2</v>
      </c>
      <c r="W174" s="66">
        <f t="shared" si="33"/>
        <v>2880</v>
      </c>
      <c r="X174" s="66">
        <f t="shared" si="34"/>
        <v>2952</v>
      </c>
      <c r="Y174" s="142">
        <f t="shared" si="25"/>
        <v>2952</v>
      </c>
      <c r="Z174" s="43">
        <f t="shared" si="35"/>
        <v>18.923076923076923</v>
      </c>
      <c r="AA174" s="5"/>
      <c r="AB174" s="5"/>
      <c r="AC174" s="5"/>
      <c r="AD174" s="5"/>
      <c r="AE174" s="5"/>
      <c r="AF174" s="5"/>
      <c r="AG174" s="6"/>
    </row>
    <row r="175" spans="1:33">
      <c r="A175" s="111">
        <v>8</v>
      </c>
      <c r="B175" s="111">
        <v>3</v>
      </c>
      <c r="C175" s="111">
        <f t="shared" si="26"/>
        <v>3</v>
      </c>
      <c r="D175" s="111" t="str">
        <f t="shared" si="27"/>
        <v>8_3</v>
      </c>
      <c r="E175" s="112">
        <v>2844</v>
      </c>
      <c r="F175" s="111"/>
      <c r="G175" s="111">
        <v>8</v>
      </c>
      <c r="H175" s="111">
        <v>3</v>
      </c>
      <c r="I175" s="111">
        <f t="shared" si="28"/>
        <v>3</v>
      </c>
      <c r="J175" s="111" t="str">
        <f t="shared" si="29"/>
        <v>8_3</v>
      </c>
      <c r="K175" s="112">
        <v>2936</v>
      </c>
      <c r="L175" s="5"/>
      <c r="M175" s="111">
        <v>8</v>
      </c>
      <c r="N175" s="111">
        <v>3</v>
      </c>
      <c r="O175" s="111">
        <f t="shared" si="30"/>
        <v>3</v>
      </c>
      <c r="P175" s="111" t="str">
        <f t="shared" si="31"/>
        <v>8_3</v>
      </c>
      <c r="Q175" s="112">
        <v>3009</v>
      </c>
      <c r="R175" s="50"/>
      <c r="S175" s="111">
        <v>8</v>
      </c>
      <c r="T175" s="111">
        <v>3</v>
      </c>
      <c r="U175" s="111">
        <f t="shared" si="32"/>
        <v>3</v>
      </c>
      <c r="V175" s="111" t="str">
        <f t="shared" si="24"/>
        <v>8_3</v>
      </c>
      <c r="W175" s="66">
        <f t="shared" si="33"/>
        <v>2936</v>
      </c>
      <c r="X175" s="66">
        <f t="shared" si="34"/>
        <v>3009</v>
      </c>
      <c r="Y175" s="142">
        <f t="shared" si="25"/>
        <v>3009</v>
      </c>
      <c r="Z175" s="43">
        <f t="shared" si="35"/>
        <v>19.28846153846154</v>
      </c>
      <c r="AA175" s="5"/>
      <c r="AB175" s="5"/>
      <c r="AC175" s="5"/>
      <c r="AD175" s="5"/>
      <c r="AE175" s="5"/>
      <c r="AF175" s="5"/>
      <c r="AG175" s="6"/>
    </row>
    <row r="176" spans="1:33">
      <c r="A176" s="111">
        <v>8</v>
      </c>
      <c r="B176" s="111">
        <v>4</v>
      </c>
      <c r="C176" s="111">
        <f t="shared" si="26"/>
        <v>4</v>
      </c>
      <c r="D176" s="111" t="str">
        <f t="shared" si="27"/>
        <v>8_4</v>
      </c>
      <c r="E176" s="112">
        <v>2951</v>
      </c>
      <c r="F176" s="111"/>
      <c r="G176" s="111">
        <v>8</v>
      </c>
      <c r="H176" s="111">
        <v>4</v>
      </c>
      <c r="I176" s="111">
        <f t="shared" si="28"/>
        <v>4</v>
      </c>
      <c r="J176" s="111" t="str">
        <f t="shared" si="29"/>
        <v>8_4</v>
      </c>
      <c r="K176" s="112">
        <v>3047</v>
      </c>
      <c r="L176" s="5"/>
      <c r="M176" s="111">
        <v>8</v>
      </c>
      <c r="N176" s="111">
        <v>4</v>
      </c>
      <c r="O176" s="111">
        <f t="shared" si="30"/>
        <v>4</v>
      </c>
      <c r="P176" s="111" t="str">
        <f t="shared" si="31"/>
        <v>8_4</v>
      </c>
      <c r="Q176" s="112">
        <v>3123</v>
      </c>
      <c r="R176" s="50"/>
      <c r="S176" s="111">
        <v>8</v>
      </c>
      <c r="T176" s="111">
        <v>4</v>
      </c>
      <c r="U176" s="111">
        <f t="shared" si="32"/>
        <v>4</v>
      </c>
      <c r="V176" s="111" t="str">
        <f t="shared" si="24"/>
        <v>8_4</v>
      </c>
      <c r="W176" s="66">
        <f t="shared" si="33"/>
        <v>3047</v>
      </c>
      <c r="X176" s="66">
        <f t="shared" si="34"/>
        <v>3123</v>
      </c>
      <c r="Y176" s="142">
        <f t="shared" si="25"/>
        <v>3123</v>
      </c>
      <c r="Z176" s="43">
        <f t="shared" si="35"/>
        <v>20.01923076923077</v>
      </c>
      <c r="AA176" s="5"/>
      <c r="AB176" s="5"/>
      <c r="AC176" s="5"/>
      <c r="AD176" s="5"/>
      <c r="AE176" s="5"/>
      <c r="AF176" s="5"/>
      <c r="AG176" s="6"/>
    </row>
    <row r="177" spans="1:33">
      <c r="A177" s="111">
        <v>8</v>
      </c>
      <c r="B177" s="111">
        <v>5</v>
      </c>
      <c r="C177" s="111">
        <f t="shared" si="26"/>
        <v>5</v>
      </c>
      <c r="D177" s="111" t="str">
        <f t="shared" si="27"/>
        <v>8_5</v>
      </c>
      <c r="E177" s="112">
        <v>3021</v>
      </c>
      <c r="F177" s="111"/>
      <c r="G177" s="111">
        <v>8</v>
      </c>
      <c r="H177" s="111">
        <v>5</v>
      </c>
      <c r="I177" s="111">
        <f t="shared" si="28"/>
        <v>5</v>
      </c>
      <c r="J177" s="111" t="str">
        <f t="shared" si="29"/>
        <v>8_5</v>
      </c>
      <c r="K177" s="112">
        <v>3119</v>
      </c>
      <c r="L177" s="5"/>
      <c r="M177" s="111">
        <v>8</v>
      </c>
      <c r="N177" s="111">
        <v>5</v>
      </c>
      <c r="O177" s="111">
        <f t="shared" si="30"/>
        <v>5</v>
      </c>
      <c r="P177" s="111" t="str">
        <f t="shared" si="31"/>
        <v>8_5</v>
      </c>
      <c r="Q177" s="112">
        <v>3197</v>
      </c>
      <c r="R177" s="50"/>
      <c r="S177" s="111">
        <v>8</v>
      </c>
      <c r="T177" s="111">
        <v>5</v>
      </c>
      <c r="U177" s="111">
        <f t="shared" si="32"/>
        <v>5</v>
      </c>
      <c r="V177" s="111" t="str">
        <f t="shared" si="24"/>
        <v>8_5</v>
      </c>
      <c r="W177" s="66">
        <f t="shared" si="33"/>
        <v>3119</v>
      </c>
      <c r="X177" s="66">
        <f t="shared" si="34"/>
        <v>3197</v>
      </c>
      <c r="Y177" s="142">
        <f t="shared" si="25"/>
        <v>3197</v>
      </c>
      <c r="Z177" s="43">
        <f t="shared" si="35"/>
        <v>20.493589743589745</v>
      </c>
      <c r="AA177" s="5"/>
      <c r="AB177" s="5"/>
      <c r="AC177" s="5"/>
      <c r="AD177" s="5"/>
      <c r="AE177" s="5"/>
      <c r="AF177" s="5"/>
      <c r="AG177" s="6"/>
    </row>
    <row r="178" spans="1:33">
      <c r="A178" s="111">
        <v>8</v>
      </c>
      <c r="B178" s="111">
        <v>6</v>
      </c>
      <c r="C178" s="111">
        <f t="shared" si="26"/>
        <v>6</v>
      </c>
      <c r="D178" s="111" t="str">
        <f t="shared" si="27"/>
        <v>8_6</v>
      </c>
      <c r="E178" s="112">
        <v>3096</v>
      </c>
      <c r="F178" s="111"/>
      <c r="G178" s="111">
        <v>8</v>
      </c>
      <c r="H178" s="111">
        <v>6</v>
      </c>
      <c r="I178" s="111">
        <f t="shared" si="28"/>
        <v>6</v>
      </c>
      <c r="J178" s="111" t="str">
        <f t="shared" si="29"/>
        <v>8_6</v>
      </c>
      <c r="K178" s="112">
        <v>3197</v>
      </c>
      <c r="L178" s="5"/>
      <c r="M178" s="111">
        <v>8</v>
      </c>
      <c r="N178" s="111">
        <v>6</v>
      </c>
      <c r="O178" s="111">
        <f t="shared" si="30"/>
        <v>6</v>
      </c>
      <c r="P178" s="111" t="str">
        <f t="shared" si="31"/>
        <v>8_6</v>
      </c>
      <c r="Q178" s="112">
        <v>3277</v>
      </c>
      <c r="R178" s="50"/>
      <c r="S178" s="111">
        <v>8</v>
      </c>
      <c r="T178" s="111">
        <v>6</v>
      </c>
      <c r="U178" s="111">
        <f t="shared" si="32"/>
        <v>6</v>
      </c>
      <c r="V178" s="111" t="str">
        <f t="shared" si="24"/>
        <v>8_6</v>
      </c>
      <c r="W178" s="66">
        <f t="shared" si="33"/>
        <v>3197</v>
      </c>
      <c r="X178" s="66">
        <f t="shared" si="34"/>
        <v>3277</v>
      </c>
      <c r="Y178" s="142">
        <f t="shared" si="25"/>
        <v>3277</v>
      </c>
      <c r="Z178" s="43">
        <f t="shared" si="35"/>
        <v>21.006410256410255</v>
      </c>
      <c r="AA178" s="5"/>
      <c r="AB178" s="5"/>
      <c r="AC178" s="5"/>
      <c r="AD178" s="5"/>
      <c r="AE178" s="5"/>
      <c r="AF178" s="5"/>
      <c r="AG178" s="6"/>
    </row>
    <row r="179" spans="1:33">
      <c r="A179" s="111">
        <v>8</v>
      </c>
      <c r="B179" s="111">
        <v>7</v>
      </c>
      <c r="C179" s="111">
        <f t="shared" si="26"/>
        <v>7</v>
      </c>
      <c r="D179" s="111" t="str">
        <f t="shared" si="27"/>
        <v>8_7</v>
      </c>
      <c r="E179" s="112">
        <v>3176</v>
      </c>
      <c r="F179" s="111"/>
      <c r="G179" s="111">
        <v>8</v>
      </c>
      <c r="H179" s="111">
        <v>7</v>
      </c>
      <c r="I179" s="111">
        <f t="shared" si="28"/>
        <v>7</v>
      </c>
      <c r="J179" s="111" t="str">
        <f t="shared" si="29"/>
        <v>8_7</v>
      </c>
      <c r="K179" s="112">
        <v>3279</v>
      </c>
      <c r="L179" s="5"/>
      <c r="M179" s="111">
        <v>8</v>
      </c>
      <c r="N179" s="111">
        <v>7</v>
      </c>
      <c r="O179" s="111">
        <f t="shared" si="30"/>
        <v>7</v>
      </c>
      <c r="P179" s="111" t="str">
        <f t="shared" si="31"/>
        <v>8_7</v>
      </c>
      <c r="Q179" s="112">
        <v>3361</v>
      </c>
      <c r="R179" s="50"/>
      <c r="S179" s="111">
        <v>8</v>
      </c>
      <c r="T179" s="111">
        <v>7</v>
      </c>
      <c r="U179" s="111">
        <f t="shared" si="32"/>
        <v>7</v>
      </c>
      <c r="V179" s="111" t="str">
        <f t="shared" si="24"/>
        <v>8_7</v>
      </c>
      <c r="W179" s="66">
        <f t="shared" si="33"/>
        <v>3279</v>
      </c>
      <c r="X179" s="66">
        <f t="shared" si="34"/>
        <v>3361</v>
      </c>
      <c r="Y179" s="142">
        <f t="shared" si="25"/>
        <v>3361</v>
      </c>
      <c r="Z179" s="43">
        <f t="shared" si="35"/>
        <v>21.544871794871796</v>
      </c>
      <c r="AA179" s="5"/>
      <c r="AB179" s="5"/>
      <c r="AC179" s="5"/>
      <c r="AD179" s="5"/>
      <c r="AE179" s="5"/>
      <c r="AF179" s="5"/>
      <c r="AG179" s="6"/>
    </row>
    <row r="180" spans="1:33">
      <c r="A180" s="111">
        <v>8</v>
      </c>
      <c r="B180" s="111">
        <v>8</v>
      </c>
      <c r="C180" s="111">
        <f t="shared" si="26"/>
        <v>8</v>
      </c>
      <c r="D180" s="111" t="str">
        <f t="shared" si="27"/>
        <v>8_8</v>
      </c>
      <c r="E180" s="112">
        <v>3242</v>
      </c>
      <c r="F180" s="111"/>
      <c r="G180" s="111">
        <v>8</v>
      </c>
      <c r="H180" s="111">
        <v>8</v>
      </c>
      <c r="I180" s="111">
        <f t="shared" si="28"/>
        <v>8</v>
      </c>
      <c r="J180" s="111" t="str">
        <f t="shared" si="29"/>
        <v>8_8</v>
      </c>
      <c r="K180" s="112">
        <v>3347</v>
      </c>
      <c r="L180" s="5"/>
      <c r="M180" s="111">
        <v>8</v>
      </c>
      <c r="N180" s="111">
        <v>8</v>
      </c>
      <c r="O180" s="111">
        <f t="shared" si="30"/>
        <v>8</v>
      </c>
      <c r="P180" s="111" t="str">
        <f t="shared" si="31"/>
        <v>8_8</v>
      </c>
      <c r="Q180" s="112">
        <v>3431</v>
      </c>
      <c r="R180" s="50"/>
      <c r="S180" s="111">
        <v>8</v>
      </c>
      <c r="T180" s="111">
        <v>8</v>
      </c>
      <c r="U180" s="111">
        <f t="shared" si="32"/>
        <v>8</v>
      </c>
      <c r="V180" s="111" t="str">
        <f t="shared" si="24"/>
        <v>8_8</v>
      </c>
      <c r="W180" s="66">
        <f t="shared" si="33"/>
        <v>3347</v>
      </c>
      <c r="X180" s="66">
        <f t="shared" si="34"/>
        <v>3431</v>
      </c>
      <c r="Y180" s="142">
        <f t="shared" si="25"/>
        <v>3431</v>
      </c>
      <c r="Z180" s="43">
        <f t="shared" si="35"/>
        <v>21.993589743589745</v>
      </c>
      <c r="AA180" s="5"/>
      <c r="AB180" s="5"/>
      <c r="AC180" s="5"/>
      <c r="AD180" s="5"/>
      <c r="AE180" s="5"/>
      <c r="AF180" s="5"/>
      <c r="AG180" s="6"/>
    </row>
    <row r="181" spans="1:33">
      <c r="A181" s="111">
        <v>8</v>
      </c>
      <c r="B181" s="111">
        <v>9</v>
      </c>
      <c r="C181" s="111">
        <f t="shared" si="26"/>
        <v>9</v>
      </c>
      <c r="D181" s="111" t="str">
        <f t="shared" si="27"/>
        <v>8_9</v>
      </c>
      <c r="E181" s="112">
        <v>3314</v>
      </c>
      <c r="F181" s="111"/>
      <c r="G181" s="111">
        <v>8</v>
      </c>
      <c r="H181" s="111">
        <v>9</v>
      </c>
      <c r="I181" s="111">
        <f t="shared" si="28"/>
        <v>9</v>
      </c>
      <c r="J181" s="111" t="str">
        <f t="shared" si="29"/>
        <v>8_9</v>
      </c>
      <c r="K181" s="112">
        <v>3422</v>
      </c>
      <c r="L181" s="5"/>
      <c r="M181" s="111">
        <v>8</v>
      </c>
      <c r="N181" s="111">
        <v>9</v>
      </c>
      <c r="O181" s="111">
        <f t="shared" si="30"/>
        <v>9</v>
      </c>
      <c r="P181" s="111" t="str">
        <f t="shared" si="31"/>
        <v>8_9</v>
      </c>
      <c r="Q181" s="112">
        <v>3508</v>
      </c>
      <c r="R181" s="50"/>
      <c r="S181" s="111">
        <v>8</v>
      </c>
      <c r="T181" s="111">
        <v>9</v>
      </c>
      <c r="U181" s="111">
        <f t="shared" si="32"/>
        <v>9</v>
      </c>
      <c r="V181" s="111" t="str">
        <f t="shared" si="24"/>
        <v>8_9</v>
      </c>
      <c r="W181" s="66">
        <f t="shared" si="33"/>
        <v>3422</v>
      </c>
      <c r="X181" s="66">
        <f t="shared" si="34"/>
        <v>3508</v>
      </c>
      <c r="Y181" s="142">
        <f t="shared" si="25"/>
        <v>3508</v>
      </c>
      <c r="Z181" s="43">
        <f t="shared" si="35"/>
        <v>22.487179487179485</v>
      </c>
      <c r="AA181" s="5"/>
      <c r="AB181" s="5"/>
      <c r="AC181" s="5"/>
      <c r="AD181" s="5"/>
      <c r="AE181" s="5"/>
      <c r="AF181" s="5"/>
      <c r="AG181" s="6"/>
    </row>
    <row r="182" spans="1:33">
      <c r="A182" s="111">
        <v>8</v>
      </c>
      <c r="B182" s="111">
        <v>10</v>
      </c>
      <c r="C182" s="111">
        <f t="shared" si="26"/>
        <v>10</v>
      </c>
      <c r="D182" s="111" t="str">
        <f t="shared" si="27"/>
        <v>8_10</v>
      </c>
      <c r="E182" s="112">
        <v>3384</v>
      </c>
      <c r="F182" s="111"/>
      <c r="G182" s="111">
        <v>8</v>
      </c>
      <c r="H182" s="111">
        <v>10</v>
      </c>
      <c r="I182" s="111">
        <f t="shared" si="28"/>
        <v>10</v>
      </c>
      <c r="J182" s="111" t="str">
        <f t="shared" si="29"/>
        <v>8_10</v>
      </c>
      <c r="K182" s="112">
        <v>3494</v>
      </c>
      <c r="L182" s="5"/>
      <c r="M182" s="111">
        <v>8</v>
      </c>
      <c r="N182" s="111">
        <v>10</v>
      </c>
      <c r="O182" s="111">
        <f t="shared" si="30"/>
        <v>10</v>
      </c>
      <c r="P182" s="111" t="str">
        <f t="shared" si="31"/>
        <v>8_10</v>
      </c>
      <c r="Q182" s="112">
        <v>3581</v>
      </c>
      <c r="R182" s="50"/>
      <c r="S182" s="111">
        <v>8</v>
      </c>
      <c r="T182" s="111">
        <v>10</v>
      </c>
      <c r="U182" s="111">
        <f t="shared" si="32"/>
        <v>10</v>
      </c>
      <c r="V182" s="111" t="str">
        <f t="shared" si="24"/>
        <v>8_10</v>
      </c>
      <c r="W182" s="66">
        <f t="shared" si="33"/>
        <v>3494</v>
      </c>
      <c r="X182" s="66">
        <f t="shared" si="34"/>
        <v>3581</v>
      </c>
      <c r="Y182" s="142">
        <f t="shared" si="25"/>
        <v>3581</v>
      </c>
      <c r="Z182" s="43">
        <f t="shared" si="35"/>
        <v>22.955128205128204</v>
      </c>
      <c r="AA182" s="5"/>
      <c r="AB182" s="5"/>
      <c r="AC182" s="5"/>
      <c r="AD182" s="5"/>
      <c r="AE182" s="5"/>
      <c r="AF182" s="5"/>
      <c r="AG182" s="6"/>
    </row>
    <row r="183" spans="1:33">
      <c r="A183" s="111">
        <v>8</v>
      </c>
      <c r="B183" s="111">
        <v>11</v>
      </c>
      <c r="C183" s="111">
        <f t="shared" si="26"/>
        <v>11</v>
      </c>
      <c r="D183" s="111" t="str">
        <f t="shared" si="27"/>
        <v>8_11</v>
      </c>
      <c r="E183" s="112">
        <v>3499</v>
      </c>
      <c r="F183" s="111"/>
      <c r="G183" s="111">
        <v>8</v>
      </c>
      <c r="H183" s="111">
        <v>11</v>
      </c>
      <c r="I183" s="111">
        <f t="shared" si="28"/>
        <v>11</v>
      </c>
      <c r="J183" s="111" t="str">
        <f t="shared" si="29"/>
        <v>8_11</v>
      </c>
      <c r="K183" s="112">
        <v>3613</v>
      </c>
      <c r="L183" s="5"/>
      <c r="M183" s="111">
        <v>8</v>
      </c>
      <c r="N183" s="111">
        <v>11</v>
      </c>
      <c r="O183" s="111">
        <f t="shared" si="30"/>
        <v>11</v>
      </c>
      <c r="P183" s="111" t="str">
        <f t="shared" si="31"/>
        <v>8_11</v>
      </c>
      <c r="Q183" s="112">
        <v>3703</v>
      </c>
      <c r="R183" s="50"/>
      <c r="S183" s="111">
        <v>8</v>
      </c>
      <c r="T183" s="111">
        <v>11</v>
      </c>
      <c r="U183" s="111">
        <f t="shared" si="32"/>
        <v>11</v>
      </c>
      <c r="V183" s="111" t="str">
        <f t="shared" si="24"/>
        <v>8_11</v>
      </c>
      <c r="W183" s="66">
        <f t="shared" si="33"/>
        <v>3613</v>
      </c>
      <c r="X183" s="66">
        <f t="shared" si="34"/>
        <v>3703</v>
      </c>
      <c r="Y183" s="142">
        <f t="shared" si="25"/>
        <v>3703</v>
      </c>
      <c r="Z183" s="43">
        <f t="shared" si="35"/>
        <v>23.737179487179485</v>
      </c>
      <c r="AA183" s="5"/>
      <c r="AB183" s="5"/>
      <c r="AC183" s="5"/>
      <c r="AD183" s="5"/>
      <c r="AE183" s="5"/>
      <c r="AF183" s="5"/>
      <c r="AG183" s="6"/>
    </row>
    <row r="184" spans="1:33">
      <c r="A184" s="111">
        <v>8</v>
      </c>
      <c r="B184" s="111">
        <v>12</v>
      </c>
      <c r="C184" s="111">
        <f t="shared" si="26"/>
        <v>12</v>
      </c>
      <c r="D184" s="111" t="str">
        <f t="shared" si="27"/>
        <v>8_12</v>
      </c>
      <c r="E184" s="112">
        <v>3620</v>
      </c>
      <c r="F184" s="111"/>
      <c r="G184" s="111">
        <v>8</v>
      </c>
      <c r="H184" s="111">
        <v>12</v>
      </c>
      <c r="I184" s="111">
        <f t="shared" si="28"/>
        <v>12</v>
      </c>
      <c r="J184" s="111" t="str">
        <f t="shared" si="29"/>
        <v>8_12</v>
      </c>
      <c r="K184" s="112">
        <v>3738</v>
      </c>
      <c r="L184" s="5"/>
      <c r="M184" s="111">
        <v>8</v>
      </c>
      <c r="N184" s="111">
        <v>12</v>
      </c>
      <c r="O184" s="111">
        <f t="shared" si="30"/>
        <v>12</v>
      </c>
      <c r="P184" s="111" t="str">
        <f t="shared" si="31"/>
        <v>8_12</v>
      </c>
      <c r="Q184" s="112">
        <v>3831</v>
      </c>
      <c r="R184" s="50"/>
      <c r="S184" s="111">
        <v>8</v>
      </c>
      <c r="T184" s="111">
        <v>12</v>
      </c>
      <c r="U184" s="111">
        <f t="shared" si="32"/>
        <v>12</v>
      </c>
      <c r="V184" s="111" t="str">
        <f t="shared" si="24"/>
        <v>8_12</v>
      </c>
      <c r="W184" s="66">
        <f t="shared" si="33"/>
        <v>3738</v>
      </c>
      <c r="X184" s="66">
        <f t="shared" si="34"/>
        <v>3831</v>
      </c>
      <c r="Y184" s="142">
        <f t="shared" si="25"/>
        <v>3831</v>
      </c>
      <c r="Z184" s="43">
        <f t="shared" si="35"/>
        <v>24.557692307692307</v>
      </c>
      <c r="AA184" s="5"/>
      <c r="AB184" s="5"/>
      <c r="AC184" s="5"/>
      <c r="AD184" s="5"/>
      <c r="AE184" s="5"/>
      <c r="AF184" s="5"/>
      <c r="AG184" s="6"/>
    </row>
    <row r="185" spans="1:33">
      <c r="A185" s="111">
        <v>8</v>
      </c>
      <c r="B185" s="111">
        <v>13</v>
      </c>
      <c r="C185" s="111">
        <f t="shared" si="26"/>
        <v>13</v>
      </c>
      <c r="D185" s="111" t="str">
        <f t="shared" si="27"/>
        <v>8_13</v>
      </c>
      <c r="E185" s="112">
        <v>3742</v>
      </c>
      <c r="F185" s="111"/>
      <c r="G185" s="111">
        <v>8</v>
      </c>
      <c r="H185" s="111">
        <v>13</v>
      </c>
      <c r="I185" s="111">
        <f t="shared" si="28"/>
        <v>13</v>
      </c>
      <c r="J185" s="111" t="str">
        <f t="shared" si="29"/>
        <v>8_13</v>
      </c>
      <c r="K185" s="112">
        <v>3864</v>
      </c>
      <c r="L185" s="5"/>
      <c r="M185" s="111">
        <v>8</v>
      </c>
      <c r="N185" s="111">
        <v>13</v>
      </c>
      <c r="O185" s="111">
        <f t="shared" si="30"/>
        <v>13</v>
      </c>
      <c r="P185" s="111" t="str">
        <f t="shared" si="31"/>
        <v>8_13</v>
      </c>
      <c r="Q185" s="112">
        <v>3961</v>
      </c>
      <c r="R185" s="50"/>
      <c r="S185" s="111">
        <v>8</v>
      </c>
      <c r="T185" s="111">
        <v>13</v>
      </c>
      <c r="U185" s="111">
        <f t="shared" si="32"/>
        <v>13</v>
      </c>
      <c r="V185" s="111" t="str">
        <f t="shared" si="24"/>
        <v>8_13</v>
      </c>
      <c r="W185" s="66">
        <f t="shared" si="33"/>
        <v>3864</v>
      </c>
      <c r="X185" s="66">
        <f t="shared" si="34"/>
        <v>3961</v>
      </c>
      <c r="Y185" s="142">
        <f t="shared" si="25"/>
        <v>3961</v>
      </c>
      <c r="Z185" s="43">
        <f t="shared" si="35"/>
        <v>25.391025641025642</v>
      </c>
      <c r="AA185" s="5"/>
      <c r="AB185" s="5"/>
      <c r="AC185" s="5"/>
      <c r="AD185" s="5"/>
      <c r="AE185" s="5"/>
      <c r="AF185" s="5"/>
      <c r="AG185" s="6"/>
    </row>
    <row r="186" spans="1:33">
      <c r="A186" s="111">
        <v>8</v>
      </c>
      <c r="B186" s="111" t="s">
        <v>665</v>
      </c>
      <c r="C186" s="111" t="str">
        <f t="shared" si="26"/>
        <v>u1</v>
      </c>
      <c r="D186" s="111" t="str">
        <f t="shared" si="27"/>
        <v>8_u1</v>
      </c>
      <c r="E186" s="112">
        <v>3864</v>
      </c>
      <c r="F186" s="111"/>
      <c r="G186" s="111">
        <v>8</v>
      </c>
      <c r="H186" s="111" t="s">
        <v>665</v>
      </c>
      <c r="I186" s="111" t="str">
        <f t="shared" si="28"/>
        <v>u1</v>
      </c>
      <c r="J186" s="111" t="str">
        <f t="shared" si="29"/>
        <v>8_u1</v>
      </c>
      <c r="K186" s="112">
        <v>3990</v>
      </c>
      <c r="L186" s="5"/>
      <c r="M186" s="111">
        <v>8</v>
      </c>
      <c r="N186" s="111" t="s">
        <v>665</v>
      </c>
      <c r="O186" s="111" t="str">
        <f t="shared" si="30"/>
        <v>u1</v>
      </c>
      <c r="P186" s="111" t="str">
        <f t="shared" si="31"/>
        <v>8_u1</v>
      </c>
      <c r="Q186" s="112">
        <v>4090</v>
      </c>
      <c r="R186" s="50"/>
      <c r="S186" s="111">
        <v>8</v>
      </c>
      <c r="T186" s="111" t="s">
        <v>665</v>
      </c>
      <c r="U186" s="111" t="str">
        <f t="shared" si="32"/>
        <v>u1</v>
      </c>
      <c r="V186" s="111" t="str">
        <f t="shared" si="24"/>
        <v>8_u1</v>
      </c>
      <c r="W186" s="66">
        <f t="shared" si="33"/>
        <v>3990</v>
      </c>
      <c r="X186" s="66">
        <f t="shared" si="34"/>
        <v>4090</v>
      </c>
      <c r="Y186" s="142">
        <f t="shared" si="25"/>
        <v>4090</v>
      </c>
      <c r="Z186" s="43">
        <f t="shared" si="35"/>
        <v>26.217948717948719</v>
      </c>
      <c r="AA186" s="5"/>
      <c r="AB186" s="5"/>
      <c r="AC186" s="5"/>
      <c r="AD186" s="5"/>
      <c r="AE186" s="5"/>
      <c r="AF186" s="5"/>
      <c r="AG186" s="6"/>
    </row>
    <row r="187" spans="1:33">
      <c r="A187" s="111">
        <v>8</v>
      </c>
      <c r="B187" s="111" t="s">
        <v>666</v>
      </c>
      <c r="C187" s="111" t="str">
        <f t="shared" si="26"/>
        <v>u2</v>
      </c>
      <c r="D187" s="111" t="str">
        <f t="shared" si="27"/>
        <v>8_u2</v>
      </c>
      <c r="E187" s="112">
        <v>3989</v>
      </c>
      <c r="F187" s="111"/>
      <c r="G187" s="111">
        <v>8</v>
      </c>
      <c r="H187" s="111" t="s">
        <v>666</v>
      </c>
      <c r="I187" s="111" t="str">
        <f t="shared" si="28"/>
        <v>u2</v>
      </c>
      <c r="J187" s="111" t="str">
        <f t="shared" si="29"/>
        <v>8_u2</v>
      </c>
      <c r="K187" s="112">
        <v>4119</v>
      </c>
      <c r="L187" s="5"/>
      <c r="M187" s="111">
        <v>8</v>
      </c>
      <c r="N187" s="111" t="s">
        <v>666</v>
      </c>
      <c r="O187" s="111" t="str">
        <f t="shared" si="30"/>
        <v>u2</v>
      </c>
      <c r="P187" s="111" t="str">
        <f t="shared" si="31"/>
        <v>8_u2</v>
      </c>
      <c r="Q187" s="112">
        <v>4222</v>
      </c>
      <c r="R187" s="50"/>
      <c r="S187" s="111">
        <v>8</v>
      </c>
      <c r="T187" s="111" t="s">
        <v>666</v>
      </c>
      <c r="U187" s="111" t="str">
        <f t="shared" si="32"/>
        <v>u2</v>
      </c>
      <c r="V187" s="111" t="str">
        <f t="shared" si="24"/>
        <v>8_u2</v>
      </c>
      <c r="W187" s="66">
        <f t="shared" si="33"/>
        <v>4119</v>
      </c>
      <c r="X187" s="66">
        <f t="shared" si="34"/>
        <v>4222</v>
      </c>
      <c r="Y187" s="142">
        <f t="shared" si="25"/>
        <v>4222</v>
      </c>
      <c r="Z187" s="43">
        <f t="shared" si="35"/>
        <v>27.064102564102566</v>
      </c>
      <c r="AA187" s="5"/>
      <c r="AB187" s="5"/>
      <c r="AC187" s="5"/>
      <c r="AD187" s="5"/>
      <c r="AE187" s="5"/>
      <c r="AF187" s="5"/>
      <c r="AG187" s="6"/>
    </row>
    <row r="188" spans="1:33">
      <c r="A188" s="111">
        <v>8</v>
      </c>
      <c r="B188" s="111" t="s">
        <v>667</v>
      </c>
      <c r="C188" s="111" t="str">
        <f t="shared" si="26"/>
        <v>a</v>
      </c>
      <c r="D188" s="111" t="str">
        <f t="shared" si="27"/>
        <v>8_a</v>
      </c>
      <c r="E188" s="112">
        <v>3864</v>
      </c>
      <c r="F188" s="111"/>
      <c r="G188" s="111">
        <v>8</v>
      </c>
      <c r="H188" s="111" t="s">
        <v>667</v>
      </c>
      <c r="I188" s="111" t="str">
        <f t="shared" si="28"/>
        <v>a</v>
      </c>
      <c r="J188" s="111" t="str">
        <f t="shared" si="29"/>
        <v>8_a</v>
      </c>
      <c r="K188" s="112">
        <v>3990</v>
      </c>
      <c r="L188" s="5"/>
      <c r="M188" s="111">
        <v>8</v>
      </c>
      <c r="N188" s="111" t="s">
        <v>667</v>
      </c>
      <c r="O188" s="111" t="str">
        <f t="shared" si="30"/>
        <v>a</v>
      </c>
      <c r="P188" s="111" t="str">
        <f t="shared" si="31"/>
        <v>8_a</v>
      </c>
      <c r="Q188" s="112">
        <v>4090</v>
      </c>
      <c r="R188" s="50"/>
      <c r="S188" s="111">
        <v>8</v>
      </c>
      <c r="T188" s="111" t="s">
        <v>667</v>
      </c>
      <c r="U188" s="111" t="str">
        <f t="shared" si="32"/>
        <v>a</v>
      </c>
      <c r="V188" s="111" t="str">
        <f t="shared" si="24"/>
        <v>8_a</v>
      </c>
      <c r="W188" s="66">
        <f t="shared" si="33"/>
        <v>3990</v>
      </c>
      <c r="X188" s="66">
        <f t="shared" si="34"/>
        <v>4090</v>
      </c>
      <c r="Y188" s="142">
        <f t="shared" si="25"/>
        <v>4090</v>
      </c>
      <c r="Z188" s="43">
        <f t="shared" si="35"/>
        <v>26.217948717948719</v>
      </c>
      <c r="AA188" s="5"/>
      <c r="AB188" s="5"/>
      <c r="AC188" s="5"/>
      <c r="AD188" s="5"/>
      <c r="AE188" s="5"/>
      <c r="AF188" s="5"/>
      <c r="AG188" s="6"/>
    </row>
    <row r="189" spans="1:33">
      <c r="A189" s="111">
        <v>8</v>
      </c>
      <c r="B189" s="111" t="s">
        <v>668</v>
      </c>
      <c r="C189" s="111" t="str">
        <f t="shared" si="26"/>
        <v>b</v>
      </c>
      <c r="D189" s="111" t="str">
        <f t="shared" si="27"/>
        <v>8_b</v>
      </c>
      <c r="E189" s="112">
        <v>3989</v>
      </c>
      <c r="F189" s="111"/>
      <c r="G189" s="111">
        <v>8</v>
      </c>
      <c r="H189" s="111" t="s">
        <v>668</v>
      </c>
      <c r="I189" s="111" t="str">
        <f t="shared" si="28"/>
        <v>b</v>
      </c>
      <c r="J189" s="111" t="str">
        <f t="shared" si="29"/>
        <v>8_b</v>
      </c>
      <c r="K189" s="112">
        <v>4119</v>
      </c>
      <c r="L189" s="5"/>
      <c r="M189" s="111">
        <v>8</v>
      </c>
      <c r="N189" s="111" t="s">
        <v>668</v>
      </c>
      <c r="O189" s="111" t="str">
        <f t="shared" si="30"/>
        <v>b</v>
      </c>
      <c r="P189" s="111" t="str">
        <f t="shared" si="31"/>
        <v>8_b</v>
      </c>
      <c r="Q189" s="112">
        <v>4222</v>
      </c>
      <c r="R189" s="50"/>
      <c r="S189" s="111">
        <v>8</v>
      </c>
      <c r="T189" s="111" t="s">
        <v>668</v>
      </c>
      <c r="U189" s="111" t="str">
        <f t="shared" si="32"/>
        <v>b</v>
      </c>
      <c r="V189" s="111" t="str">
        <f t="shared" si="24"/>
        <v>8_b</v>
      </c>
      <c r="W189" s="66">
        <f t="shared" si="33"/>
        <v>4119</v>
      </c>
      <c r="X189" s="66">
        <f t="shared" si="34"/>
        <v>4222</v>
      </c>
      <c r="Y189" s="142">
        <f t="shared" si="25"/>
        <v>4222</v>
      </c>
      <c r="Z189" s="43">
        <f t="shared" si="35"/>
        <v>27.064102564102566</v>
      </c>
      <c r="AA189" s="5"/>
      <c r="AB189" s="5"/>
      <c r="AC189" s="5"/>
      <c r="AD189" s="5"/>
      <c r="AE189" s="5"/>
      <c r="AF189" s="5"/>
      <c r="AG189" s="6"/>
    </row>
    <row r="190" spans="1:33">
      <c r="A190" s="111">
        <v>8</v>
      </c>
      <c r="B190" s="111" t="s">
        <v>669</v>
      </c>
      <c r="C190" s="111" t="str">
        <f t="shared" si="26"/>
        <v>c</v>
      </c>
      <c r="D190" s="111" t="str">
        <f t="shared" si="27"/>
        <v>8_c</v>
      </c>
      <c r="E190" s="112">
        <v>4118</v>
      </c>
      <c r="F190" s="111"/>
      <c r="G190" s="111">
        <v>8</v>
      </c>
      <c r="H190" s="111" t="s">
        <v>669</v>
      </c>
      <c r="I190" s="111" t="str">
        <f t="shared" si="28"/>
        <v>c</v>
      </c>
      <c r="J190" s="111" t="str">
        <f t="shared" si="29"/>
        <v>8_c</v>
      </c>
      <c r="K190" s="112">
        <v>4252</v>
      </c>
      <c r="L190" s="5"/>
      <c r="M190" s="111">
        <v>8</v>
      </c>
      <c r="N190" s="111" t="s">
        <v>669</v>
      </c>
      <c r="O190" s="111" t="str">
        <f t="shared" si="30"/>
        <v>c</v>
      </c>
      <c r="P190" s="111" t="str">
        <f t="shared" si="31"/>
        <v>8_c</v>
      </c>
      <c r="Q190" s="112">
        <v>4358</v>
      </c>
      <c r="R190" s="50"/>
      <c r="S190" s="111">
        <v>8</v>
      </c>
      <c r="T190" s="111" t="s">
        <v>669</v>
      </c>
      <c r="U190" s="111" t="str">
        <f t="shared" si="32"/>
        <v>c</v>
      </c>
      <c r="V190" s="111" t="str">
        <f t="shared" si="24"/>
        <v>8_c</v>
      </c>
      <c r="W190" s="66">
        <f t="shared" si="33"/>
        <v>4252</v>
      </c>
      <c r="X190" s="66">
        <f t="shared" si="34"/>
        <v>4358</v>
      </c>
      <c r="Y190" s="142">
        <f t="shared" si="25"/>
        <v>4358</v>
      </c>
      <c r="Z190" s="43">
        <f t="shared" si="35"/>
        <v>27.935897435897434</v>
      </c>
      <c r="AA190" s="5"/>
      <c r="AB190" s="5"/>
      <c r="AC190" s="5"/>
      <c r="AD190" s="5"/>
      <c r="AE190" s="5"/>
      <c r="AF190" s="5"/>
      <c r="AG190" s="6"/>
    </row>
    <row r="191" spans="1:33">
      <c r="A191" s="111">
        <v>8</v>
      </c>
      <c r="B191" s="111" t="s">
        <v>670</v>
      </c>
      <c r="C191" s="111" t="str">
        <f t="shared" si="26"/>
        <v>d</v>
      </c>
      <c r="D191" s="111" t="str">
        <f t="shared" si="27"/>
        <v>8_d</v>
      </c>
      <c r="E191" s="112">
        <v>4261</v>
      </c>
      <c r="F191" s="111"/>
      <c r="G191" s="111">
        <v>8</v>
      </c>
      <c r="H191" s="111" t="s">
        <v>670</v>
      </c>
      <c r="I191" s="111" t="str">
        <f t="shared" si="28"/>
        <v>d</v>
      </c>
      <c r="J191" s="111" t="str">
        <f t="shared" si="29"/>
        <v>8_d</v>
      </c>
      <c r="K191" s="112">
        <v>4399</v>
      </c>
      <c r="L191" s="5"/>
      <c r="M191" s="111">
        <v>8</v>
      </c>
      <c r="N191" s="111" t="s">
        <v>670</v>
      </c>
      <c r="O191" s="111" t="str">
        <f t="shared" si="30"/>
        <v>d</v>
      </c>
      <c r="P191" s="111" t="str">
        <f t="shared" si="31"/>
        <v>8_d</v>
      </c>
      <c r="Q191" s="112">
        <v>4509</v>
      </c>
      <c r="R191" s="50"/>
      <c r="S191" s="111">
        <v>8</v>
      </c>
      <c r="T191" s="111" t="s">
        <v>670</v>
      </c>
      <c r="U191" s="111" t="str">
        <f t="shared" si="32"/>
        <v>d</v>
      </c>
      <c r="V191" s="111" t="str">
        <f t="shared" si="24"/>
        <v>8_d</v>
      </c>
      <c r="W191" s="66">
        <f t="shared" si="33"/>
        <v>4399</v>
      </c>
      <c r="X191" s="66">
        <f t="shared" si="34"/>
        <v>4509</v>
      </c>
      <c r="Y191" s="142">
        <f t="shared" si="25"/>
        <v>4509</v>
      </c>
      <c r="Z191" s="43">
        <f t="shared" si="35"/>
        <v>28.903846153846153</v>
      </c>
      <c r="AA191" s="5"/>
      <c r="AB191" s="5"/>
      <c r="AC191" s="5"/>
      <c r="AD191" s="5"/>
      <c r="AE191" s="5"/>
      <c r="AF191" s="5"/>
      <c r="AG191" s="6"/>
    </row>
    <row r="192" spans="1:33">
      <c r="A192" s="111">
        <v>8</v>
      </c>
      <c r="B192" s="111" t="s">
        <v>671</v>
      </c>
      <c r="C192" s="111" t="str">
        <f t="shared" si="26"/>
        <v>e</v>
      </c>
      <c r="D192" s="111" t="str">
        <f t="shared" si="27"/>
        <v>8_e</v>
      </c>
      <c r="E192" s="112">
        <v>4413</v>
      </c>
      <c r="F192" s="111"/>
      <c r="G192" s="111">
        <v>8</v>
      </c>
      <c r="H192" s="111" t="s">
        <v>671</v>
      </c>
      <c r="I192" s="111" t="str">
        <f t="shared" si="28"/>
        <v>e</v>
      </c>
      <c r="J192" s="111" t="str">
        <f t="shared" si="29"/>
        <v>8_e</v>
      </c>
      <c r="K192" s="112">
        <v>4556</v>
      </c>
      <c r="L192" s="5"/>
      <c r="M192" s="111">
        <v>8</v>
      </c>
      <c r="N192" s="111" t="s">
        <v>671</v>
      </c>
      <c r="O192" s="111" t="str">
        <f t="shared" si="30"/>
        <v>e</v>
      </c>
      <c r="P192" s="111" t="str">
        <f t="shared" si="31"/>
        <v>8_e</v>
      </c>
      <c r="Q192" s="112">
        <v>4670</v>
      </c>
      <c r="R192" s="50"/>
      <c r="S192" s="111">
        <v>8</v>
      </c>
      <c r="T192" s="111" t="s">
        <v>671</v>
      </c>
      <c r="U192" s="111" t="str">
        <f t="shared" si="32"/>
        <v>e</v>
      </c>
      <c r="V192" s="111" t="str">
        <f t="shared" si="24"/>
        <v>8_e</v>
      </c>
      <c r="W192" s="66">
        <f t="shared" si="33"/>
        <v>4556</v>
      </c>
      <c r="X192" s="66">
        <f t="shared" si="34"/>
        <v>4670</v>
      </c>
      <c r="Y192" s="142">
        <f t="shared" si="25"/>
        <v>4670</v>
      </c>
      <c r="Z192" s="43">
        <f t="shared" si="35"/>
        <v>29.935897435897434</v>
      </c>
      <c r="AA192" s="5"/>
      <c r="AB192" s="5"/>
      <c r="AC192" s="5"/>
      <c r="AD192" s="5"/>
      <c r="AE192" s="5"/>
      <c r="AF192" s="5"/>
      <c r="AG192" s="6"/>
    </row>
    <row r="193" spans="1:33">
      <c r="A193" s="111">
        <v>9</v>
      </c>
      <c r="B193" s="111" t="s">
        <v>664</v>
      </c>
      <c r="C193" s="111" t="str">
        <f t="shared" si="26"/>
        <v>Start</v>
      </c>
      <c r="D193" s="111" t="str">
        <f t="shared" si="27"/>
        <v>9_Start</v>
      </c>
      <c r="E193" s="112">
        <v>2793</v>
      </c>
      <c r="F193" s="111"/>
      <c r="G193" s="111">
        <v>9</v>
      </c>
      <c r="H193" s="111" t="s">
        <v>664</v>
      </c>
      <c r="I193" s="111" t="str">
        <f t="shared" si="28"/>
        <v>Start</v>
      </c>
      <c r="J193" s="111" t="str">
        <f t="shared" si="29"/>
        <v>9_Start</v>
      </c>
      <c r="K193" s="112">
        <v>2884</v>
      </c>
      <c r="L193" s="5"/>
      <c r="M193" s="111">
        <v>9</v>
      </c>
      <c r="N193" s="111" t="s">
        <v>664</v>
      </c>
      <c r="O193" s="111" t="str">
        <f t="shared" si="30"/>
        <v>Start</v>
      </c>
      <c r="P193" s="111" t="str">
        <f t="shared" si="31"/>
        <v>9_Start</v>
      </c>
      <c r="Q193" s="112">
        <v>2956</v>
      </c>
      <c r="R193" s="50"/>
      <c r="S193" s="111">
        <v>9</v>
      </c>
      <c r="T193" s="111" t="s">
        <v>664</v>
      </c>
      <c r="U193" s="111" t="str">
        <f t="shared" si="32"/>
        <v>Start</v>
      </c>
      <c r="V193" s="111" t="str">
        <f t="shared" si="24"/>
        <v>9_Start</v>
      </c>
      <c r="W193" s="66">
        <f t="shared" si="33"/>
        <v>2884</v>
      </c>
      <c r="X193" s="66">
        <f t="shared" si="34"/>
        <v>2956</v>
      </c>
      <c r="Y193" s="142">
        <f t="shared" si="25"/>
        <v>2956</v>
      </c>
      <c r="Z193" s="43">
        <f t="shared" si="35"/>
        <v>18.948717948717949</v>
      </c>
      <c r="AA193" s="5"/>
      <c r="AB193" s="5"/>
      <c r="AC193" s="5"/>
      <c r="AD193" s="5"/>
      <c r="AE193" s="5"/>
      <c r="AF193" s="5"/>
      <c r="AG193" s="6"/>
    </row>
    <row r="194" spans="1:33">
      <c r="A194" s="111">
        <v>9</v>
      </c>
      <c r="B194" s="111">
        <v>0</v>
      </c>
      <c r="C194" s="111">
        <f t="shared" si="26"/>
        <v>0</v>
      </c>
      <c r="D194" s="111" t="str">
        <f t="shared" si="27"/>
        <v>9_0</v>
      </c>
      <c r="E194" s="112">
        <v>2844</v>
      </c>
      <c r="F194" s="111"/>
      <c r="G194" s="111">
        <v>9</v>
      </c>
      <c r="H194" s="111">
        <v>0</v>
      </c>
      <c r="I194" s="111">
        <f t="shared" si="28"/>
        <v>0</v>
      </c>
      <c r="J194" s="111" t="str">
        <f t="shared" si="29"/>
        <v>9_0</v>
      </c>
      <c r="K194" s="112">
        <v>2936</v>
      </c>
      <c r="L194" s="5"/>
      <c r="M194" s="111">
        <v>9</v>
      </c>
      <c r="N194" s="111">
        <v>0</v>
      </c>
      <c r="O194" s="111">
        <f t="shared" si="30"/>
        <v>0</v>
      </c>
      <c r="P194" s="111" t="str">
        <f t="shared" si="31"/>
        <v>9_0</v>
      </c>
      <c r="Q194" s="112">
        <v>3009</v>
      </c>
      <c r="R194" s="50"/>
      <c r="S194" s="111">
        <v>9</v>
      </c>
      <c r="T194" s="111">
        <v>0</v>
      </c>
      <c r="U194" s="111">
        <f t="shared" si="32"/>
        <v>0</v>
      </c>
      <c r="V194" s="111" t="str">
        <f t="shared" si="24"/>
        <v>9_0</v>
      </c>
      <c r="W194" s="66">
        <f t="shared" si="33"/>
        <v>2936</v>
      </c>
      <c r="X194" s="66">
        <f t="shared" si="34"/>
        <v>3009</v>
      </c>
      <c r="Y194" s="142">
        <f t="shared" si="25"/>
        <v>3009</v>
      </c>
      <c r="Z194" s="43">
        <f t="shared" si="35"/>
        <v>19.28846153846154</v>
      </c>
      <c r="AA194" s="5"/>
      <c r="AB194" s="5"/>
      <c r="AC194" s="5"/>
      <c r="AD194" s="5"/>
      <c r="AE194" s="5"/>
      <c r="AF194" s="5"/>
      <c r="AG194" s="6"/>
    </row>
    <row r="195" spans="1:33">
      <c r="A195" s="111">
        <v>9</v>
      </c>
      <c r="B195" s="111">
        <v>1</v>
      </c>
      <c r="C195" s="111">
        <f t="shared" si="26"/>
        <v>1</v>
      </c>
      <c r="D195" s="111" t="str">
        <f t="shared" si="27"/>
        <v>9_1</v>
      </c>
      <c r="E195" s="112">
        <v>2951</v>
      </c>
      <c r="F195" s="111"/>
      <c r="G195" s="111">
        <v>9</v>
      </c>
      <c r="H195" s="111">
        <v>1</v>
      </c>
      <c r="I195" s="111">
        <f t="shared" si="28"/>
        <v>1</v>
      </c>
      <c r="J195" s="111" t="str">
        <f t="shared" si="29"/>
        <v>9_1</v>
      </c>
      <c r="K195" s="112">
        <v>3047</v>
      </c>
      <c r="L195" s="5"/>
      <c r="M195" s="111">
        <v>9</v>
      </c>
      <c r="N195" s="111">
        <v>1</v>
      </c>
      <c r="O195" s="111">
        <f t="shared" si="30"/>
        <v>1</v>
      </c>
      <c r="P195" s="111" t="str">
        <f t="shared" si="31"/>
        <v>9_1</v>
      </c>
      <c r="Q195" s="112">
        <v>3123</v>
      </c>
      <c r="R195" s="50"/>
      <c r="S195" s="111">
        <v>9</v>
      </c>
      <c r="T195" s="111">
        <v>1</v>
      </c>
      <c r="U195" s="111">
        <f t="shared" si="32"/>
        <v>1</v>
      </c>
      <c r="V195" s="111" t="str">
        <f t="shared" si="24"/>
        <v>9_1</v>
      </c>
      <c r="W195" s="66">
        <f t="shared" si="33"/>
        <v>3047</v>
      </c>
      <c r="X195" s="66">
        <f t="shared" si="34"/>
        <v>3123</v>
      </c>
      <c r="Y195" s="142">
        <f t="shared" si="25"/>
        <v>3123</v>
      </c>
      <c r="Z195" s="43">
        <f t="shared" si="35"/>
        <v>20.01923076923077</v>
      </c>
      <c r="AA195" s="5"/>
      <c r="AB195" s="5"/>
      <c r="AC195" s="5"/>
      <c r="AD195" s="5"/>
      <c r="AE195" s="5"/>
      <c r="AF195" s="5"/>
      <c r="AG195" s="6"/>
    </row>
    <row r="196" spans="1:33">
      <c r="A196" s="111">
        <v>9</v>
      </c>
      <c r="B196" s="111">
        <v>2</v>
      </c>
      <c r="C196" s="111">
        <f t="shared" si="26"/>
        <v>2</v>
      </c>
      <c r="D196" s="111" t="str">
        <f t="shared" si="27"/>
        <v>9_2</v>
      </c>
      <c r="E196" s="112">
        <v>3021</v>
      </c>
      <c r="F196" s="111"/>
      <c r="G196" s="111">
        <v>9</v>
      </c>
      <c r="H196" s="111">
        <v>2</v>
      </c>
      <c r="I196" s="111">
        <f t="shared" si="28"/>
        <v>2</v>
      </c>
      <c r="J196" s="111" t="str">
        <f t="shared" si="29"/>
        <v>9_2</v>
      </c>
      <c r="K196" s="112">
        <v>3119</v>
      </c>
      <c r="L196" s="5"/>
      <c r="M196" s="111">
        <v>9</v>
      </c>
      <c r="N196" s="111">
        <v>2</v>
      </c>
      <c r="O196" s="111">
        <f t="shared" si="30"/>
        <v>2</v>
      </c>
      <c r="P196" s="111" t="str">
        <f t="shared" si="31"/>
        <v>9_2</v>
      </c>
      <c r="Q196" s="112">
        <v>3197</v>
      </c>
      <c r="R196" s="50"/>
      <c r="S196" s="111">
        <v>9</v>
      </c>
      <c r="T196" s="111">
        <v>2</v>
      </c>
      <c r="U196" s="111">
        <f t="shared" si="32"/>
        <v>2</v>
      </c>
      <c r="V196" s="111" t="str">
        <f t="shared" si="24"/>
        <v>9_2</v>
      </c>
      <c r="W196" s="66">
        <f t="shared" si="33"/>
        <v>3119</v>
      </c>
      <c r="X196" s="66">
        <f t="shared" si="34"/>
        <v>3197</v>
      </c>
      <c r="Y196" s="142">
        <f t="shared" si="25"/>
        <v>3197</v>
      </c>
      <c r="Z196" s="43">
        <f t="shared" si="35"/>
        <v>20.493589743589745</v>
      </c>
      <c r="AA196" s="5"/>
      <c r="AB196" s="5"/>
      <c r="AC196" s="5"/>
      <c r="AD196" s="5"/>
      <c r="AE196" s="5"/>
      <c r="AF196" s="5"/>
      <c r="AG196" s="6"/>
    </row>
    <row r="197" spans="1:33">
      <c r="A197" s="111">
        <v>9</v>
      </c>
      <c r="B197" s="111">
        <v>3</v>
      </c>
      <c r="C197" s="111">
        <f t="shared" si="26"/>
        <v>3</v>
      </c>
      <c r="D197" s="111" t="str">
        <f t="shared" si="27"/>
        <v>9_3</v>
      </c>
      <c r="E197" s="112">
        <v>3096</v>
      </c>
      <c r="F197" s="111"/>
      <c r="G197" s="111">
        <v>9</v>
      </c>
      <c r="H197" s="111">
        <v>3</v>
      </c>
      <c r="I197" s="111">
        <f t="shared" si="28"/>
        <v>3</v>
      </c>
      <c r="J197" s="111" t="str">
        <f t="shared" si="29"/>
        <v>9_3</v>
      </c>
      <c r="K197" s="112">
        <v>3197</v>
      </c>
      <c r="L197" s="5"/>
      <c r="M197" s="111">
        <v>9</v>
      </c>
      <c r="N197" s="111">
        <v>3</v>
      </c>
      <c r="O197" s="111">
        <f t="shared" si="30"/>
        <v>3</v>
      </c>
      <c r="P197" s="111" t="str">
        <f t="shared" si="31"/>
        <v>9_3</v>
      </c>
      <c r="Q197" s="112">
        <v>3277</v>
      </c>
      <c r="R197" s="50"/>
      <c r="S197" s="111">
        <v>9</v>
      </c>
      <c r="T197" s="111">
        <v>3</v>
      </c>
      <c r="U197" s="111">
        <f t="shared" si="32"/>
        <v>3</v>
      </c>
      <c r="V197" s="111" t="str">
        <f t="shared" si="24"/>
        <v>9_3</v>
      </c>
      <c r="W197" s="66">
        <f t="shared" si="33"/>
        <v>3197</v>
      </c>
      <c r="X197" s="66">
        <f t="shared" si="34"/>
        <v>3277</v>
      </c>
      <c r="Y197" s="142">
        <f t="shared" si="25"/>
        <v>3277</v>
      </c>
      <c r="Z197" s="43">
        <f t="shared" si="35"/>
        <v>21.006410256410255</v>
      </c>
      <c r="AA197" s="5"/>
      <c r="AB197" s="5"/>
      <c r="AC197" s="5"/>
      <c r="AD197" s="5"/>
      <c r="AE197" s="5"/>
      <c r="AF197" s="5"/>
      <c r="AG197" s="6"/>
    </row>
    <row r="198" spans="1:33">
      <c r="A198" s="111">
        <v>9</v>
      </c>
      <c r="B198" s="111">
        <v>4</v>
      </c>
      <c r="C198" s="111">
        <f t="shared" si="26"/>
        <v>4</v>
      </c>
      <c r="D198" s="111" t="str">
        <f t="shared" si="27"/>
        <v>9_4</v>
      </c>
      <c r="E198" s="112">
        <v>3176</v>
      </c>
      <c r="F198" s="111"/>
      <c r="G198" s="111">
        <v>9</v>
      </c>
      <c r="H198" s="111">
        <v>4</v>
      </c>
      <c r="I198" s="111">
        <f t="shared" si="28"/>
        <v>4</v>
      </c>
      <c r="J198" s="111" t="str">
        <f t="shared" si="29"/>
        <v>9_4</v>
      </c>
      <c r="K198" s="112">
        <v>3279</v>
      </c>
      <c r="L198" s="5"/>
      <c r="M198" s="111">
        <v>9</v>
      </c>
      <c r="N198" s="111">
        <v>4</v>
      </c>
      <c r="O198" s="111">
        <f t="shared" si="30"/>
        <v>4</v>
      </c>
      <c r="P198" s="111" t="str">
        <f t="shared" si="31"/>
        <v>9_4</v>
      </c>
      <c r="Q198" s="112">
        <v>3361</v>
      </c>
      <c r="R198" s="50"/>
      <c r="S198" s="111">
        <v>9</v>
      </c>
      <c r="T198" s="111">
        <v>4</v>
      </c>
      <c r="U198" s="111">
        <f t="shared" si="32"/>
        <v>4</v>
      </c>
      <c r="V198" s="111" t="str">
        <f t="shared" si="24"/>
        <v>9_4</v>
      </c>
      <c r="W198" s="66">
        <f t="shared" si="33"/>
        <v>3279</v>
      </c>
      <c r="X198" s="66">
        <f t="shared" si="34"/>
        <v>3361</v>
      </c>
      <c r="Y198" s="142">
        <f t="shared" si="25"/>
        <v>3361</v>
      </c>
      <c r="Z198" s="43">
        <f t="shared" si="35"/>
        <v>21.544871794871796</v>
      </c>
      <c r="AA198" s="5"/>
      <c r="AB198" s="5"/>
      <c r="AC198" s="5"/>
      <c r="AD198" s="5"/>
      <c r="AE198" s="5"/>
      <c r="AF198" s="5"/>
      <c r="AG198" s="6"/>
    </row>
    <row r="199" spans="1:33">
      <c r="A199" s="111">
        <v>9</v>
      </c>
      <c r="B199" s="111">
        <v>5</v>
      </c>
      <c r="C199" s="111">
        <f t="shared" si="26"/>
        <v>5</v>
      </c>
      <c r="D199" s="111" t="str">
        <f t="shared" si="27"/>
        <v>9_5</v>
      </c>
      <c r="E199" s="112">
        <v>3242</v>
      </c>
      <c r="F199" s="111"/>
      <c r="G199" s="111">
        <v>9</v>
      </c>
      <c r="H199" s="111">
        <v>5</v>
      </c>
      <c r="I199" s="111">
        <f t="shared" si="28"/>
        <v>5</v>
      </c>
      <c r="J199" s="111" t="str">
        <f t="shared" si="29"/>
        <v>9_5</v>
      </c>
      <c r="K199" s="112">
        <v>3347</v>
      </c>
      <c r="L199" s="5"/>
      <c r="M199" s="111">
        <v>9</v>
      </c>
      <c r="N199" s="111">
        <v>5</v>
      </c>
      <c r="O199" s="111">
        <f t="shared" si="30"/>
        <v>5</v>
      </c>
      <c r="P199" s="111" t="str">
        <f t="shared" si="31"/>
        <v>9_5</v>
      </c>
      <c r="Q199" s="112">
        <v>3431</v>
      </c>
      <c r="R199" s="50"/>
      <c r="S199" s="111">
        <v>9</v>
      </c>
      <c r="T199" s="111">
        <v>5</v>
      </c>
      <c r="U199" s="111">
        <f t="shared" si="32"/>
        <v>5</v>
      </c>
      <c r="V199" s="111" t="str">
        <f t="shared" si="24"/>
        <v>9_5</v>
      </c>
      <c r="W199" s="66">
        <f t="shared" si="33"/>
        <v>3347</v>
      </c>
      <c r="X199" s="66">
        <f t="shared" si="34"/>
        <v>3431</v>
      </c>
      <c r="Y199" s="142">
        <f t="shared" si="25"/>
        <v>3431</v>
      </c>
      <c r="Z199" s="43">
        <f t="shared" si="35"/>
        <v>21.993589743589745</v>
      </c>
      <c r="AA199" s="5"/>
      <c r="AB199" s="5"/>
      <c r="AC199" s="5"/>
      <c r="AD199" s="5"/>
      <c r="AE199" s="5"/>
      <c r="AF199" s="5"/>
      <c r="AG199" s="6"/>
    </row>
    <row r="200" spans="1:33">
      <c r="A200" s="111">
        <v>9</v>
      </c>
      <c r="B200" s="111">
        <v>6</v>
      </c>
      <c r="C200" s="111">
        <f t="shared" si="26"/>
        <v>6</v>
      </c>
      <c r="D200" s="111" t="str">
        <f t="shared" si="27"/>
        <v>9_6</v>
      </c>
      <c r="E200" s="112">
        <v>3314</v>
      </c>
      <c r="F200" s="111"/>
      <c r="G200" s="111">
        <v>9</v>
      </c>
      <c r="H200" s="111">
        <v>6</v>
      </c>
      <c r="I200" s="111">
        <f t="shared" si="28"/>
        <v>6</v>
      </c>
      <c r="J200" s="111" t="str">
        <f t="shared" si="29"/>
        <v>9_6</v>
      </c>
      <c r="K200" s="112">
        <v>3422</v>
      </c>
      <c r="L200" s="5"/>
      <c r="M200" s="111">
        <v>9</v>
      </c>
      <c r="N200" s="111">
        <v>6</v>
      </c>
      <c r="O200" s="111">
        <f t="shared" si="30"/>
        <v>6</v>
      </c>
      <c r="P200" s="111" t="str">
        <f t="shared" si="31"/>
        <v>9_6</v>
      </c>
      <c r="Q200" s="112">
        <v>3508</v>
      </c>
      <c r="R200" s="50"/>
      <c r="S200" s="111">
        <v>9</v>
      </c>
      <c r="T200" s="111">
        <v>6</v>
      </c>
      <c r="U200" s="111">
        <f t="shared" si="32"/>
        <v>6</v>
      </c>
      <c r="V200" s="111" t="str">
        <f t="shared" si="24"/>
        <v>9_6</v>
      </c>
      <c r="W200" s="66">
        <f t="shared" si="33"/>
        <v>3422</v>
      </c>
      <c r="X200" s="66">
        <f t="shared" si="34"/>
        <v>3508</v>
      </c>
      <c r="Y200" s="142">
        <f t="shared" si="25"/>
        <v>3508</v>
      </c>
      <c r="Z200" s="43">
        <f t="shared" si="35"/>
        <v>22.487179487179485</v>
      </c>
      <c r="AA200" s="5"/>
      <c r="AB200" s="5"/>
      <c r="AC200" s="5"/>
      <c r="AD200" s="5"/>
      <c r="AE200" s="5"/>
      <c r="AF200" s="5"/>
      <c r="AG200" s="6"/>
    </row>
    <row r="201" spans="1:33">
      <c r="A201" s="111">
        <v>9</v>
      </c>
      <c r="B201" s="111">
        <v>7</v>
      </c>
      <c r="C201" s="111">
        <f t="shared" si="26"/>
        <v>7</v>
      </c>
      <c r="D201" s="111" t="str">
        <f t="shared" si="27"/>
        <v>9_7</v>
      </c>
      <c r="E201" s="112">
        <v>3384</v>
      </c>
      <c r="F201" s="111"/>
      <c r="G201" s="111">
        <v>9</v>
      </c>
      <c r="H201" s="111">
        <v>7</v>
      </c>
      <c r="I201" s="111">
        <f t="shared" si="28"/>
        <v>7</v>
      </c>
      <c r="J201" s="111" t="str">
        <f t="shared" si="29"/>
        <v>9_7</v>
      </c>
      <c r="K201" s="112">
        <v>3494</v>
      </c>
      <c r="L201" s="5"/>
      <c r="M201" s="111">
        <v>9</v>
      </c>
      <c r="N201" s="111">
        <v>7</v>
      </c>
      <c r="O201" s="111">
        <f t="shared" si="30"/>
        <v>7</v>
      </c>
      <c r="P201" s="111" t="str">
        <f t="shared" si="31"/>
        <v>9_7</v>
      </c>
      <c r="Q201" s="112">
        <v>3581</v>
      </c>
      <c r="R201" s="50"/>
      <c r="S201" s="111">
        <v>9</v>
      </c>
      <c r="T201" s="111">
        <v>7</v>
      </c>
      <c r="U201" s="111">
        <f t="shared" si="32"/>
        <v>7</v>
      </c>
      <c r="V201" s="111" t="str">
        <f t="shared" si="24"/>
        <v>9_7</v>
      </c>
      <c r="W201" s="66">
        <f t="shared" si="33"/>
        <v>3494</v>
      </c>
      <c r="X201" s="66">
        <f t="shared" si="34"/>
        <v>3581</v>
      </c>
      <c r="Y201" s="142">
        <f t="shared" si="25"/>
        <v>3581</v>
      </c>
      <c r="Z201" s="43">
        <f t="shared" si="35"/>
        <v>22.955128205128204</v>
      </c>
      <c r="AA201" s="5"/>
      <c r="AB201" s="5"/>
      <c r="AC201" s="5"/>
      <c r="AD201" s="5"/>
      <c r="AE201" s="5"/>
      <c r="AF201" s="5"/>
      <c r="AG201" s="6"/>
    </row>
    <row r="202" spans="1:33">
      <c r="A202" s="111">
        <v>9</v>
      </c>
      <c r="B202" s="111">
        <v>8</v>
      </c>
      <c r="C202" s="111">
        <f t="shared" si="26"/>
        <v>8</v>
      </c>
      <c r="D202" s="111" t="str">
        <f t="shared" si="27"/>
        <v>9_8</v>
      </c>
      <c r="E202" s="112">
        <v>3499</v>
      </c>
      <c r="F202" s="111"/>
      <c r="G202" s="111">
        <v>9</v>
      </c>
      <c r="H202" s="111">
        <v>8</v>
      </c>
      <c r="I202" s="111">
        <f t="shared" si="28"/>
        <v>8</v>
      </c>
      <c r="J202" s="111" t="str">
        <f t="shared" si="29"/>
        <v>9_8</v>
      </c>
      <c r="K202" s="112">
        <v>3613</v>
      </c>
      <c r="L202" s="5"/>
      <c r="M202" s="111">
        <v>9</v>
      </c>
      <c r="N202" s="111">
        <v>8</v>
      </c>
      <c r="O202" s="111">
        <f t="shared" si="30"/>
        <v>8</v>
      </c>
      <c r="P202" s="111" t="str">
        <f t="shared" si="31"/>
        <v>9_8</v>
      </c>
      <c r="Q202" s="112">
        <v>3703</v>
      </c>
      <c r="R202" s="50"/>
      <c r="S202" s="111">
        <v>9</v>
      </c>
      <c r="T202" s="111">
        <v>8</v>
      </c>
      <c r="U202" s="111">
        <f t="shared" si="32"/>
        <v>8</v>
      </c>
      <c r="V202" s="111" t="str">
        <f t="shared" si="24"/>
        <v>9_8</v>
      </c>
      <c r="W202" s="66">
        <f t="shared" si="33"/>
        <v>3613</v>
      </c>
      <c r="X202" s="66">
        <f t="shared" si="34"/>
        <v>3703</v>
      </c>
      <c r="Y202" s="142">
        <f t="shared" si="25"/>
        <v>3703</v>
      </c>
      <c r="Z202" s="43">
        <f t="shared" si="35"/>
        <v>23.737179487179485</v>
      </c>
      <c r="AA202" s="5"/>
      <c r="AB202" s="5"/>
      <c r="AC202" s="5"/>
      <c r="AD202" s="5"/>
      <c r="AE202" s="5"/>
      <c r="AF202" s="5"/>
      <c r="AG202" s="6"/>
    </row>
    <row r="203" spans="1:33">
      <c r="A203" s="111">
        <v>9</v>
      </c>
      <c r="B203" s="111">
        <v>9</v>
      </c>
      <c r="C203" s="111">
        <f t="shared" si="26"/>
        <v>9</v>
      </c>
      <c r="D203" s="111" t="str">
        <f t="shared" si="27"/>
        <v>9_9</v>
      </c>
      <c r="E203" s="112">
        <v>3620</v>
      </c>
      <c r="F203" s="111"/>
      <c r="G203" s="111">
        <v>9</v>
      </c>
      <c r="H203" s="111">
        <v>9</v>
      </c>
      <c r="I203" s="111">
        <f t="shared" si="28"/>
        <v>9</v>
      </c>
      <c r="J203" s="111" t="str">
        <f t="shared" si="29"/>
        <v>9_9</v>
      </c>
      <c r="K203" s="112">
        <v>3738</v>
      </c>
      <c r="L203" s="5"/>
      <c r="M203" s="111">
        <v>9</v>
      </c>
      <c r="N203" s="111">
        <v>9</v>
      </c>
      <c r="O203" s="111">
        <f t="shared" si="30"/>
        <v>9</v>
      </c>
      <c r="P203" s="111" t="str">
        <f t="shared" si="31"/>
        <v>9_9</v>
      </c>
      <c r="Q203" s="112">
        <v>3831</v>
      </c>
      <c r="R203" s="50"/>
      <c r="S203" s="111">
        <v>9</v>
      </c>
      <c r="T203" s="111">
        <v>9</v>
      </c>
      <c r="U203" s="111">
        <f t="shared" si="32"/>
        <v>9</v>
      </c>
      <c r="V203" s="111" t="str">
        <f t="shared" si="24"/>
        <v>9_9</v>
      </c>
      <c r="W203" s="66">
        <f t="shared" si="33"/>
        <v>3738</v>
      </c>
      <c r="X203" s="66">
        <f t="shared" si="34"/>
        <v>3831</v>
      </c>
      <c r="Y203" s="142">
        <f t="shared" si="25"/>
        <v>3831</v>
      </c>
      <c r="Z203" s="43">
        <f t="shared" si="35"/>
        <v>24.557692307692307</v>
      </c>
      <c r="AA203" s="5"/>
      <c r="AB203" s="5"/>
      <c r="AC203" s="5"/>
      <c r="AD203" s="5"/>
      <c r="AE203" s="5"/>
      <c r="AF203" s="5"/>
      <c r="AG203" s="6"/>
    </row>
    <row r="204" spans="1:33">
      <c r="A204" s="111">
        <v>9</v>
      </c>
      <c r="B204" s="111">
        <v>10</v>
      </c>
      <c r="C204" s="111">
        <f t="shared" si="26"/>
        <v>10</v>
      </c>
      <c r="D204" s="111" t="str">
        <f t="shared" si="27"/>
        <v>9_10</v>
      </c>
      <c r="E204" s="112">
        <v>3742</v>
      </c>
      <c r="F204" s="111"/>
      <c r="G204" s="111">
        <v>9</v>
      </c>
      <c r="H204" s="111">
        <v>10</v>
      </c>
      <c r="I204" s="111">
        <f t="shared" si="28"/>
        <v>10</v>
      </c>
      <c r="J204" s="111" t="str">
        <f t="shared" si="29"/>
        <v>9_10</v>
      </c>
      <c r="K204" s="112">
        <v>3864</v>
      </c>
      <c r="L204" s="5"/>
      <c r="M204" s="111">
        <v>9</v>
      </c>
      <c r="N204" s="111">
        <v>10</v>
      </c>
      <c r="O204" s="111">
        <f t="shared" si="30"/>
        <v>10</v>
      </c>
      <c r="P204" s="111" t="str">
        <f t="shared" si="31"/>
        <v>9_10</v>
      </c>
      <c r="Q204" s="112">
        <v>3961</v>
      </c>
      <c r="R204" s="50"/>
      <c r="S204" s="111">
        <v>9</v>
      </c>
      <c r="T204" s="111">
        <v>10</v>
      </c>
      <c r="U204" s="111">
        <f t="shared" si="32"/>
        <v>10</v>
      </c>
      <c r="V204" s="111" t="str">
        <f t="shared" si="24"/>
        <v>9_10</v>
      </c>
      <c r="W204" s="66">
        <f t="shared" si="33"/>
        <v>3864</v>
      </c>
      <c r="X204" s="66">
        <f t="shared" si="34"/>
        <v>3961</v>
      </c>
      <c r="Y204" s="142">
        <f t="shared" si="25"/>
        <v>3961</v>
      </c>
      <c r="Z204" s="43">
        <f t="shared" si="35"/>
        <v>25.391025641025642</v>
      </c>
      <c r="AA204" s="5"/>
      <c r="AB204" s="5"/>
      <c r="AC204" s="5"/>
      <c r="AD204" s="5"/>
      <c r="AE204" s="5"/>
      <c r="AF204" s="5"/>
      <c r="AG204" s="6"/>
    </row>
    <row r="205" spans="1:33">
      <c r="A205" s="111">
        <v>9</v>
      </c>
      <c r="B205" s="111">
        <v>11</v>
      </c>
      <c r="C205" s="111">
        <f t="shared" si="26"/>
        <v>11</v>
      </c>
      <c r="D205" s="111" t="str">
        <f t="shared" si="27"/>
        <v>9_11</v>
      </c>
      <c r="E205" s="112">
        <v>3864</v>
      </c>
      <c r="F205" s="111"/>
      <c r="G205" s="111">
        <v>9</v>
      </c>
      <c r="H205" s="111">
        <v>11</v>
      </c>
      <c r="I205" s="111">
        <f t="shared" si="28"/>
        <v>11</v>
      </c>
      <c r="J205" s="111" t="str">
        <f t="shared" si="29"/>
        <v>9_11</v>
      </c>
      <c r="K205" s="112">
        <v>3990</v>
      </c>
      <c r="L205" s="5"/>
      <c r="M205" s="111">
        <v>9</v>
      </c>
      <c r="N205" s="111">
        <v>11</v>
      </c>
      <c r="O205" s="111">
        <f t="shared" si="30"/>
        <v>11</v>
      </c>
      <c r="P205" s="111" t="str">
        <f t="shared" si="31"/>
        <v>9_11</v>
      </c>
      <c r="Q205" s="112">
        <v>4090</v>
      </c>
      <c r="R205" s="50"/>
      <c r="S205" s="111">
        <v>9</v>
      </c>
      <c r="T205" s="111">
        <v>11</v>
      </c>
      <c r="U205" s="111">
        <f t="shared" si="32"/>
        <v>11</v>
      </c>
      <c r="V205" s="111" t="str">
        <f t="shared" si="24"/>
        <v>9_11</v>
      </c>
      <c r="W205" s="66">
        <f t="shared" si="33"/>
        <v>3990</v>
      </c>
      <c r="X205" s="66">
        <f t="shared" si="34"/>
        <v>4090</v>
      </c>
      <c r="Y205" s="142">
        <f t="shared" si="25"/>
        <v>4090</v>
      </c>
      <c r="Z205" s="43">
        <f t="shared" si="35"/>
        <v>26.217948717948719</v>
      </c>
      <c r="AA205" s="5"/>
      <c r="AB205" s="5"/>
      <c r="AC205" s="5"/>
      <c r="AD205" s="5"/>
      <c r="AE205" s="5"/>
      <c r="AF205" s="5"/>
      <c r="AG205" s="6"/>
    </row>
    <row r="206" spans="1:33">
      <c r="A206" s="111">
        <v>9</v>
      </c>
      <c r="B206" s="111">
        <v>12</v>
      </c>
      <c r="C206" s="111">
        <f t="shared" si="26"/>
        <v>12</v>
      </c>
      <c r="D206" s="111" t="str">
        <f t="shared" si="27"/>
        <v>9_12</v>
      </c>
      <c r="E206" s="112">
        <v>3989</v>
      </c>
      <c r="F206" s="111"/>
      <c r="G206" s="111">
        <v>9</v>
      </c>
      <c r="H206" s="111">
        <v>12</v>
      </c>
      <c r="I206" s="111">
        <f t="shared" si="28"/>
        <v>12</v>
      </c>
      <c r="J206" s="111" t="str">
        <f t="shared" si="29"/>
        <v>9_12</v>
      </c>
      <c r="K206" s="112">
        <v>4119</v>
      </c>
      <c r="L206" s="5"/>
      <c r="M206" s="111">
        <v>9</v>
      </c>
      <c r="N206" s="111">
        <v>12</v>
      </c>
      <c r="O206" s="111">
        <f t="shared" si="30"/>
        <v>12</v>
      </c>
      <c r="P206" s="111" t="str">
        <f t="shared" si="31"/>
        <v>9_12</v>
      </c>
      <c r="Q206" s="112">
        <v>4222</v>
      </c>
      <c r="R206" s="50"/>
      <c r="S206" s="111">
        <v>9</v>
      </c>
      <c r="T206" s="111">
        <v>12</v>
      </c>
      <c r="U206" s="111">
        <f t="shared" si="32"/>
        <v>12</v>
      </c>
      <c r="V206" s="111" t="str">
        <f t="shared" si="24"/>
        <v>9_12</v>
      </c>
      <c r="W206" s="66">
        <f t="shared" si="33"/>
        <v>4119</v>
      </c>
      <c r="X206" s="66">
        <f t="shared" si="34"/>
        <v>4222</v>
      </c>
      <c r="Y206" s="142">
        <f t="shared" si="25"/>
        <v>4222</v>
      </c>
      <c r="Z206" s="43">
        <f t="shared" si="35"/>
        <v>27.064102564102566</v>
      </c>
      <c r="AA206" s="5"/>
      <c r="AB206" s="5"/>
      <c r="AC206" s="5"/>
      <c r="AD206" s="5"/>
      <c r="AE206" s="5"/>
      <c r="AF206" s="5"/>
      <c r="AG206" s="6"/>
    </row>
    <row r="207" spans="1:33">
      <c r="A207" s="111">
        <v>9</v>
      </c>
      <c r="B207" s="111">
        <v>13</v>
      </c>
      <c r="C207" s="111">
        <f t="shared" si="26"/>
        <v>13</v>
      </c>
      <c r="D207" s="111" t="str">
        <f t="shared" si="27"/>
        <v>9_13</v>
      </c>
      <c r="E207" s="112">
        <v>4118</v>
      </c>
      <c r="F207" s="111"/>
      <c r="G207" s="111">
        <v>9</v>
      </c>
      <c r="H207" s="111">
        <v>13</v>
      </c>
      <c r="I207" s="111">
        <f t="shared" si="28"/>
        <v>13</v>
      </c>
      <c r="J207" s="111" t="str">
        <f t="shared" si="29"/>
        <v>9_13</v>
      </c>
      <c r="K207" s="112">
        <v>4252</v>
      </c>
      <c r="L207" s="5"/>
      <c r="M207" s="111">
        <v>9</v>
      </c>
      <c r="N207" s="111">
        <v>13</v>
      </c>
      <c r="O207" s="111">
        <f t="shared" si="30"/>
        <v>13</v>
      </c>
      <c r="P207" s="111" t="str">
        <f t="shared" si="31"/>
        <v>9_13</v>
      </c>
      <c r="Q207" s="112">
        <v>4358</v>
      </c>
      <c r="R207" s="50"/>
      <c r="S207" s="111">
        <v>9</v>
      </c>
      <c r="T207" s="111">
        <v>13</v>
      </c>
      <c r="U207" s="111">
        <f t="shared" si="32"/>
        <v>13</v>
      </c>
      <c r="V207" s="111" t="str">
        <f t="shared" si="24"/>
        <v>9_13</v>
      </c>
      <c r="W207" s="66">
        <f t="shared" si="33"/>
        <v>4252</v>
      </c>
      <c r="X207" s="66">
        <f t="shared" si="34"/>
        <v>4358</v>
      </c>
      <c r="Y207" s="142">
        <f t="shared" si="25"/>
        <v>4358</v>
      </c>
      <c r="Z207" s="43">
        <f t="shared" si="35"/>
        <v>27.935897435897434</v>
      </c>
      <c r="AA207" s="5"/>
      <c r="AB207" s="5"/>
      <c r="AC207" s="5"/>
      <c r="AD207" s="5"/>
      <c r="AE207" s="5"/>
      <c r="AF207" s="5"/>
      <c r="AG207" s="6"/>
    </row>
    <row r="208" spans="1:33">
      <c r="A208" s="111">
        <v>9</v>
      </c>
      <c r="B208" s="111" t="s">
        <v>665</v>
      </c>
      <c r="C208" s="111" t="str">
        <f t="shared" si="26"/>
        <v>u1</v>
      </c>
      <c r="D208" s="111" t="str">
        <f t="shared" si="27"/>
        <v>9_u1</v>
      </c>
      <c r="E208" s="112">
        <v>4261</v>
      </c>
      <c r="F208" s="111"/>
      <c r="G208" s="111">
        <v>9</v>
      </c>
      <c r="H208" s="111" t="s">
        <v>665</v>
      </c>
      <c r="I208" s="111" t="str">
        <f t="shared" si="28"/>
        <v>u1</v>
      </c>
      <c r="J208" s="111" t="str">
        <f t="shared" si="29"/>
        <v>9_u1</v>
      </c>
      <c r="K208" s="112">
        <v>4399</v>
      </c>
      <c r="L208" s="5"/>
      <c r="M208" s="111">
        <v>9</v>
      </c>
      <c r="N208" s="111" t="s">
        <v>665</v>
      </c>
      <c r="O208" s="111" t="str">
        <f t="shared" si="30"/>
        <v>u1</v>
      </c>
      <c r="P208" s="111" t="str">
        <f t="shared" si="31"/>
        <v>9_u1</v>
      </c>
      <c r="Q208" s="112">
        <v>4509</v>
      </c>
      <c r="R208" s="50"/>
      <c r="S208" s="111">
        <v>9</v>
      </c>
      <c r="T208" s="111" t="s">
        <v>665</v>
      </c>
      <c r="U208" s="111" t="str">
        <f t="shared" si="32"/>
        <v>u1</v>
      </c>
      <c r="V208" s="111" t="str">
        <f t="shared" si="24"/>
        <v>9_u1</v>
      </c>
      <c r="W208" s="66">
        <f t="shared" si="33"/>
        <v>4399</v>
      </c>
      <c r="X208" s="66">
        <f t="shared" si="34"/>
        <v>4509</v>
      </c>
      <c r="Y208" s="142">
        <f t="shared" si="25"/>
        <v>4509</v>
      </c>
      <c r="Z208" s="43">
        <f t="shared" si="35"/>
        <v>28.903846153846153</v>
      </c>
      <c r="AA208" s="5"/>
      <c r="AB208" s="5"/>
      <c r="AC208" s="5"/>
      <c r="AD208" s="5"/>
      <c r="AE208" s="5"/>
      <c r="AF208" s="5"/>
      <c r="AG208" s="6"/>
    </row>
    <row r="209" spans="1:33">
      <c r="A209" s="111">
        <v>9</v>
      </c>
      <c r="B209" s="111" t="s">
        <v>666</v>
      </c>
      <c r="C209" s="111" t="str">
        <f t="shared" si="26"/>
        <v>u2</v>
      </c>
      <c r="D209" s="111" t="str">
        <f t="shared" si="27"/>
        <v>9_u2</v>
      </c>
      <c r="E209" s="112">
        <v>4413</v>
      </c>
      <c r="F209" s="111"/>
      <c r="G209" s="111">
        <v>9</v>
      </c>
      <c r="H209" s="111" t="s">
        <v>666</v>
      </c>
      <c r="I209" s="111" t="str">
        <f t="shared" si="28"/>
        <v>u2</v>
      </c>
      <c r="J209" s="111" t="str">
        <f t="shared" si="29"/>
        <v>9_u2</v>
      </c>
      <c r="K209" s="112">
        <v>4556</v>
      </c>
      <c r="L209" s="5"/>
      <c r="M209" s="111">
        <v>9</v>
      </c>
      <c r="N209" s="111" t="s">
        <v>666</v>
      </c>
      <c r="O209" s="111" t="str">
        <f t="shared" si="30"/>
        <v>u2</v>
      </c>
      <c r="P209" s="111" t="str">
        <f t="shared" si="31"/>
        <v>9_u2</v>
      </c>
      <c r="Q209" s="112">
        <v>4670</v>
      </c>
      <c r="R209" s="50"/>
      <c r="S209" s="111">
        <v>9</v>
      </c>
      <c r="T209" s="111" t="s">
        <v>666</v>
      </c>
      <c r="U209" s="111" t="str">
        <f t="shared" si="32"/>
        <v>u2</v>
      </c>
      <c r="V209" s="111" t="str">
        <f t="shared" ref="V209:V272" si="36">S209&amp;"_"&amp;T209</f>
        <v>9_u2</v>
      </c>
      <c r="W209" s="66">
        <f t="shared" si="33"/>
        <v>4556</v>
      </c>
      <c r="X209" s="66">
        <f t="shared" si="34"/>
        <v>4670</v>
      </c>
      <c r="Y209" s="142">
        <f t="shared" ref="Y209:Y272" si="37">$D$6*W209+$D$7*X209</f>
        <v>4670</v>
      </c>
      <c r="Z209" s="43">
        <f t="shared" si="35"/>
        <v>29.935897435897434</v>
      </c>
      <c r="AA209" s="5"/>
      <c r="AB209" s="5"/>
      <c r="AC209" s="5"/>
      <c r="AD209" s="5"/>
      <c r="AE209" s="5"/>
      <c r="AF209" s="5"/>
      <c r="AG209" s="6"/>
    </row>
    <row r="210" spans="1:33">
      <c r="A210" s="111">
        <v>9</v>
      </c>
      <c r="B210" s="111" t="s">
        <v>667</v>
      </c>
      <c r="C210" s="111" t="str">
        <f t="shared" ref="C210:C273" si="38">B210</f>
        <v>a</v>
      </c>
      <c r="D210" s="111" t="str">
        <f t="shared" ref="D210:D273" si="39">A210&amp;"_"&amp;B210</f>
        <v>9_a</v>
      </c>
      <c r="E210" s="112">
        <v>4261</v>
      </c>
      <c r="F210" s="111"/>
      <c r="G210" s="111">
        <v>9</v>
      </c>
      <c r="H210" s="111" t="s">
        <v>667</v>
      </c>
      <c r="I210" s="111" t="str">
        <f t="shared" ref="I210:I273" si="40">H210</f>
        <v>a</v>
      </c>
      <c r="J210" s="111" t="str">
        <f t="shared" ref="J210:J273" si="41">G210&amp;"_"&amp;H210</f>
        <v>9_a</v>
      </c>
      <c r="K210" s="112">
        <v>4399</v>
      </c>
      <c r="L210" s="5"/>
      <c r="M210" s="111">
        <v>9</v>
      </c>
      <c r="N210" s="111" t="s">
        <v>667</v>
      </c>
      <c r="O210" s="111" t="str">
        <f t="shared" ref="O210:O273" si="42">N210</f>
        <v>a</v>
      </c>
      <c r="P210" s="111" t="str">
        <f t="shared" ref="P210:P273" si="43">M210&amp;"_"&amp;N210</f>
        <v>9_a</v>
      </c>
      <c r="Q210" s="112">
        <v>4509</v>
      </c>
      <c r="R210" s="50"/>
      <c r="S210" s="111">
        <v>9</v>
      </c>
      <c r="T210" s="111" t="s">
        <v>667</v>
      </c>
      <c r="U210" s="111" t="str">
        <f t="shared" ref="U210:U273" si="44">T210</f>
        <v>a</v>
      </c>
      <c r="V210" s="111" t="str">
        <f t="shared" si="36"/>
        <v>9_a</v>
      </c>
      <c r="W210" s="66">
        <f t="shared" ref="W210:W273" si="45">INDEX($K$17:$K$346,MATCH($V210,$J$17:$J$346,0))</f>
        <v>4399</v>
      </c>
      <c r="X210" s="66">
        <f t="shared" ref="X210:X273" si="46">INDEX($Q$17:$Q$346,MATCH(V210,$P$17:$P$346,0))</f>
        <v>4509</v>
      </c>
      <c r="Y210" s="142">
        <f t="shared" si="37"/>
        <v>4509</v>
      </c>
      <c r="Z210" s="43">
        <f t="shared" ref="Z210:Z273" si="47">Y210/$D$10</f>
        <v>28.903846153846153</v>
      </c>
      <c r="AA210" s="5"/>
      <c r="AB210" s="5"/>
      <c r="AC210" s="5"/>
      <c r="AD210" s="5"/>
      <c r="AE210" s="5"/>
      <c r="AF210" s="5"/>
      <c r="AG210" s="6"/>
    </row>
    <row r="211" spans="1:33">
      <c r="A211" s="111">
        <v>9</v>
      </c>
      <c r="B211" s="111" t="s">
        <v>668</v>
      </c>
      <c r="C211" s="111" t="str">
        <f t="shared" si="38"/>
        <v>b</v>
      </c>
      <c r="D211" s="111" t="str">
        <f t="shared" si="39"/>
        <v>9_b</v>
      </c>
      <c r="E211" s="112">
        <v>4413</v>
      </c>
      <c r="F211" s="111"/>
      <c r="G211" s="111">
        <v>9</v>
      </c>
      <c r="H211" s="111" t="s">
        <v>668</v>
      </c>
      <c r="I211" s="111" t="str">
        <f t="shared" si="40"/>
        <v>b</v>
      </c>
      <c r="J211" s="111" t="str">
        <f t="shared" si="41"/>
        <v>9_b</v>
      </c>
      <c r="K211" s="112">
        <v>4556</v>
      </c>
      <c r="L211" s="5"/>
      <c r="M211" s="111">
        <v>9</v>
      </c>
      <c r="N211" s="111" t="s">
        <v>668</v>
      </c>
      <c r="O211" s="111" t="str">
        <f t="shared" si="42"/>
        <v>b</v>
      </c>
      <c r="P211" s="111" t="str">
        <f t="shared" si="43"/>
        <v>9_b</v>
      </c>
      <c r="Q211" s="112">
        <v>4670</v>
      </c>
      <c r="R211" s="50"/>
      <c r="S211" s="111">
        <v>9</v>
      </c>
      <c r="T211" s="111" t="s">
        <v>668</v>
      </c>
      <c r="U211" s="111" t="str">
        <f t="shared" si="44"/>
        <v>b</v>
      </c>
      <c r="V211" s="111" t="str">
        <f t="shared" si="36"/>
        <v>9_b</v>
      </c>
      <c r="W211" s="66">
        <f t="shared" si="45"/>
        <v>4556</v>
      </c>
      <c r="X211" s="66">
        <f t="shared" si="46"/>
        <v>4670</v>
      </c>
      <c r="Y211" s="142">
        <f t="shared" si="37"/>
        <v>4670</v>
      </c>
      <c r="Z211" s="43">
        <f t="shared" si="47"/>
        <v>29.935897435897434</v>
      </c>
      <c r="AA211" s="5"/>
      <c r="AB211" s="5"/>
      <c r="AC211" s="5"/>
      <c r="AD211" s="5"/>
      <c r="AE211" s="5"/>
      <c r="AF211" s="5"/>
      <c r="AG211" s="6"/>
    </row>
    <row r="212" spans="1:33">
      <c r="A212" s="111">
        <v>9</v>
      </c>
      <c r="B212" s="111" t="s">
        <v>669</v>
      </c>
      <c r="C212" s="111" t="str">
        <f t="shared" si="38"/>
        <v>c</v>
      </c>
      <c r="D212" s="111" t="str">
        <f t="shared" si="39"/>
        <v>9_c</v>
      </c>
      <c r="E212" s="112">
        <v>4564</v>
      </c>
      <c r="F212" s="111"/>
      <c r="G212" s="111">
        <v>9</v>
      </c>
      <c r="H212" s="111" t="s">
        <v>669</v>
      </c>
      <c r="I212" s="111" t="str">
        <f t="shared" si="40"/>
        <v>c</v>
      </c>
      <c r="J212" s="111" t="str">
        <f t="shared" si="41"/>
        <v>9_c</v>
      </c>
      <c r="K212" s="112">
        <v>4712</v>
      </c>
      <c r="L212" s="5"/>
      <c r="M212" s="111">
        <v>9</v>
      </c>
      <c r="N212" s="111" t="s">
        <v>669</v>
      </c>
      <c r="O212" s="111" t="str">
        <f t="shared" si="42"/>
        <v>c</v>
      </c>
      <c r="P212" s="111" t="str">
        <f t="shared" si="43"/>
        <v>9_c</v>
      </c>
      <c r="Q212" s="112">
        <v>4830</v>
      </c>
      <c r="R212" s="50"/>
      <c r="S212" s="111">
        <v>9</v>
      </c>
      <c r="T212" s="111" t="s">
        <v>669</v>
      </c>
      <c r="U212" s="111" t="str">
        <f t="shared" si="44"/>
        <v>c</v>
      </c>
      <c r="V212" s="111" t="str">
        <f t="shared" si="36"/>
        <v>9_c</v>
      </c>
      <c r="W212" s="66">
        <f t="shared" si="45"/>
        <v>4712</v>
      </c>
      <c r="X212" s="66">
        <f t="shared" si="46"/>
        <v>4830</v>
      </c>
      <c r="Y212" s="142">
        <f t="shared" si="37"/>
        <v>4830</v>
      </c>
      <c r="Z212" s="43">
        <f t="shared" si="47"/>
        <v>30.96153846153846</v>
      </c>
      <c r="AA212" s="5"/>
      <c r="AB212" s="5"/>
      <c r="AC212" s="5"/>
      <c r="AD212" s="5"/>
      <c r="AE212" s="5"/>
      <c r="AF212" s="5"/>
      <c r="AG212" s="6"/>
    </row>
    <row r="213" spans="1:33">
      <c r="A213" s="111">
        <v>9</v>
      </c>
      <c r="B213" s="111" t="s">
        <v>670</v>
      </c>
      <c r="C213" s="111" t="str">
        <f t="shared" si="38"/>
        <v>d</v>
      </c>
      <c r="D213" s="111" t="str">
        <f t="shared" si="39"/>
        <v>9_d</v>
      </c>
      <c r="E213" s="112">
        <v>4727</v>
      </c>
      <c r="F213" s="111"/>
      <c r="G213" s="111">
        <v>9</v>
      </c>
      <c r="H213" s="111" t="s">
        <v>670</v>
      </c>
      <c r="I213" s="111" t="str">
        <f t="shared" si="40"/>
        <v>d</v>
      </c>
      <c r="J213" s="111" t="str">
        <f t="shared" si="41"/>
        <v>9_d</v>
      </c>
      <c r="K213" s="112">
        <v>4881</v>
      </c>
      <c r="L213" s="5"/>
      <c r="M213" s="111">
        <v>9</v>
      </c>
      <c r="N213" s="111" t="s">
        <v>670</v>
      </c>
      <c r="O213" s="111" t="str">
        <f t="shared" si="42"/>
        <v>d</v>
      </c>
      <c r="P213" s="111" t="str">
        <f t="shared" si="43"/>
        <v>9_d</v>
      </c>
      <c r="Q213" s="112">
        <v>5003</v>
      </c>
      <c r="R213" s="50"/>
      <c r="S213" s="111">
        <v>9</v>
      </c>
      <c r="T213" s="111" t="s">
        <v>670</v>
      </c>
      <c r="U213" s="111" t="str">
        <f t="shared" si="44"/>
        <v>d</v>
      </c>
      <c r="V213" s="111" t="str">
        <f t="shared" si="36"/>
        <v>9_d</v>
      </c>
      <c r="W213" s="66">
        <f t="shared" si="45"/>
        <v>4881</v>
      </c>
      <c r="X213" s="66">
        <f t="shared" si="46"/>
        <v>5003</v>
      </c>
      <c r="Y213" s="142">
        <f t="shared" si="37"/>
        <v>5003</v>
      </c>
      <c r="Z213" s="43">
        <f t="shared" si="47"/>
        <v>32.070512820512818</v>
      </c>
      <c r="AA213" s="5"/>
      <c r="AB213" s="5"/>
      <c r="AC213" s="5"/>
      <c r="AD213" s="5"/>
      <c r="AE213" s="5"/>
      <c r="AF213" s="5"/>
      <c r="AG213" s="6"/>
    </row>
    <row r="214" spans="1:33">
      <c r="A214" s="111">
        <v>9</v>
      </c>
      <c r="B214" s="111" t="s">
        <v>671</v>
      </c>
      <c r="C214" s="111" t="str">
        <f t="shared" si="38"/>
        <v>e</v>
      </c>
      <c r="D214" s="111" t="str">
        <f t="shared" si="39"/>
        <v>9_e</v>
      </c>
      <c r="E214" s="112">
        <v>4889</v>
      </c>
      <c r="F214" s="111"/>
      <c r="G214" s="111">
        <v>9</v>
      </c>
      <c r="H214" s="111" t="s">
        <v>671</v>
      </c>
      <c r="I214" s="111" t="str">
        <f t="shared" si="40"/>
        <v>e</v>
      </c>
      <c r="J214" s="111" t="str">
        <f t="shared" si="41"/>
        <v>9_e</v>
      </c>
      <c r="K214" s="111">
        <v>5048</v>
      </c>
      <c r="L214" s="5"/>
      <c r="M214" s="111">
        <v>9</v>
      </c>
      <c r="N214" s="111" t="s">
        <v>671</v>
      </c>
      <c r="O214" s="111" t="str">
        <f t="shared" si="42"/>
        <v>e</v>
      </c>
      <c r="P214" s="111" t="str">
        <f t="shared" si="43"/>
        <v>9_e</v>
      </c>
      <c r="Q214" s="111">
        <v>5174</v>
      </c>
      <c r="R214" s="50"/>
      <c r="S214" s="111">
        <v>9</v>
      </c>
      <c r="T214" s="111" t="s">
        <v>671</v>
      </c>
      <c r="U214" s="111" t="str">
        <f t="shared" si="44"/>
        <v>e</v>
      </c>
      <c r="V214" s="111" t="str">
        <f t="shared" si="36"/>
        <v>9_e</v>
      </c>
      <c r="W214" s="66">
        <f t="shared" si="45"/>
        <v>5048</v>
      </c>
      <c r="X214" s="66">
        <f t="shared" si="46"/>
        <v>5174</v>
      </c>
      <c r="Y214" s="142">
        <f t="shared" si="37"/>
        <v>5174</v>
      </c>
      <c r="Z214" s="43">
        <f t="shared" si="47"/>
        <v>33.166666666666664</v>
      </c>
      <c r="AA214" s="5"/>
      <c r="AB214" s="5"/>
      <c r="AC214" s="5"/>
      <c r="AD214" s="5"/>
      <c r="AE214" s="5"/>
      <c r="AF214" s="5"/>
      <c r="AG214" s="6"/>
    </row>
    <row r="215" spans="1:33">
      <c r="A215" s="111">
        <v>10</v>
      </c>
      <c r="B215" s="111" t="s">
        <v>664</v>
      </c>
      <c r="C215" s="111" t="str">
        <f t="shared" si="38"/>
        <v>Start</v>
      </c>
      <c r="D215" s="111" t="str">
        <f t="shared" si="39"/>
        <v>10_Start</v>
      </c>
      <c r="E215" s="112">
        <v>3043</v>
      </c>
      <c r="F215" s="111"/>
      <c r="G215" s="111">
        <v>10</v>
      </c>
      <c r="H215" s="111" t="s">
        <v>664</v>
      </c>
      <c r="I215" s="111" t="str">
        <f t="shared" si="40"/>
        <v>Start</v>
      </c>
      <c r="J215" s="111" t="str">
        <f t="shared" si="41"/>
        <v>10_Start</v>
      </c>
      <c r="K215" s="112">
        <v>3142</v>
      </c>
      <c r="L215" s="5"/>
      <c r="M215" s="111">
        <v>10</v>
      </c>
      <c r="N215" s="111" t="s">
        <v>664</v>
      </c>
      <c r="O215" s="111" t="str">
        <f t="shared" si="42"/>
        <v>Start</v>
      </c>
      <c r="P215" s="111" t="str">
        <f t="shared" si="43"/>
        <v>10_Start</v>
      </c>
      <c r="Q215" s="112">
        <v>3221</v>
      </c>
      <c r="R215" s="50"/>
      <c r="S215" s="111">
        <v>10</v>
      </c>
      <c r="T215" s="111" t="s">
        <v>664</v>
      </c>
      <c r="U215" s="111" t="str">
        <f t="shared" si="44"/>
        <v>Start</v>
      </c>
      <c r="V215" s="111" t="str">
        <f t="shared" si="36"/>
        <v>10_Start</v>
      </c>
      <c r="W215" s="66">
        <f t="shared" si="45"/>
        <v>3142</v>
      </c>
      <c r="X215" s="66">
        <f t="shared" si="46"/>
        <v>3221</v>
      </c>
      <c r="Y215" s="142">
        <f t="shared" si="37"/>
        <v>3221</v>
      </c>
      <c r="Z215" s="43">
        <f t="shared" si="47"/>
        <v>20.647435897435898</v>
      </c>
      <c r="AA215" s="5"/>
      <c r="AB215" s="5"/>
      <c r="AC215" s="5"/>
      <c r="AD215" s="5"/>
      <c r="AE215" s="5"/>
      <c r="AF215" s="5"/>
      <c r="AG215" s="6"/>
    </row>
    <row r="216" spans="1:33">
      <c r="A216" s="111">
        <v>10</v>
      </c>
      <c r="B216" s="111">
        <v>0</v>
      </c>
      <c r="C216" s="111">
        <f t="shared" si="38"/>
        <v>0</v>
      </c>
      <c r="D216" s="111" t="str">
        <f t="shared" si="39"/>
        <v>10_0</v>
      </c>
      <c r="E216" s="112">
        <v>3096</v>
      </c>
      <c r="F216" s="111"/>
      <c r="G216" s="111">
        <v>10</v>
      </c>
      <c r="H216" s="111">
        <v>0</v>
      </c>
      <c r="I216" s="111">
        <f t="shared" si="40"/>
        <v>0</v>
      </c>
      <c r="J216" s="111" t="str">
        <f t="shared" si="41"/>
        <v>10_0</v>
      </c>
      <c r="K216" s="112">
        <v>3197</v>
      </c>
      <c r="L216" s="5"/>
      <c r="M216" s="111">
        <v>10</v>
      </c>
      <c r="N216" s="111">
        <v>0</v>
      </c>
      <c r="O216" s="111">
        <f t="shared" si="42"/>
        <v>0</v>
      </c>
      <c r="P216" s="111" t="str">
        <f t="shared" si="43"/>
        <v>10_0</v>
      </c>
      <c r="Q216" s="112">
        <v>3277</v>
      </c>
      <c r="R216" s="50"/>
      <c r="S216" s="111">
        <v>10</v>
      </c>
      <c r="T216" s="111">
        <v>0</v>
      </c>
      <c r="U216" s="111">
        <f t="shared" si="44"/>
        <v>0</v>
      </c>
      <c r="V216" s="111" t="str">
        <f t="shared" si="36"/>
        <v>10_0</v>
      </c>
      <c r="W216" s="66">
        <f t="shared" si="45"/>
        <v>3197</v>
      </c>
      <c r="X216" s="66">
        <f t="shared" si="46"/>
        <v>3277</v>
      </c>
      <c r="Y216" s="142">
        <f t="shared" si="37"/>
        <v>3277</v>
      </c>
      <c r="Z216" s="43">
        <f t="shared" si="47"/>
        <v>21.006410256410255</v>
      </c>
      <c r="AA216" s="5"/>
      <c r="AB216" s="5"/>
      <c r="AC216" s="5"/>
      <c r="AD216" s="5"/>
      <c r="AE216" s="5"/>
      <c r="AF216" s="5"/>
      <c r="AG216" s="6"/>
    </row>
    <row r="217" spans="1:33">
      <c r="A217" s="111">
        <v>10</v>
      </c>
      <c r="B217" s="111">
        <v>1</v>
      </c>
      <c r="C217" s="111">
        <f t="shared" si="38"/>
        <v>1</v>
      </c>
      <c r="D217" s="111" t="str">
        <f t="shared" si="39"/>
        <v>10_1</v>
      </c>
      <c r="E217" s="112">
        <v>3176</v>
      </c>
      <c r="F217" s="111"/>
      <c r="G217" s="111">
        <v>10</v>
      </c>
      <c r="H217" s="111">
        <v>1</v>
      </c>
      <c r="I217" s="111">
        <f t="shared" si="40"/>
        <v>1</v>
      </c>
      <c r="J217" s="111" t="str">
        <f t="shared" si="41"/>
        <v>10_1</v>
      </c>
      <c r="K217" s="112">
        <v>3279</v>
      </c>
      <c r="L217" s="5"/>
      <c r="M217" s="111">
        <v>10</v>
      </c>
      <c r="N217" s="111">
        <v>1</v>
      </c>
      <c r="O217" s="111">
        <f t="shared" si="42"/>
        <v>1</v>
      </c>
      <c r="P217" s="111" t="str">
        <f t="shared" si="43"/>
        <v>10_1</v>
      </c>
      <c r="Q217" s="112">
        <v>3361</v>
      </c>
      <c r="R217" s="50"/>
      <c r="S217" s="111">
        <v>10</v>
      </c>
      <c r="T217" s="111">
        <v>1</v>
      </c>
      <c r="U217" s="111">
        <f t="shared" si="44"/>
        <v>1</v>
      </c>
      <c r="V217" s="111" t="str">
        <f t="shared" si="36"/>
        <v>10_1</v>
      </c>
      <c r="W217" s="66">
        <f t="shared" si="45"/>
        <v>3279</v>
      </c>
      <c r="X217" s="66">
        <f t="shared" si="46"/>
        <v>3361</v>
      </c>
      <c r="Y217" s="142">
        <f t="shared" si="37"/>
        <v>3361</v>
      </c>
      <c r="Z217" s="43">
        <f t="shared" si="47"/>
        <v>21.544871794871796</v>
      </c>
      <c r="AA217" s="5"/>
      <c r="AB217" s="5"/>
      <c r="AC217" s="5"/>
      <c r="AD217" s="5"/>
      <c r="AE217" s="5"/>
      <c r="AF217" s="5"/>
      <c r="AG217" s="6"/>
    </row>
    <row r="218" spans="1:33">
      <c r="A218" s="111">
        <v>10</v>
      </c>
      <c r="B218" s="111">
        <v>2</v>
      </c>
      <c r="C218" s="111">
        <f t="shared" si="38"/>
        <v>2</v>
      </c>
      <c r="D218" s="111" t="str">
        <f t="shared" si="39"/>
        <v>10_2</v>
      </c>
      <c r="E218" s="112">
        <v>3242</v>
      </c>
      <c r="F218" s="111"/>
      <c r="G218" s="111">
        <v>10</v>
      </c>
      <c r="H218" s="111">
        <v>2</v>
      </c>
      <c r="I218" s="111">
        <f t="shared" si="40"/>
        <v>2</v>
      </c>
      <c r="J218" s="111" t="str">
        <f t="shared" si="41"/>
        <v>10_2</v>
      </c>
      <c r="K218" s="112">
        <v>3347</v>
      </c>
      <c r="L218" s="5"/>
      <c r="M218" s="111">
        <v>10</v>
      </c>
      <c r="N218" s="111">
        <v>2</v>
      </c>
      <c r="O218" s="111">
        <f t="shared" si="42"/>
        <v>2</v>
      </c>
      <c r="P218" s="111" t="str">
        <f t="shared" si="43"/>
        <v>10_2</v>
      </c>
      <c r="Q218" s="112">
        <v>3431</v>
      </c>
      <c r="R218" s="50"/>
      <c r="S218" s="111">
        <v>10</v>
      </c>
      <c r="T218" s="111">
        <v>2</v>
      </c>
      <c r="U218" s="111">
        <f t="shared" si="44"/>
        <v>2</v>
      </c>
      <c r="V218" s="111" t="str">
        <f t="shared" si="36"/>
        <v>10_2</v>
      </c>
      <c r="W218" s="66">
        <f t="shared" si="45"/>
        <v>3347</v>
      </c>
      <c r="X218" s="66">
        <f t="shared" si="46"/>
        <v>3431</v>
      </c>
      <c r="Y218" s="142">
        <f t="shared" si="37"/>
        <v>3431</v>
      </c>
      <c r="Z218" s="43">
        <f t="shared" si="47"/>
        <v>21.993589743589745</v>
      </c>
      <c r="AA218" s="5"/>
      <c r="AB218" s="5"/>
      <c r="AC218" s="5"/>
      <c r="AD218" s="5"/>
      <c r="AE218" s="5"/>
      <c r="AF218" s="5"/>
      <c r="AG218" s="6"/>
    </row>
    <row r="219" spans="1:33">
      <c r="A219" s="111">
        <v>10</v>
      </c>
      <c r="B219" s="111">
        <v>3</v>
      </c>
      <c r="C219" s="111">
        <f t="shared" si="38"/>
        <v>3</v>
      </c>
      <c r="D219" s="111" t="str">
        <f t="shared" si="39"/>
        <v>10_3</v>
      </c>
      <c r="E219" s="112">
        <v>3314</v>
      </c>
      <c r="F219" s="111"/>
      <c r="G219" s="111">
        <v>10</v>
      </c>
      <c r="H219" s="111">
        <v>3</v>
      </c>
      <c r="I219" s="111">
        <f t="shared" si="40"/>
        <v>3</v>
      </c>
      <c r="J219" s="111" t="str">
        <f t="shared" si="41"/>
        <v>10_3</v>
      </c>
      <c r="K219" s="112">
        <v>3422</v>
      </c>
      <c r="L219" s="5"/>
      <c r="M219" s="111">
        <v>10</v>
      </c>
      <c r="N219" s="111">
        <v>3</v>
      </c>
      <c r="O219" s="111">
        <f t="shared" si="42"/>
        <v>3</v>
      </c>
      <c r="P219" s="111" t="str">
        <f t="shared" si="43"/>
        <v>10_3</v>
      </c>
      <c r="Q219" s="112">
        <v>3508</v>
      </c>
      <c r="R219" s="50"/>
      <c r="S219" s="111">
        <v>10</v>
      </c>
      <c r="T219" s="111">
        <v>3</v>
      </c>
      <c r="U219" s="111">
        <f t="shared" si="44"/>
        <v>3</v>
      </c>
      <c r="V219" s="111" t="str">
        <f t="shared" si="36"/>
        <v>10_3</v>
      </c>
      <c r="W219" s="66">
        <f t="shared" si="45"/>
        <v>3422</v>
      </c>
      <c r="X219" s="66">
        <f t="shared" si="46"/>
        <v>3508</v>
      </c>
      <c r="Y219" s="142">
        <f t="shared" si="37"/>
        <v>3508</v>
      </c>
      <c r="Z219" s="43">
        <f t="shared" si="47"/>
        <v>22.487179487179485</v>
      </c>
      <c r="AA219" s="5"/>
      <c r="AB219" s="5"/>
      <c r="AC219" s="5"/>
      <c r="AD219" s="5"/>
      <c r="AE219" s="5"/>
      <c r="AF219" s="5"/>
      <c r="AG219" s="6"/>
    </row>
    <row r="220" spans="1:33">
      <c r="A220" s="111">
        <v>10</v>
      </c>
      <c r="B220" s="111">
        <v>4</v>
      </c>
      <c r="C220" s="111">
        <f t="shared" si="38"/>
        <v>4</v>
      </c>
      <c r="D220" s="111" t="str">
        <f t="shared" si="39"/>
        <v>10_4</v>
      </c>
      <c r="E220" s="112">
        <v>3384</v>
      </c>
      <c r="F220" s="111"/>
      <c r="G220" s="111">
        <v>10</v>
      </c>
      <c r="H220" s="111">
        <v>4</v>
      </c>
      <c r="I220" s="111">
        <f t="shared" si="40"/>
        <v>4</v>
      </c>
      <c r="J220" s="111" t="str">
        <f t="shared" si="41"/>
        <v>10_4</v>
      </c>
      <c r="K220" s="112">
        <v>3494</v>
      </c>
      <c r="L220" s="5"/>
      <c r="M220" s="111">
        <v>10</v>
      </c>
      <c r="N220" s="111">
        <v>4</v>
      </c>
      <c r="O220" s="111">
        <f t="shared" si="42"/>
        <v>4</v>
      </c>
      <c r="P220" s="111" t="str">
        <f t="shared" si="43"/>
        <v>10_4</v>
      </c>
      <c r="Q220" s="112">
        <v>3581</v>
      </c>
      <c r="R220" s="50"/>
      <c r="S220" s="111">
        <v>10</v>
      </c>
      <c r="T220" s="111">
        <v>4</v>
      </c>
      <c r="U220" s="111">
        <f t="shared" si="44"/>
        <v>4</v>
      </c>
      <c r="V220" s="111" t="str">
        <f t="shared" si="36"/>
        <v>10_4</v>
      </c>
      <c r="W220" s="66">
        <f t="shared" si="45"/>
        <v>3494</v>
      </c>
      <c r="X220" s="66">
        <f t="shared" si="46"/>
        <v>3581</v>
      </c>
      <c r="Y220" s="142">
        <f t="shared" si="37"/>
        <v>3581</v>
      </c>
      <c r="Z220" s="43">
        <f t="shared" si="47"/>
        <v>22.955128205128204</v>
      </c>
      <c r="AA220" s="5"/>
      <c r="AB220" s="5"/>
      <c r="AC220" s="5"/>
      <c r="AD220" s="5"/>
      <c r="AE220" s="5"/>
      <c r="AF220" s="5"/>
      <c r="AG220" s="6"/>
    </row>
    <row r="221" spans="1:33">
      <c r="A221" s="111">
        <v>10</v>
      </c>
      <c r="B221" s="111">
        <v>5</v>
      </c>
      <c r="C221" s="111">
        <f t="shared" si="38"/>
        <v>5</v>
      </c>
      <c r="D221" s="111" t="str">
        <f t="shared" si="39"/>
        <v>10_5</v>
      </c>
      <c r="E221" s="112">
        <v>3499</v>
      </c>
      <c r="F221" s="111"/>
      <c r="G221" s="111">
        <v>10</v>
      </c>
      <c r="H221" s="111">
        <v>5</v>
      </c>
      <c r="I221" s="111">
        <f t="shared" si="40"/>
        <v>5</v>
      </c>
      <c r="J221" s="111" t="str">
        <f t="shared" si="41"/>
        <v>10_5</v>
      </c>
      <c r="K221" s="112">
        <v>3613</v>
      </c>
      <c r="L221" s="5"/>
      <c r="M221" s="111">
        <v>10</v>
      </c>
      <c r="N221" s="111">
        <v>5</v>
      </c>
      <c r="O221" s="111">
        <f t="shared" si="42"/>
        <v>5</v>
      </c>
      <c r="P221" s="111" t="str">
        <f t="shared" si="43"/>
        <v>10_5</v>
      </c>
      <c r="Q221" s="112">
        <v>3703</v>
      </c>
      <c r="R221" s="50"/>
      <c r="S221" s="111">
        <v>10</v>
      </c>
      <c r="T221" s="111">
        <v>5</v>
      </c>
      <c r="U221" s="111">
        <f t="shared" si="44"/>
        <v>5</v>
      </c>
      <c r="V221" s="111" t="str">
        <f t="shared" si="36"/>
        <v>10_5</v>
      </c>
      <c r="W221" s="66">
        <f t="shared" si="45"/>
        <v>3613</v>
      </c>
      <c r="X221" s="66">
        <f t="shared" si="46"/>
        <v>3703</v>
      </c>
      <c r="Y221" s="142">
        <f t="shared" si="37"/>
        <v>3703</v>
      </c>
      <c r="Z221" s="43">
        <f t="shared" si="47"/>
        <v>23.737179487179485</v>
      </c>
      <c r="AA221" s="5"/>
      <c r="AB221" s="5"/>
      <c r="AC221" s="5"/>
      <c r="AD221" s="5"/>
      <c r="AE221" s="5"/>
      <c r="AF221" s="5"/>
      <c r="AG221" s="6"/>
    </row>
    <row r="222" spans="1:33">
      <c r="A222" s="111">
        <v>10</v>
      </c>
      <c r="B222" s="111">
        <v>6</v>
      </c>
      <c r="C222" s="111">
        <f t="shared" si="38"/>
        <v>6</v>
      </c>
      <c r="D222" s="111" t="str">
        <f t="shared" si="39"/>
        <v>10_6</v>
      </c>
      <c r="E222" s="112">
        <v>3620</v>
      </c>
      <c r="F222" s="111"/>
      <c r="G222" s="111">
        <v>10</v>
      </c>
      <c r="H222" s="111">
        <v>6</v>
      </c>
      <c r="I222" s="111">
        <f t="shared" si="40"/>
        <v>6</v>
      </c>
      <c r="J222" s="111" t="str">
        <f t="shared" si="41"/>
        <v>10_6</v>
      </c>
      <c r="K222" s="112">
        <v>3738</v>
      </c>
      <c r="L222" s="5"/>
      <c r="M222" s="111">
        <v>10</v>
      </c>
      <c r="N222" s="111">
        <v>6</v>
      </c>
      <c r="O222" s="111">
        <f t="shared" si="42"/>
        <v>6</v>
      </c>
      <c r="P222" s="111" t="str">
        <f t="shared" si="43"/>
        <v>10_6</v>
      </c>
      <c r="Q222" s="112">
        <v>3831</v>
      </c>
      <c r="R222" s="50"/>
      <c r="S222" s="111">
        <v>10</v>
      </c>
      <c r="T222" s="111">
        <v>6</v>
      </c>
      <c r="U222" s="111">
        <f t="shared" si="44"/>
        <v>6</v>
      </c>
      <c r="V222" s="111" t="str">
        <f t="shared" si="36"/>
        <v>10_6</v>
      </c>
      <c r="W222" s="66">
        <f t="shared" si="45"/>
        <v>3738</v>
      </c>
      <c r="X222" s="66">
        <f t="shared" si="46"/>
        <v>3831</v>
      </c>
      <c r="Y222" s="142">
        <f t="shared" si="37"/>
        <v>3831</v>
      </c>
      <c r="Z222" s="43">
        <f t="shared" si="47"/>
        <v>24.557692307692307</v>
      </c>
      <c r="AA222" s="5"/>
      <c r="AB222" s="5"/>
      <c r="AC222" s="5"/>
      <c r="AD222" s="5"/>
      <c r="AE222" s="5"/>
      <c r="AF222" s="5"/>
      <c r="AG222" s="6"/>
    </row>
    <row r="223" spans="1:33">
      <c r="A223" s="111">
        <v>10</v>
      </c>
      <c r="B223" s="111">
        <v>7</v>
      </c>
      <c r="C223" s="111">
        <f t="shared" si="38"/>
        <v>7</v>
      </c>
      <c r="D223" s="111" t="str">
        <f t="shared" si="39"/>
        <v>10_7</v>
      </c>
      <c r="E223" s="112">
        <v>3742</v>
      </c>
      <c r="F223" s="111"/>
      <c r="G223" s="111">
        <v>10</v>
      </c>
      <c r="H223" s="111">
        <v>7</v>
      </c>
      <c r="I223" s="111">
        <f t="shared" si="40"/>
        <v>7</v>
      </c>
      <c r="J223" s="111" t="str">
        <f t="shared" si="41"/>
        <v>10_7</v>
      </c>
      <c r="K223" s="112">
        <v>3864</v>
      </c>
      <c r="L223" s="5"/>
      <c r="M223" s="111">
        <v>10</v>
      </c>
      <c r="N223" s="111">
        <v>7</v>
      </c>
      <c r="O223" s="111">
        <f t="shared" si="42"/>
        <v>7</v>
      </c>
      <c r="P223" s="111" t="str">
        <f t="shared" si="43"/>
        <v>10_7</v>
      </c>
      <c r="Q223" s="112">
        <v>3961</v>
      </c>
      <c r="R223" s="50"/>
      <c r="S223" s="111">
        <v>10</v>
      </c>
      <c r="T223" s="111">
        <v>7</v>
      </c>
      <c r="U223" s="111">
        <f t="shared" si="44"/>
        <v>7</v>
      </c>
      <c r="V223" s="111" t="str">
        <f t="shared" si="36"/>
        <v>10_7</v>
      </c>
      <c r="W223" s="66">
        <f t="shared" si="45"/>
        <v>3864</v>
      </c>
      <c r="X223" s="66">
        <f t="shared" si="46"/>
        <v>3961</v>
      </c>
      <c r="Y223" s="142">
        <f t="shared" si="37"/>
        <v>3961</v>
      </c>
      <c r="Z223" s="43">
        <f t="shared" si="47"/>
        <v>25.391025641025642</v>
      </c>
      <c r="AA223" s="5"/>
      <c r="AB223" s="5"/>
      <c r="AC223" s="5"/>
      <c r="AD223" s="5"/>
      <c r="AE223" s="5"/>
      <c r="AF223" s="5"/>
      <c r="AG223" s="6"/>
    </row>
    <row r="224" spans="1:33">
      <c r="A224" s="111">
        <v>10</v>
      </c>
      <c r="B224" s="111">
        <v>8</v>
      </c>
      <c r="C224" s="111">
        <f t="shared" si="38"/>
        <v>8</v>
      </c>
      <c r="D224" s="111" t="str">
        <f t="shared" si="39"/>
        <v>10_8</v>
      </c>
      <c r="E224" s="112">
        <v>3864</v>
      </c>
      <c r="F224" s="111"/>
      <c r="G224" s="111">
        <v>10</v>
      </c>
      <c r="H224" s="111">
        <v>8</v>
      </c>
      <c r="I224" s="111">
        <f t="shared" si="40"/>
        <v>8</v>
      </c>
      <c r="J224" s="111" t="str">
        <f t="shared" si="41"/>
        <v>10_8</v>
      </c>
      <c r="K224" s="112">
        <v>3990</v>
      </c>
      <c r="L224" s="5"/>
      <c r="M224" s="111">
        <v>10</v>
      </c>
      <c r="N224" s="111">
        <v>8</v>
      </c>
      <c r="O224" s="111">
        <f t="shared" si="42"/>
        <v>8</v>
      </c>
      <c r="P224" s="111" t="str">
        <f t="shared" si="43"/>
        <v>10_8</v>
      </c>
      <c r="Q224" s="112">
        <v>4090</v>
      </c>
      <c r="R224" s="50"/>
      <c r="S224" s="111">
        <v>10</v>
      </c>
      <c r="T224" s="111">
        <v>8</v>
      </c>
      <c r="U224" s="111">
        <f t="shared" si="44"/>
        <v>8</v>
      </c>
      <c r="V224" s="111" t="str">
        <f t="shared" si="36"/>
        <v>10_8</v>
      </c>
      <c r="W224" s="66">
        <f t="shared" si="45"/>
        <v>3990</v>
      </c>
      <c r="X224" s="66">
        <f t="shared" si="46"/>
        <v>4090</v>
      </c>
      <c r="Y224" s="142">
        <f t="shared" si="37"/>
        <v>4090</v>
      </c>
      <c r="Z224" s="43">
        <f t="shared" si="47"/>
        <v>26.217948717948719</v>
      </c>
      <c r="AA224" s="5"/>
      <c r="AB224" s="5"/>
      <c r="AC224" s="5"/>
      <c r="AD224" s="5"/>
      <c r="AE224" s="5"/>
      <c r="AF224" s="5"/>
      <c r="AG224" s="6"/>
    </row>
    <row r="225" spans="1:33">
      <c r="A225" s="111">
        <v>10</v>
      </c>
      <c r="B225" s="111">
        <v>9</v>
      </c>
      <c r="C225" s="111">
        <f t="shared" si="38"/>
        <v>9</v>
      </c>
      <c r="D225" s="111" t="str">
        <f t="shared" si="39"/>
        <v>10_9</v>
      </c>
      <c r="E225" s="112">
        <v>3989</v>
      </c>
      <c r="F225" s="111"/>
      <c r="G225" s="111">
        <v>10</v>
      </c>
      <c r="H225" s="111">
        <v>9</v>
      </c>
      <c r="I225" s="111">
        <f t="shared" si="40"/>
        <v>9</v>
      </c>
      <c r="J225" s="111" t="str">
        <f t="shared" si="41"/>
        <v>10_9</v>
      </c>
      <c r="K225" s="112">
        <v>4119</v>
      </c>
      <c r="L225" s="5"/>
      <c r="M225" s="111">
        <v>10</v>
      </c>
      <c r="N225" s="111">
        <v>9</v>
      </c>
      <c r="O225" s="111">
        <f t="shared" si="42"/>
        <v>9</v>
      </c>
      <c r="P225" s="111" t="str">
        <f t="shared" si="43"/>
        <v>10_9</v>
      </c>
      <c r="Q225" s="112">
        <v>4222</v>
      </c>
      <c r="R225" s="50"/>
      <c r="S225" s="111">
        <v>10</v>
      </c>
      <c r="T225" s="111">
        <v>9</v>
      </c>
      <c r="U225" s="111">
        <f t="shared" si="44"/>
        <v>9</v>
      </c>
      <c r="V225" s="111" t="str">
        <f t="shared" si="36"/>
        <v>10_9</v>
      </c>
      <c r="W225" s="66">
        <f t="shared" si="45"/>
        <v>4119</v>
      </c>
      <c r="X225" s="66">
        <f t="shared" si="46"/>
        <v>4222</v>
      </c>
      <c r="Y225" s="142">
        <f t="shared" si="37"/>
        <v>4222</v>
      </c>
      <c r="Z225" s="43">
        <f t="shared" si="47"/>
        <v>27.064102564102566</v>
      </c>
      <c r="AA225" s="5"/>
      <c r="AB225" s="5"/>
      <c r="AC225" s="5"/>
      <c r="AD225" s="5"/>
      <c r="AE225" s="5"/>
      <c r="AF225" s="5"/>
      <c r="AG225" s="6"/>
    </row>
    <row r="226" spans="1:33">
      <c r="A226" s="111">
        <v>10</v>
      </c>
      <c r="B226" s="111">
        <v>10</v>
      </c>
      <c r="C226" s="111">
        <f t="shared" si="38"/>
        <v>10</v>
      </c>
      <c r="D226" s="111" t="str">
        <f t="shared" si="39"/>
        <v>10_10</v>
      </c>
      <c r="E226" s="112">
        <v>4118</v>
      </c>
      <c r="F226" s="111"/>
      <c r="G226" s="111">
        <v>10</v>
      </c>
      <c r="H226" s="111">
        <v>10</v>
      </c>
      <c r="I226" s="111">
        <f t="shared" si="40"/>
        <v>10</v>
      </c>
      <c r="J226" s="111" t="str">
        <f t="shared" si="41"/>
        <v>10_10</v>
      </c>
      <c r="K226" s="112">
        <v>4252</v>
      </c>
      <c r="L226" s="5"/>
      <c r="M226" s="111">
        <v>10</v>
      </c>
      <c r="N226" s="111">
        <v>10</v>
      </c>
      <c r="O226" s="111">
        <f t="shared" si="42"/>
        <v>10</v>
      </c>
      <c r="P226" s="111" t="str">
        <f t="shared" si="43"/>
        <v>10_10</v>
      </c>
      <c r="Q226" s="112">
        <v>4358</v>
      </c>
      <c r="R226" s="50"/>
      <c r="S226" s="111">
        <v>10</v>
      </c>
      <c r="T226" s="111">
        <v>10</v>
      </c>
      <c r="U226" s="111">
        <f t="shared" si="44"/>
        <v>10</v>
      </c>
      <c r="V226" s="111" t="str">
        <f t="shared" si="36"/>
        <v>10_10</v>
      </c>
      <c r="W226" s="66">
        <f t="shared" si="45"/>
        <v>4252</v>
      </c>
      <c r="X226" s="66">
        <f t="shared" si="46"/>
        <v>4358</v>
      </c>
      <c r="Y226" s="142">
        <f t="shared" si="37"/>
        <v>4358</v>
      </c>
      <c r="Z226" s="43">
        <f t="shared" si="47"/>
        <v>27.935897435897434</v>
      </c>
      <c r="AA226" s="5"/>
      <c r="AB226" s="5"/>
      <c r="AC226" s="5"/>
      <c r="AD226" s="5"/>
      <c r="AE226" s="5"/>
      <c r="AF226" s="5"/>
      <c r="AG226" s="6"/>
    </row>
    <row r="227" spans="1:33">
      <c r="A227" s="111">
        <v>10</v>
      </c>
      <c r="B227" s="111">
        <v>11</v>
      </c>
      <c r="C227" s="111">
        <f t="shared" si="38"/>
        <v>11</v>
      </c>
      <c r="D227" s="111" t="str">
        <f t="shared" si="39"/>
        <v>10_11</v>
      </c>
      <c r="E227" s="112">
        <v>4261</v>
      </c>
      <c r="F227" s="111"/>
      <c r="G227" s="111">
        <v>10</v>
      </c>
      <c r="H227" s="111">
        <v>11</v>
      </c>
      <c r="I227" s="111">
        <f t="shared" si="40"/>
        <v>11</v>
      </c>
      <c r="J227" s="111" t="str">
        <f t="shared" si="41"/>
        <v>10_11</v>
      </c>
      <c r="K227" s="112">
        <v>4399</v>
      </c>
      <c r="L227" s="5"/>
      <c r="M227" s="111">
        <v>10</v>
      </c>
      <c r="N227" s="111">
        <v>11</v>
      </c>
      <c r="O227" s="111">
        <f t="shared" si="42"/>
        <v>11</v>
      </c>
      <c r="P227" s="111" t="str">
        <f t="shared" si="43"/>
        <v>10_11</v>
      </c>
      <c r="Q227" s="112">
        <v>4509</v>
      </c>
      <c r="R227" s="50"/>
      <c r="S227" s="111">
        <v>10</v>
      </c>
      <c r="T227" s="111">
        <v>11</v>
      </c>
      <c r="U227" s="111">
        <f t="shared" si="44"/>
        <v>11</v>
      </c>
      <c r="V227" s="111" t="str">
        <f t="shared" si="36"/>
        <v>10_11</v>
      </c>
      <c r="W227" s="66">
        <f t="shared" si="45"/>
        <v>4399</v>
      </c>
      <c r="X227" s="66">
        <f t="shared" si="46"/>
        <v>4509</v>
      </c>
      <c r="Y227" s="142">
        <f t="shared" si="37"/>
        <v>4509</v>
      </c>
      <c r="Z227" s="43">
        <f t="shared" si="47"/>
        <v>28.903846153846153</v>
      </c>
      <c r="AA227" s="5"/>
      <c r="AB227" s="5"/>
      <c r="AC227" s="5"/>
      <c r="AD227" s="5"/>
      <c r="AE227" s="5"/>
      <c r="AF227" s="5"/>
      <c r="AG227" s="6"/>
    </row>
    <row r="228" spans="1:33">
      <c r="A228" s="111">
        <v>10</v>
      </c>
      <c r="B228" s="111">
        <v>12</v>
      </c>
      <c r="C228" s="111">
        <f t="shared" si="38"/>
        <v>12</v>
      </c>
      <c r="D228" s="111" t="str">
        <f t="shared" si="39"/>
        <v>10_12</v>
      </c>
      <c r="E228" s="112">
        <v>4413</v>
      </c>
      <c r="F228" s="111"/>
      <c r="G228" s="111">
        <v>10</v>
      </c>
      <c r="H228" s="111">
        <v>12</v>
      </c>
      <c r="I228" s="111">
        <f t="shared" si="40"/>
        <v>12</v>
      </c>
      <c r="J228" s="111" t="str">
        <f t="shared" si="41"/>
        <v>10_12</v>
      </c>
      <c r="K228" s="112">
        <v>4556</v>
      </c>
      <c r="L228" s="5"/>
      <c r="M228" s="111">
        <v>10</v>
      </c>
      <c r="N228" s="111">
        <v>12</v>
      </c>
      <c r="O228" s="111">
        <f t="shared" si="42"/>
        <v>12</v>
      </c>
      <c r="P228" s="111" t="str">
        <f t="shared" si="43"/>
        <v>10_12</v>
      </c>
      <c r="Q228" s="112">
        <v>4670</v>
      </c>
      <c r="R228" s="50"/>
      <c r="S228" s="111">
        <v>10</v>
      </c>
      <c r="T228" s="111">
        <v>12</v>
      </c>
      <c r="U228" s="111">
        <f t="shared" si="44"/>
        <v>12</v>
      </c>
      <c r="V228" s="111" t="str">
        <f t="shared" si="36"/>
        <v>10_12</v>
      </c>
      <c r="W228" s="66">
        <f t="shared" si="45"/>
        <v>4556</v>
      </c>
      <c r="X228" s="66">
        <f t="shared" si="46"/>
        <v>4670</v>
      </c>
      <c r="Y228" s="142">
        <f t="shared" si="37"/>
        <v>4670</v>
      </c>
      <c r="Z228" s="43">
        <f t="shared" si="47"/>
        <v>29.935897435897434</v>
      </c>
      <c r="AA228" s="5"/>
      <c r="AB228" s="5"/>
      <c r="AC228" s="5"/>
      <c r="AD228" s="5"/>
      <c r="AE228" s="5"/>
      <c r="AF228" s="5"/>
      <c r="AG228" s="6"/>
    </row>
    <row r="229" spans="1:33">
      <c r="A229" s="111">
        <v>10</v>
      </c>
      <c r="B229" s="111">
        <v>13</v>
      </c>
      <c r="C229" s="111">
        <f t="shared" si="38"/>
        <v>13</v>
      </c>
      <c r="D229" s="111" t="str">
        <f t="shared" si="39"/>
        <v>10_13</v>
      </c>
      <c r="E229" s="112">
        <v>4564</v>
      </c>
      <c r="F229" s="111"/>
      <c r="G229" s="111">
        <v>10</v>
      </c>
      <c r="H229" s="111">
        <v>13</v>
      </c>
      <c r="I229" s="111">
        <f t="shared" si="40"/>
        <v>13</v>
      </c>
      <c r="J229" s="111" t="str">
        <f t="shared" si="41"/>
        <v>10_13</v>
      </c>
      <c r="K229" s="112">
        <v>4712</v>
      </c>
      <c r="L229" s="5"/>
      <c r="M229" s="111">
        <v>10</v>
      </c>
      <c r="N229" s="111">
        <v>13</v>
      </c>
      <c r="O229" s="111">
        <f t="shared" si="42"/>
        <v>13</v>
      </c>
      <c r="P229" s="111" t="str">
        <f t="shared" si="43"/>
        <v>10_13</v>
      </c>
      <c r="Q229" s="112">
        <v>4830</v>
      </c>
      <c r="R229" s="50"/>
      <c r="S229" s="111">
        <v>10</v>
      </c>
      <c r="T229" s="111">
        <v>13</v>
      </c>
      <c r="U229" s="111">
        <f t="shared" si="44"/>
        <v>13</v>
      </c>
      <c r="V229" s="111" t="str">
        <f t="shared" si="36"/>
        <v>10_13</v>
      </c>
      <c r="W229" s="66">
        <f t="shared" si="45"/>
        <v>4712</v>
      </c>
      <c r="X229" s="66">
        <f t="shared" si="46"/>
        <v>4830</v>
      </c>
      <c r="Y229" s="142">
        <f t="shared" si="37"/>
        <v>4830</v>
      </c>
      <c r="Z229" s="43">
        <f t="shared" si="47"/>
        <v>30.96153846153846</v>
      </c>
      <c r="AA229" s="5"/>
      <c r="AB229" s="5"/>
      <c r="AC229" s="5"/>
      <c r="AD229" s="5"/>
      <c r="AE229" s="5"/>
      <c r="AF229" s="5"/>
      <c r="AG229" s="6"/>
    </row>
    <row r="230" spans="1:33">
      <c r="A230" s="111">
        <v>10</v>
      </c>
      <c r="B230" s="111" t="s">
        <v>665</v>
      </c>
      <c r="C230" s="111" t="str">
        <f t="shared" si="38"/>
        <v>u1</v>
      </c>
      <c r="D230" s="111" t="str">
        <f t="shared" si="39"/>
        <v>10_u1</v>
      </c>
      <c r="E230" s="112">
        <v>4727</v>
      </c>
      <c r="F230" s="111"/>
      <c r="G230" s="111">
        <v>10</v>
      </c>
      <c r="H230" s="111" t="s">
        <v>665</v>
      </c>
      <c r="I230" s="111" t="str">
        <f t="shared" si="40"/>
        <v>u1</v>
      </c>
      <c r="J230" s="111" t="str">
        <f t="shared" si="41"/>
        <v>10_u1</v>
      </c>
      <c r="K230" s="112">
        <v>4881</v>
      </c>
      <c r="L230" s="5"/>
      <c r="M230" s="111">
        <v>10</v>
      </c>
      <c r="N230" s="111" t="s">
        <v>665</v>
      </c>
      <c r="O230" s="111" t="str">
        <f t="shared" si="42"/>
        <v>u1</v>
      </c>
      <c r="P230" s="111" t="str">
        <f t="shared" si="43"/>
        <v>10_u1</v>
      </c>
      <c r="Q230" s="112">
        <v>5003</v>
      </c>
      <c r="R230" s="50"/>
      <c r="S230" s="111">
        <v>10</v>
      </c>
      <c r="T230" s="111" t="s">
        <v>665</v>
      </c>
      <c r="U230" s="111" t="str">
        <f t="shared" si="44"/>
        <v>u1</v>
      </c>
      <c r="V230" s="111" t="str">
        <f t="shared" si="36"/>
        <v>10_u1</v>
      </c>
      <c r="W230" s="66">
        <f t="shared" si="45"/>
        <v>4881</v>
      </c>
      <c r="X230" s="66">
        <f t="shared" si="46"/>
        <v>5003</v>
      </c>
      <c r="Y230" s="142">
        <f t="shared" si="37"/>
        <v>5003</v>
      </c>
      <c r="Z230" s="43">
        <f t="shared" si="47"/>
        <v>32.070512820512818</v>
      </c>
      <c r="AA230" s="5"/>
      <c r="AB230" s="5"/>
      <c r="AC230" s="5"/>
      <c r="AD230" s="5"/>
      <c r="AE230" s="5"/>
      <c r="AF230" s="5"/>
      <c r="AG230" s="6"/>
    </row>
    <row r="231" spans="1:33">
      <c r="A231" s="111">
        <v>10</v>
      </c>
      <c r="B231" s="111" t="s">
        <v>666</v>
      </c>
      <c r="C231" s="111" t="str">
        <f t="shared" si="38"/>
        <v>u2</v>
      </c>
      <c r="D231" s="111" t="str">
        <f t="shared" si="39"/>
        <v>10_u2</v>
      </c>
      <c r="E231" s="112">
        <v>4889</v>
      </c>
      <c r="F231" s="111"/>
      <c r="G231" s="111">
        <v>10</v>
      </c>
      <c r="H231" s="111" t="s">
        <v>666</v>
      </c>
      <c r="I231" s="111" t="str">
        <f t="shared" si="40"/>
        <v>u2</v>
      </c>
      <c r="J231" s="111" t="str">
        <f t="shared" si="41"/>
        <v>10_u2</v>
      </c>
      <c r="K231" s="112">
        <v>5048</v>
      </c>
      <c r="L231" s="5"/>
      <c r="M231" s="111">
        <v>10</v>
      </c>
      <c r="N231" s="111" t="s">
        <v>666</v>
      </c>
      <c r="O231" s="111" t="str">
        <f t="shared" si="42"/>
        <v>u2</v>
      </c>
      <c r="P231" s="111" t="str">
        <f t="shared" si="43"/>
        <v>10_u2</v>
      </c>
      <c r="Q231" s="112">
        <v>5174</v>
      </c>
      <c r="R231" s="50"/>
      <c r="S231" s="111">
        <v>10</v>
      </c>
      <c r="T231" s="111" t="s">
        <v>666</v>
      </c>
      <c r="U231" s="111" t="str">
        <f t="shared" si="44"/>
        <v>u2</v>
      </c>
      <c r="V231" s="111" t="str">
        <f t="shared" si="36"/>
        <v>10_u2</v>
      </c>
      <c r="W231" s="66">
        <f t="shared" si="45"/>
        <v>5048</v>
      </c>
      <c r="X231" s="66">
        <f t="shared" si="46"/>
        <v>5174</v>
      </c>
      <c r="Y231" s="142">
        <f t="shared" si="37"/>
        <v>5174</v>
      </c>
      <c r="Z231" s="43">
        <f t="shared" si="47"/>
        <v>33.166666666666664</v>
      </c>
      <c r="AA231" s="5"/>
      <c r="AB231" s="5"/>
      <c r="AC231" s="5"/>
      <c r="AD231" s="5"/>
      <c r="AE231" s="5"/>
      <c r="AF231" s="5"/>
      <c r="AG231" s="6"/>
    </row>
    <row r="232" spans="1:33">
      <c r="A232" s="111">
        <v>10</v>
      </c>
      <c r="B232" s="111" t="s">
        <v>667</v>
      </c>
      <c r="C232" s="111" t="str">
        <f t="shared" si="38"/>
        <v>a</v>
      </c>
      <c r="D232" s="111" t="str">
        <f t="shared" si="39"/>
        <v>10_a</v>
      </c>
      <c r="E232" s="112">
        <v>4727</v>
      </c>
      <c r="F232" s="111"/>
      <c r="G232" s="111">
        <v>10</v>
      </c>
      <c r="H232" s="111" t="s">
        <v>667</v>
      </c>
      <c r="I232" s="111" t="str">
        <f t="shared" si="40"/>
        <v>a</v>
      </c>
      <c r="J232" s="111" t="str">
        <f t="shared" si="41"/>
        <v>10_a</v>
      </c>
      <c r="K232" s="112">
        <v>4881</v>
      </c>
      <c r="L232" s="5"/>
      <c r="M232" s="111">
        <v>10</v>
      </c>
      <c r="N232" s="111" t="s">
        <v>667</v>
      </c>
      <c r="O232" s="111" t="str">
        <f t="shared" si="42"/>
        <v>a</v>
      </c>
      <c r="P232" s="111" t="str">
        <f t="shared" si="43"/>
        <v>10_a</v>
      </c>
      <c r="Q232" s="112">
        <v>5003</v>
      </c>
      <c r="R232" s="50"/>
      <c r="S232" s="111">
        <v>10</v>
      </c>
      <c r="T232" s="111" t="s">
        <v>667</v>
      </c>
      <c r="U232" s="111" t="str">
        <f t="shared" si="44"/>
        <v>a</v>
      </c>
      <c r="V232" s="111" t="str">
        <f t="shared" si="36"/>
        <v>10_a</v>
      </c>
      <c r="W232" s="66">
        <f t="shared" si="45"/>
        <v>4881</v>
      </c>
      <c r="X232" s="66">
        <f t="shared" si="46"/>
        <v>5003</v>
      </c>
      <c r="Y232" s="142">
        <f t="shared" si="37"/>
        <v>5003</v>
      </c>
      <c r="Z232" s="43">
        <f t="shared" si="47"/>
        <v>32.070512820512818</v>
      </c>
      <c r="AA232" s="5"/>
      <c r="AB232" s="5"/>
      <c r="AC232" s="5"/>
      <c r="AD232" s="5"/>
      <c r="AE232" s="5"/>
      <c r="AF232" s="5"/>
      <c r="AG232" s="6"/>
    </row>
    <row r="233" spans="1:33">
      <c r="A233" s="111">
        <v>10</v>
      </c>
      <c r="B233" s="111" t="s">
        <v>668</v>
      </c>
      <c r="C233" s="111" t="str">
        <f t="shared" si="38"/>
        <v>b</v>
      </c>
      <c r="D233" s="111" t="str">
        <f t="shared" si="39"/>
        <v>10_b</v>
      </c>
      <c r="E233" s="112">
        <v>4889</v>
      </c>
      <c r="F233" s="111"/>
      <c r="G233" s="111">
        <v>10</v>
      </c>
      <c r="H233" s="111" t="s">
        <v>668</v>
      </c>
      <c r="I233" s="111" t="str">
        <f t="shared" si="40"/>
        <v>b</v>
      </c>
      <c r="J233" s="111" t="str">
        <f t="shared" si="41"/>
        <v>10_b</v>
      </c>
      <c r="K233" s="112">
        <v>5048</v>
      </c>
      <c r="L233" s="5"/>
      <c r="M233" s="111">
        <v>10</v>
      </c>
      <c r="N233" s="111" t="s">
        <v>668</v>
      </c>
      <c r="O233" s="111" t="str">
        <f t="shared" si="42"/>
        <v>b</v>
      </c>
      <c r="P233" s="111" t="str">
        <f t="shared" si="43"/>
        <v>10_b</v>
      </c>
      <c r="Q233" s="112">
        <v>5174</v>
      </c>
      <c r="R233" s="50"/>
      <c r="S233" s="111">
        <v>10</v>
      </c>
      <c r="T233" s="111" t="s">
        <v>668</v>
      </c>
      <c r="U233" s="111" t="str">
        <f t="shared" si="44"/>
        <v>b</v>
      </c>
      <c r="V233" s="111" t="str">
        <f t="shared" si="36"/>
        <v>10_b</v>
      </c>
      <c r="W233" s="66">
        <f t="shared" si="45"/>
        <v>5048</v>
      </c>
      <c r="X233" s="66">
        <f t="shared" si="46"/>
        <v>5174</v>
      </c>
      <c r="Y233" s="142">
        <f t="shared" si="37"/>
        <v>5174</v>
      </c>
      <c r="Z233" s="43">
        <f t="shared" si="47"/>
        <v>33.166666666666664</v>
      </c>
      <c r="AA233" s="5"/>
      <c r="AB233" s="5"/>
      <c r="AC233" s="5"/>
      <c r="AD233" s="5"/>
      <c r="AE233" s="5"/>
      <c r="AF233" s="5"/>
      <c r="AG233" s="6"/>
    </row>
    <row r="234" spans="1:33">
      <c r="A234" s="111">
        <v>10</v>
      </c>
      <c r="B234" s="111" t="s">
        <v>669</v>
      </c>
      <c r="C234" s="111" t="str">
        <f t="shared" si="38"/>
        <v>c</v>
      </c>
      <c r="D234" s="111" t="str">
        <f t="shared" si="39"/>
        <v>10_c</v>
      </c>
      <c r="E234" s="112">
        <v>5061</v>
      </c>
      <c r="F234" s="111"/>
      <c r="G234" s="111">
        <v>10</v>
      </c>
      <c r="H234" s="111" t="s">
        <v>669</v>
      </c>
      <c r="I234" s="111" t="str">
        <f t="shared" si="40"/>
        <v>c</v>
      </c>
      <c r="J234" s="111" t="str">
        <f t="shared" si="41"/>
        <v>10_c</v>
      </c>
      <c r="K234" s="112">
        <v>5225</v>
      </c>
      <c r="L234" s="5"/>
      <c r="M234" s="111">
        <v>10</v>
      </c>
      <c r="N234" s="111" t="s">
        <v>669</v>
      </c>
      <c r="O234" s="111" t="str">
        <f t="shared" si="42"/>
        <v>c</v>
      </c>
      <c r="P234" s="111" t="str">
        <f t="shared" si="43"/>
        <v>10_c</v>
      </c>
      <c r="Q234" s="112">
        <v>5356</v>
      </c>
      <c r="R234" s="50"/>
      <c r="S234" s="111">
        <v>10</v>
      </c>
      <c r="T234" s="111" t="s">
        <v>669</v>
      </c>
      <c r="U234" s="111" t="str">
        <f t="shared" si="44"/>
        <v>c</v>
      </c>
      <c r="V234" s="111" t="str">
        <f t="shared" si="36"/>
        <v>10_c</v>
      </c>
      <c r="W234" s="66">
        <f t="shared" si="45"/>
        <v>5225</v>
      </c>
      <c r="X234" s="66">
        <f t="shared" si="46"/>
        <v>5356</v>
      </c>
      <c r="Y234" s="142">
        <f t="shared" si="37"/>
        <v>5356</v>
      </c>
      <c r="Z234" s="43">
        <f t="shared" si="47"/>
        <v>34.333333333333336</v>
      </c>
      <c r="AA234" s="5"/>
      <c r="AB234" s="5"/>
      <c r="AC234" s="5"/>
      <c r="AD234" s="5"/>
      <c r="AE234" s="5"/>
      <c r="AF234" s="5"/>
      <c r="AG234" s="6"/>
    </row>
    <row r="235" spans="1:33">
      <c r="A235" s="111">
        <v>10</v>
      </c>
      <c r="B235" s="111" t="s">
        <v>670</v>
      </c>
      <c r="C235" s="111" t="str">
        <f t="shared" si="38"/>
        <v>d</v>
      </c>
      <c r="D235" s="111" t="str">
        <f t="shared" si="39"/>
        <v>10_d</v>
      </c>
      <c r="E235" s="112">
        <v>5243</v>
      </c>
      <c r="F235" s="111"/>
      <c r="G235" s="111">
        <v>10</v>
      </c>
      <c r="H235" s="111" t="s">
        <v>670</v>
      </c>
      <c r="I235" s="111" t="str">
        <f t="shared" si="40"/>
        <v>d</v>
      </c>
      <c r="J235" s="111" t="str">
        <f t="shared" si="41"/>
        <v>10_d</v>
      </c>
      <c r="K235" s="112">
        <v>5413</v>
      </c>
      <c r="L235" s="5"/>
      <c r="M235" s="111">
        <v>10</v>
      </c>
      <c r="N235" s="111" t="s">
        <v>670</v>
      </c>
      <c r="O235" s="111" t="str">
        <f t="shared" si="42"/>
        <v>d</v>
      </c>
      <c r="P235" s="111" t="str">
        <f t="shared" si="43"/>
        <v>10_d</v>
      </c>
      <c r="Q235" s="112">
        <v>5548</v>
      </c>
      <c r="R235" s="50"/>
      <c r="S235" s="111">
        <v>10</v>
      </c>
      <c r="T235" s="111" t="s">
        <v>670</v>
      </c>
      <c r="U235" s="111" t="str">
        <f t="shared" si="44"/>
        <v>d</v>
      </c>
      <c r="V235" s="111" t="str">
        <f t="shared" si="36"/>
        <v>10_d</v>
      </c>
      <c r="W235" s="66">
        <f t="shared" si="45"/>
        <v>5413</v>
      </c>
      <c r="X235" s="66">
        <f t="shared" si="46"/>
        <v>5548</v>
      </c>
      <c r="Y235" s="142">
        <f t="shared" si="37"/>
        <v>5548</v>
      </c>
      <c r="Z235" s="43">
        <f t="shared" si="47"/>
        <v>35.564102564102562</v>
      </c>
      <c r="AA235" s="5"/>
      <c r="AB235" s="5"/>
      <c r="AC235" s="5"/>
      <c r="AD235" s="5"/>
      <c r="AE235" s="5"/>
      <c r="AF235" s="5"/>
      <c r="AG235" s="6"/>
    </row>
    <row r="236" spans="1:33">
      <c r="A236" s="111">
        <v>10</v>
      </c>
      <c r="B236" s="111" t="s">
        <v>671</v>
      </c>
      <c r="C236" s="111" t="str">
        <f t="shared" si="38"/>
        <v>e</v>
      </c>
      <c r="D236" s="111" t="str">
        <f t="shared" si="39"/>
        <v>10_e</v>
      </c>
      <c r="E236" s="112">
        <v>5427</v>
      </c>
      <c r="F236" s="111"/>
      <c r="G236" s="111">
        <v>10</v>
      </c>
      <c r="H236" s="111" t="s">
        <v>671</v>
      </c>
      <c r="I236" s="111" t="str">
        <f t="shared" si="40"/>
        <v>e</v>
      </c>
      <c r="J236" s="111" t="str">
        <f t="shared" si="41"/>
        <v>10_e</v>
      </c>
      <c r="K236" s="112">
        <v>5603</v>
      </c>
      <c r="L236" s="5"/>
      <c r="M236" s="111">
        <v>10</v>
      </c>
      <c r="N236" s="111" t="s">
        <v>671</v>
      </c>
      <c r="O236" s="111" t="str">
        <f t="shared" si="42"/>
        <v>e</v>
      </c>
      <c r="P236" s="111" t="str">
        <f t="shared" si="43"/>
        <v>10_e</v>
      </c>
      <c r="Q236" s="112">
        <v>5743</v>
      </c>
      <c r="R236" s="50"/>
      <c r="S236" s="111">
        <v>10</v>
      </c>
      <c r="T236" s="111" t="s">
        <v>671</v>
      </c>
      <c r="U236" s="111" t="str">
        <f t="shared" si="44"/>
        <v>e</v>
      </c>
      <c r="V236" s="111" t="str">
        <f t="shared" si="36"/>
        <v>10_e</v>
      </c>
      <c r="W236" s="66">
        <f t="shared" si="45"/>
        <v>5603</v>
      </c>
      <c r="X236" s="66">
        <f t="shared" si="46"/>
        <v>5743</v>
      </c>
      <c r="Y236" s="142">
        <f t="shared" si="37"/>
        <v>5743</v>
      </c>
      <c r="Z236" s="43">
        <f t="shared" si="47"/>
        <v>36.814102564102562</v>
      </c>
      <c r="AA236" s="5"/>
      <c r="AB236" s="5"/>
      <c r="AC236" s="5"/>
      <c r="AD236" s="5"/>
      <c r="AE236" s="5"/>
      <c r="AF236" s="5"/>
      <c r="AG236" s="6"/>
    </row>
    <row r="237" spans="1:33">
      <c r="A237" s="111">
        <v>11</v>
      </c>
      <c r="B237" s="111" t="s">
        <v>664</v>
      </c>
      <c r="C237" s="111" t="str">
        <f t="shared" si="38"/>
        <v>Start</v>
      </c>
      <c r="D237" s="111" t="str">
        <f t="shared" si="39"/>
        <v>11_Start</v>
      </c>
      <c r="E237" s="112">
        <v>3259</v>
      </c>
      <c r="F237" s="111"/>
      <c r="G237" s="111">
        <v>11</v>
      </c>
      <c r="H237" s="111" t="s">
        <v>664</v>
      </c>
      <c r="I237" s="111" t="str">
        <f t="shared" si="40"/>
        <v>Start</v>
      </c>
      <c r="J237" s="111" t="str">
        <f t="shared" si="41"/>
        <v>11_Start</v>
      </c>
      <c r="K237" s="112">
        <v>3365</v>
      </c>
      <c r="L237" s="5"/>
      <c r="M237" s="111">
        <v>11</v>
      </c>
      <c r="N237" s="111" t="s">
        <v>664</v>
      </c>
      <c r="O237" s="111" t="str">
        <f t="shared" si="42"/>
        <v>Start</v>
      </c>
      <c r="P237" s="111" t="str">
        <f t="shared" si="43"/>
        <v>11_Start</v>
      </c>
      <c r="Q237" s="112">
        <v>3449</v>
      </c>
      <c r="R237" s="50"/>
      <c r="S237" s="111">
        <v>11</v>
      </c>
      <c r="T237" s="111" t="s">
        <v>664</v>
      </c>
      <c r="U237" s="111" t="str">
        <f t="shared" si="44"/>
        <v>Start</v>
      </c>
      <c r="V237" s="111" t="str">
        <f t="shared" si="36"/>
        <v>11_Start</v>
      </c>
      <c r="W237" s="66">
        <f t="shared" si="45"/>
        <v>3365</v>
      </c>
      <c r="X237" s="66">
        <f t="shared" si="46"/>
        <v>3449</v>
      </c>
      <c r="Y237" s="142">
        <f t="shared" si="37"/>
        <v>3449</v>
      </c>
      <c r="Z237" s="43">
        <f t="shared" si="47"/>
        <v>22.108974358974358</v>
      </c>
      <c r="AA237" s="5"/>
      <c r="AB237" s="5"/>
      <c r="AC237" s="5"/>
      <c r="AD237" s="5"/>
      <c r="AE237" s="5"/>
      <c r="AF237" s="5"/>
      <c r="AG237" s="6"/>
    </row>
    <row r="238" spans="1:33">
      <c r="A238" s="111">
        <v>11</v>
      </c>
      <c r="B238" s="111">
        <v>0</v>
      </c>
      <c r="C238" s="111">
        <f t="shared" si="38"/>
        <v>0</v>
      </c>
      <c r="D238" s="111" t="str">
        <f t="shared" si="39"/>
        <v>11_0</v>
      </c>
      <c r="E238" s="112">
        <v>3314</v>
      </c>
      <c r="F238" s="111"/>
      <c r="G238" s="111">
        <v>11</v>
      </c>
      <c r="H238" s="111">
        <v>0</v>
      </c>
      <c r="I238" s="111">
        <f t="shared" si="40"/>
        <v>0</v>
      </c>
      <c r="J238" s="111" t="str">
        <f t="shared" si="41"/>
        <v>11_0</v>
      </c>
      <c r="K238" s="112">
        <v>3422</v>
      </c>
      <c r="L238" s="5"/>
      <c r="M238" s="111">
        <v>11</v>
      </c>
      <c r="N238" s="111">
        <v>0</v>
      </c>
      <c r="O238" s="111">
        <f t="shared" si="42"/>
        <v>0</v>
      </c>
      <c r="P238" s="111" t="str">
        <f t="shared" si="43"/>
        <v>11_0</v>
      </c>
      <c r="Q238" s="112">
        <v>3508</v>
      </c>
      <c r="R238" s="50"/>
      <c r="S238" s="111">
        <v>11</v>
      </c>
      <c r="T238" s="111">
        <v>0</v>
      </c>
      <c r="U238" s="111">
        <f t="shared" si="44"/>
        <v>0</v>
      </c>
      <c r="V238" s="111" t="str">
        <f t="shared" si="36"/>
        <v>11_0</v>
      </c>
      <c r="W238" s="66">
        <f t="shared" si="45"/>
        <v>3422</v>
      </c>
      <c r="X238" s="66">
        <f t="shared" si="46"/>
        <v>3508</v>
      </c>
      <c r="Y238" s="142">
        <f t="shared" si="37"/>
        <v>3508</v>
      </c>
      <c r="Z238" s="43">
        <f t="shared" si="47"/>
        <v>22.487179487179485</v>
      </c>
      <c r="AA238" s="5"/>
      <c r="AB238" s="5"/>
      <c r="AC238" s="5"/>
      <c r="AD238" s="5"/>
      <c r="AE238" s="5"/>
      <c r="AF238" s="5"/>
      <c r="AG238" s="6"/>
    </row>
    <row r="239" spans="1:33">
      <c r="A239" s="111">
        <v>11</v>
      </c>
      <c r="B239" s="111">
        <v>1</v>
      </c>
      <c r="C239" s="111">
        <f t="shared" si="38"/>
        <v>1</v>
      </c>
      <c r="D239" s="111" t="str">
        <f t="shared" si="39"/>
        <v>11_1</v>
      </c>
      <c r="E239" s="112">
        <v>3384</v>
      </c>
      <c r="F239" s="111"/>
      <c r="G239" s="111">
        <v>11</v>
      </c>
      <c r="H239" s="111">
        <v>1</v>
      </c>
      <c r="I239" s="111">
        <f t="shared" si="40"/>
        <v>1</v>
      </c>
      <c r="J239" s="111" t="str">
        <f t="shared" si="41"/>
        <v>11_1</v>
      </c>
      <c r="K239" s="112">
        <v>3494</v>
      </c>
      <c r="L239" s="5"/>
      <c r="M239" s="111">
        <v>11</v>
      </c>
      <c r="N239" s="111">
        <v>1</v>
      </c>
      <c r="O239" s="111">
        <f t="shared" si="42"/>
        <v>1</v>
      </c>
      <c r="P239" s="111" t="str">
        <f t="shared" si="43"/>
        <v>11_1</v>
      </c>
      <c r="Q239" s="112">
        <v>3581</v>
      </c>
      <c r="R239" s="50"/>
      <c r="S239" s="111">
        <v>11</v>
      </c>
      <c r="T239" s="111">
        <v>1</v>
      </c>
      <c r="U239" s="111">
        <f t="shared" si="44"/>
        <v>1</v>
      </c>
      <c r="V239" s="111" t="str">
        <f t="shared" si="36"/>
        <v>11_1</v>
      </c>
      <c r="W239" s="66">
        <f t="shared" si="45"/>
        <v>3494</v>
      </c>
      <c r="X239" s="66">
        <f t="shared" si="46"/>
        <v>3581</v>
      </c>
      <c r="Y239" s="142">
        <f t="shared" si="37"/>
        <v>3581</v>
      </c>
      <c r="Z239" s="43">
        <f t="shared" si="47"/>
        <v>22.955128205128204</v>
      </c>
      <c r="AA239" s="5"/>
      <c r="AB239" s="5"/>
      <c r="AC239" s="5"/>
      <c r="AD239" s="5"/>
      <c r="AE239" s="5"/>
      <c r="AF239" s="5"/>
      <c r="AG239" s="6"/>
    </row>
    <row r="240" spans="1:33">
      <c r="A240" s="111">
        <v>11</v>
      </c>
      <c r="B240" s="111">
        <v>2</v>
      </c>
      <c r="C240" s="111">
        <f t="shared" si="38"/>
        <v>2</v>
      </c>
      <c r="D240" s="111" t="str">
        <f t="shared" si="39"/>
        <v>11_2</v>
      </c>
      <c r="E240" s="112">
        <v>3499</v>
      </c>
      <c r="F240" s="111"/>
      <c r="G240" s="111">
        <v>11</v>
      </c>
      <c r="H240" s="111">
        <v>2</v>
      </c>
      <c r="I240" s="111">
        <f t="shared" si="40"/>
        <v>2</v>
      </c>
      <c r="J240" s="111" t="str">
        <f t="shared" si="41"/>
        <v>11_2</v>
      </c>
      <c r="K240" s="112">
        <v>3613</v>
      </c>
      <c r="L240" s="5"/>
      <c r="M240" s="111">
        <v>11</v>
      </c>
      <c r="N240" s="111">
        <v>2</v>
      </c>
      <c r="O240" s="111">
        <f t="shared" si="42"/>
        <v>2</v>
      </c>
      <c r="P240" s="111" t="str">
        <f t="shared" si="43"/>
        <v>11_2</v>
      </c>
      <c r="Q240" s="112">
        <v>3703</v>
      </c>
      <c r="R240" s="50"/>
      <c r="S240" s="111">
        <v>11</v>
      </c>
      <c r="T240" s="111">
        <v>2</v>
      </c>
      <c r="U240" s="111">
        <f t="shared" si="44"/>
        <v>2</v>
      </c>
      <c r="V240" s="111" t="str">
        <f t="shared" si="36"/>
        <v>11_2</v>
      </c>
      <c r="W240" s="66">
        <f t="shared" si="45"/>
        <v>3613</v>
      </c>
      <c r="X240" s="66">
        <f t="shared" si="46"/>
        <v>3703</v>
      </c>
      <c r="Y240" s="142">
        <f t="shared" si="37"/>
        <v>3703</v>
      </c>
      <c r="Z240" s="43">
        <f t="shared" si="47"/>
        <v>23.737179487179485</v>
      </c>
      <c r="AA240" s="5"/>
      <c r="AB240" s="5"/>
      <c r="AC240" s="5"/>
      <c r="AD240" s="5"/>
      <c r="AE240" s="5"/>
      <c r="AF240" s="5"/>
      <c r="AG240" s="6"/>
    </row>
    <row r="241" spans="1:33">
      <c r="A241" s="111">
        <v>11</v>
      </c>
      <c r="B241" s="111">
        <v>3</v>
      </c>
      <c r="C241" s="111">
        <f t="shared" si="38"/>
        <v>3</v>
      </c>
      <c r="D241" s="111" t="str">
        <f t="shared" si="39"/>
        <v>11_3</v>
      </c>
      <c r="E241" s="112">
        <v>3620</v>
      </c>
      <c r="F241" s="111"/>
      <c r="G241" s="111">
        <v>11</v>
      </c>
      <c r="H241" s="111">
        <v>3</v>
      </c>
      <c r="I241" s="111">
        <f t="shared" si="40"/>
        <v>3</v>
      </c>
      <c r="J241" s="111" t="str">
        <f t="shared" si="41"/>
        <v>11_3</v>
      </c>
      <c r="K241" s="112">
        <v>3738</v>
      </c>
      <c r="L241" s="5"/>
      <c r="M241" s="111">
        <v>11</v>
      </c>
      <c r="N241" s="111">
        <v>3</v>
      </c>
      <c r="O241" s="111">
        <f t="shared" si="42"/>
        <v>3</v>
      </c>
      <c r="P241" s="111" t="str">
        <f t="shared" si="43"/>
        <v>11_3</v>
      </c>
      <c r="Q241" s="112">
        <v>3831</v>
      </c>
      <c r="R241" s="50"/>
      <c r="S241" s="111">
        <v>11</v>
      </c>
      <c r="T241" s="111">
        <v>3</v>
      </c>
      <c r="U241" s="111">
        <f t="shared" si="44"/>
        <v>3</v>
      </c>
      <c r="V241" s="111" t="str">
        <f t="shared" si="36"/>
        <v>11_3</v>
      </c>
      <c r="W241" s="66">
        <f t="shared" si="45"/>
        <v>3738</v>
      </c>
      <c r="X241" s="66">
        <f t="shared" si="46"/>
        <v>3831</v>
      </c>
      <c r="Y241" s="142">
        <f t="shared" si="37"/>
        <v>3831</v>
      </c>
      <c r="Z241" s="43">
        <f t="shared" si="47"/>
        <v>24.557692307692307</v>
      </c>
      <c r="AA241" s="5"/>
      <c r="AB241" s="5"/>
      <c r="AC241" s="5"/>
      <c r="AD241" s="5"/>
      <c r="AE241" s="5"/>
      <c r="AF241" s="5"/>
      <c r="AG241" s="6"/>
    </row>
    <row r="242" spans="1:33">
      <c r="A242" s="111">
        <v>11</v>
      </c>
      <c r="B242" s="111">
        <v>4</v>
      </c>
      <c r="C242" s="111">
        <f t="shared" si="38"/>
        <v>4</v>
      </c>
      <c r="D242" s="111" t="str">
        <f t="shared" si="39"/>
        <v>11_4</v>
      </c>
      <c r="E242" s="112">
        <v>3742</v>
      </c>
      <c r="F242" s="111"/>
      <c r="G242" s="111">
        <v>11</v>
      </c>
      <c r="H242" s="111">
        <v>4</v>
      </c>
      <c r="I242" s="111">
        <f t="shared" si="40"/>
        <v>4</v>
      </c>
      <c r="J242" s="111" t="str">
        <f t="shared" si="41"/>
        <v>11_4</v>
      </c>
      <c r="K242" s="112">
        <v>3864</v>
      </c>
      <c r="L242" s="5"/>
      <c r="M242" s="111">
        <v>11</v>
      </c>
      <c r="N242" s="111">
        <v>4</v>
      </c>
      <c r="O242" s="111">
        <f t="shared" si="42"/>
        <v>4</v>
      </c>
      <c r="P242" s="111" t="str">
        <f t="shared" si="43"/>
        <v>11_4</v>
      </c>
      <c r="Q242" s="112">
        <v>3961</v>
      </c>
      <c r="R242" s="50"/>
      <c r="S242" s="111">
        <v>11</v>
      </c>
      <c r="T242" s="111">
        <v>4</v>
      </c>
      <c r="U242" s="111">
        <f t="shared" si="44"/>
        <v>4</v>
      </c>
      <c r="V242" s="111" t="str">
        <f t="shared" si="36"/>
        <v>11_4</v>
      </c>
      <c r="W242" s="66">
        <f t="shared" si="45"/>
        <v>3864</v>
      </c>
      <c r="X242" s="66">
        <f t="shared" si="46"/>
        <v>3961</v>
      </c>
      <c r="Y242" s="142">
        <f t="shared" si="37"/>
        <v>3961</v>
      </c>
      <c r="Z242" s="43">
        <f t="shared" si="47"/>
        <v>25.391025641025642</v>
      </c>
      <c r="AA242" s="5"/>
      <c r="AB242" s="5"/>
      <c r="AC242" s="5"/>
      <c r="AD242" s="5"/>
      <c r="AE242" s="5"/>
      <c r="AF242" s="5"/>
      <c r="AG242" s="6"/>
    </row>
    <row r="243" spans="1:33">
      <c r="A243" s="111">
        <v>11</v>
      </c>
      <c r="B243" s="111">
        <v>5</v>
      </c>
      <c r="C243" s="111">
        <f t="shared" si="38"/>
        <v>5</v>
      </c>
      <c r="D243" s="111" t="str">
        <f t="shared" si="39"/>
        <v>11_5</v>
      </c>
      <c r="E243" s="112">
        <v>3864</v>
      </c>
      <c r="F243" s="111"/>
      <c r="G243" s="111">
        <v>11</v>
      </c>
      <c r="H243" s="111">
        <v>5</v>
      </c>
      <c r="I243" s="111">
        <f t="shared" si="40"/>
        <v>5</v>
      </c>
      <c r="J243" s="111" t="str">
        <f t="shared" si="41"/>
        <v>11_5</v>
      </c>
      <c r="K243" s="112">
        <v>3990</v>
      </c>
      <c r="L243" s="5"/>
      <c r="M243" s="111">
        <v>11</v>
      </c>
      <c r="N243" s="111">
        <v>5</v>
      </c>
      <c r="O243" s="111">
        <f t="shared" si="42"/>
        <v>5</v>
      </c>
      <c r="P243" s="111" t="str">
        <f t="shared" si="43"/>
        <v>11_5</v>
      </c>
      <c r="Q243" s="112">
        <v>4090</v>
      </c>
      <c r="R243" s="50"/>
      <c r="S243" s="111">
        <v>11</v>
      </c>
      <c r="T243" s="111">
        <v>5</v>
      </c>
      <c r="U243" s="111">
        <f t="shared" si="44"/>
        <v>5</v>
      </c>
      <c r="V243" s="111" t="str">
        <f t="shared" si="36"/>
        <v>11_5</v>
      </c>
      <c r="W243" s="66">
        <f t="shared" si="45"/>
        <v>3990</v>
      </c>
      <c r="X243" s="66">
        <f t="shared" si="46"/>
        <v>4090</v>
      </c>
      <c r="Y243" s="142">
        <f t="shared" si="37"/>
        <v>4090</v>
      </c>
      <c r="Z243" s="43">
        <f t="shared" si="47"/>
        <v>26.217948717948719</v>
      </c>
      <c r="AA243" s="5"/>
      <c r="AB243" s="5"/>
      <c r="AC243" s="5"/>
      <c r="AD243" s="5"/>
      <c r="AE243" s="5"/>
      <c r="AF243" s="5"/>
      <c r="AG243" s="6"/>
    </row>
    <row r="244" spans="1:33">
      <c r="A244" s="111">
        <v>11</v>
      </c>
      <c r="B244" s="111">
        <v>6</v>
      </c>
      <c r="C244" s="111">
        <f t="shared" si="38"/>
        <v>6</v>
      </c>
      <c r="D244" s="111" t="str">
        <f t="shared" si="39"/>
        <v>11_6</v>
      </c>
      <c r="E244" s="112">
        <v>3989</v>
      </c>
      <c r="F244" s="111"/>
      <c r="G244" s="111">
        <v>11</v>
      </c>
      <c r="H244" s="111">
        <v>6</v>
      </c>
      <c r="I244" s="111">
        <f t="shared" si="40"/>
        <v>6</v>
      </c>
      <c r="J244" s="111" t="str">
        <f t="shared" si="41"/>
        <v>11_6</v>
      </c>
      <c r="K244" s="112">
        <v>4119</v>
      </c>
      <c r="L244" s="5"/>
      <c r="M244" s="111">
        <v>11</v>
      </c>
      <c r="N244" s="111">
        <v>6</v>
      </c>
      <c r="O244" s="111">
        <f t="shared" si="42"/>
        <v>6</v>
      </c>
      <c r="P244" s="111" t="str">
        <f t="shared" si="43"/>
        <v>11_6</v>
      </c>
      <c r="Q244" s="112">
        <v>4222</v>
      </c>
      <c r="R244" s="50"/>
      <c r="S244" s="111">
        <v>11</v>
      </c>
      <c r="T244" s="111">
        <v>6</v>
      </c>
      <c r="U244" s="111">
        <f t="shared" si="44"/>
        <v>6</v>
      </c>
      <c r="V244" s="111" t="str">
        <f t="shared" si="36"/>
        <v>11_6</v>
      </c>
      <c r="W244" s="66">
        <f t="shared" si="45"/>
        <v>4119</v>
      </c>
      <c r="X244" s="66">
        <f t="shared" si="46"/>
        <v>4222</v>
      </c>
      <c r="Y244" s="142">
        <f t="shared" si="37"/>
        <v>4222</v>
      </c>
      <c r="Z244" s="43">
        <f t="shared" si="47"/>
        <v>27.064102564102566</v>
      </c>
      <c r="AA244" s="5"/>
      <c r="AB244" s="5"/>
      <c r="AC244" s="5"/>
      <c r="AD244" s="5"/>
      <c r="AE244" s="5"/>
      <c r="AF244" s="5"/>
      <c r="AG244" s="6"/>
    </row>
    <row r="245" spans="1:33">
      <c r="A245" s="111">
        <v>11</v>
      </c>
      <c r="B245" s="111">
        <v>7</v>
      </c>
      <c r="C245" s="111">
        <f t="shared" si="38"/>
        <v>7</v>
      </c>
      <c r="D245" s="111" t="str">
        <f t="shared" si="39"/>
        <v>11_7</v>
      </c>
      <c r="E245" s="112">
        <v>4118</v>
      </c>
      <c r="F245" s="111"/>
      <c r="G245" s="111">
        <v>11</v>
      </c>
      <c r="H245" s="111">
        <v>7</v>
      </c>
      <c r="I245" s="111">
        <f t="shared" si="40"/>
        <v>7</v>
      </c>
      <c r="J245" s="111" t="str">
        <f t="shared" si="41"/>
        <v>11_7</v>
      </c>
      <c r="K245" s="112">
        <v>4252</v>
      </c>
      <c r="L245" s="5"/>
      <c r="M245" s="111">
        <v>11</v>
      </c>
      <c r="N245" s="111">
        <v>7</v>
      </c>
      <c r="O245" s="111">
        <f t="shared" si="42"/>
        <v>7</v>
      </c>
      <c r="P245" s="111" t="str">
        <f t="shared" si="43"/>
        <v>11_7</v>
      </c>
      <c r="Q245" s="112">
        <v>4358</v>
      </c>
      <c r="R245" s="50"/>
      <c r="S245" s="111">
        <v>11</v>
      </c>
      <c r="T245" s="111">
        <v>7</v>
      </c>
      <c r="U245" s="111">
        <f t="shared" si="44"/>
        <v>7</v>
      </c>
      <c r="V245" s="111" t="str">
        <f t="shared" si="36"/>
        <v>11_7</v>
      </c>
      <c r="W245" s="66">
        <f t="shared" si="45"/>
        <v>4252</v>
      </c>
      <c r="X245" s="66">
        <f t="shared" si="46"/>
        <v>4358</v>
      </c>
      <c r="Y245" s="142">
        <f t="shared" si="37"/>
        <v>4358</v>
      </c>
      <c r="Z245" s="43">
        <f t="shared" si="47"/>
        <v>27.935897435897434</v>
      </c>
      <c r="AA245" s="5"/>
      <c r="AB245" s="5"/>
      <c r="AC245" s="5"/>
      <c r="AD245" s="5"/>
      <c r="AE245" s="5"/>
      <c r="AF245" s="5"/>
      <c r="AG245" s="6"/>
    </row>
    <row r="246" spans="1:33">
      <c r="A246" s="111">
        <v>11</v>
      </c>
      <c r="B246" s="111">
        <v>8</v>
      </c>
      <c r="C246" s="111">
        <f t="shared" si="38"/>
        <v>8</v>
      </c>
      <c r="D246" s="111" t="str">
        <f t="shared" si="39"/>
        <v>11_8</v>
      </c>
      <c r="E246" s="112">
        <v>4261</v>
      </c>
      <c r="F246" s="111"/>
      <c r="G246" s="111">
        <v>11</v>
      </c>
      <c r="H246" s="111">
        <v>8</v>
      </c>
      <c r="I246" s="111">
        <f t="shared" si="40"/>
        <v>8</v>
      </c>
      <c r="J246" s="111" t="str">
        <f t="shared" si="41"/>
        <v>11_8</v>
      </c>
      <c r="K246" s="112">
        <v>4399</v>
      </c>
      <c r="L246" s="5"/>
      <c r="M246" s="111">
        <v>11</v>
      </c>
      <c r="N246" s="111">
        <v>8</v>
      </c>
      <c r="O246" s="111">
        <f t="shared" si="42"/>
        <v>8</v>
      </c>
      <c r="P246" s="111" t="str">
        <f t="shared" si="43"/>
        <v>11_8</v>
      </c>
      <c r="Q246" s="112">
        <v>4509</v>
      </c>
      <c r="R246" s="50"/>
      <c r="S246" s="111">
        <v>11</v>
      </c>
      <c r="T246" s="111">
        <v>8</v>
      </c>
      <c r="U246" s="111">
        <f t="shared" si="44"/>
        <v>8</v>
      </c>
      <c r="V246" s="111" t="str">
        <f t="shared" si="36"/>
        <v>11_8</v>
      </c>
      <c r="W246" s="66">
        <f t="shared" si="45"/>
        <v>4399</v>
      </c>
      <c r="X246" s="66">
        <f t="shared" si="46"/>
        <v>4509</v>
      </c>
      <c r="Y246" s="142">
        <f t="shared" si="37"/>
        <v>4509</v>
      </c>
      <c r="Z246" s="43">
        <f t="shared" si="47"/>
        <v>28.903846153846153</v>
      </c>
      <c r="AA246" s="5"/>
      <c r="AB246" s="5"/>
      <c r="AC246" s="5"/>
      <c r="AD246" s="5"/>
      <c r="AE246" s="5"/>
      <c r="AF246" s="5"/>
      <c r="AG246" s="6"/>
    </row>
    <row r="247" spans="1:33">
      <c r="A247" s="111">
        <v>11</v>
      </c>
      <c r="B247" s="111">
        <v>9</v>
      </c>
      <c r="C247" s="111">
        <f t="shared" si="38"/>
        <v>9</v>
      </c>
      <c r="D247" s="111" t="str">
        <f t="shared" si="39"/>
        <v>11_9</v>
      </c>
      <c r="E247" s="112">
        <v>4413</v>
      </c>
      <c r="F247" s="111"/>
      <c r="G247" s="111">
        <v>11</v>
      </c>
      <c r="H247" s="111">
        <v>9</v>
      </c>
      <c r="I247" s="111">
        <f t="shared" si="40"/>
        <v>9</v>
      </c>
      <c r="J247" s="111" t="str">
        <f t="shared" si="41"/>
        <v>11_9</v>
      </c>
      <c r="K247" s="112">
        <v>4556</v>
      </c>
      <c r="L247" s="5"/>
      <c r="M247" s="111">
        <v>11</v>
      </c>
      <c r="N247" s="111">
        <v>9</v>
      </c>
      <c r="O247" s="111">
        <f t="shared" si="42"/>
        <v>9</v>
      </c>
      <c r="P247" s="111" t="str">
        <f t="shared" si="43"/>
        <v>11_9</v>
      </c>
      <c r="Q247" s="112">
        <v>4670</v>
      </c>
      <c r="R247" s="50"/>
      <c r="S247" s="111">
        <v>11</v>
      </c>
      <c r="T247" s="111">
        <v>9</v>
      </c>
      <c r="U247" s="111">
        <f t="shared" si="44"/>
        <v>9</v>
      </c>
      <c r="V247" s="111" t="str">
        <f t="shared" si="36"/>
        <v>11_9</v>
      </c>
      <c r="W247" s="66">
        <f t="shared" si="45"/>
        <v>4556</v>
      </c>
      <c r="X247" s="66">
        <f t="shared" si="46"/>
        <v>4670</v>
      </c>
      <c r="Y247" s="142">
        <f t="shared" si="37"/>
        <v>4670</v>
      </c>
      <c r="Z247" s="43">
        <f t="shared" si="47"/>
        <v>29.935897435897434</v>
      </c>
      <c r="AA247" s="5"/>
      <c r="AB247" s="5"/>
      <c r="AC247" s="5"/>
      <c r="AD247" s="5"/>
      <c r="AE247" s="5"/>
      <c r="AF247" s="5"/>
      <c r="AG247" s="6"/>
    </row>
    <row r="248" spans="1:33">
      <c r="A248" s="111">
        <v>11</v>
      </c>
      <c r="B248" s="111">
        <v>10</v>
      </c>
      <c r="C248" s="111">
        <f t="shared" si="38"/>
        <v>10</v>
      </c>
      <c r="D248" s="111" t="str">
        <f t="shared" si="39"/>
        <v>11_10</v>
      </c>
      <c r="E248" s="112">
        <v>4564</v>
      </c>
      <c r="F248" s="111"/>
      <c r="G248" s="111">
        <v>11</v>
      </c>
      <c r="H248" s="111">
        <v>10</v>
      </c>
      <c r="I248" s="111">
        <f t="shared" si="40"/>
        <v>10</v>
      </c>
      <c r="J248" s="111" t="str">
        <f t="shared" si="41"/>
        <v>11_10</v>
      </c>
      <c r="K248" s="112">
        <v>4712</v>
      </c>
      <c r="L248" s="5"/>
      <c r="M248" s="111">
        <v>11</v>
      </c>
      <c r="N248" s="111">
        <v>10</v>
      </c>
      <c r="O248" s="111">
        <f t="shared" si="42"/>
        <v>10</v>
      </c>
      <c r="P248" s="111" t="str">
        <f t="shared" si="43"/>
        <v>11_10</v>
      </c>
      <c r="Q248" s="112">
        <v>4830</v>
      </c>
      <c r="R248" s="50"/>
      <c r="S248" s="111">
        <v>11</v>
      </c>
      <c r="T248" s="111">
        <v>10</v>
      </c>
      <c r="U248" s="111">
        <f t="shared" si="44"/>
        <v>10</v>
      </c>
      <c r="V248" s="111" t="str">
        <f t="shared" si="36"/>
        <v>11_10</v>
      </c>
      <c r="W248" s="66">
        <f t="shared" si="45"/>
        <v>4712</v>
      </c>
      <c r="X248" s="66">
        <f t="shared" si="46"/>
        <v>4830</v>
      </c>
      <c r="Y248" s="142">
        <f t="shared" si="37"/>
        <v>4830</v>
      </c>
      <c r="Z248" s="43">
        <f t="shared" si="47"/>
        <v>30.96153846153846</v>
      </c>
      <c r="AA248" s="5"/>
      <c r="AB248" s="5"/>
      <c r="AC248" s="5"/>
      <c r="AD248" s="5"/>
      <c r="AE248" s="5"/>
      <c r="AF248" s="5"/>
      <c r="AG248" s="6"/>
    </row>
    <row r="249" spans="1:33">
      <c r="A249" s="111">
        <v>11</v>
      </c>
      <c r="B249" s="111">
        <v>11</v>
      </c>
      <c r="C249" s="111">
        <f t="shared" si="38"/>
        <v>11</v>
      </c>
      <c r="D249" s="111" t="str">
        <f t="shared" si="39"/>
        <v>11_11</v>
      </c>
      <c r="E249" s="112">
        <v>4727</v>
      </c>
      <c r="F249" s="111"/>
      <c r="G249" s="111">
        <v>11</v>
      </c>
      <c r="H249" s="111">
        <v>11</v>
      </c>
      <c r="I249" s="111">
        <f t="shared" si="40"/>
        <v>11</v>
      </c>
      <c r="J249" s="111" t="str">
        <f t="shared" si="41"/>
        <v>11_11</v>
      </c>
      <c r="K249" s="112">
        <v>4881</v>
      </c>
      <c r="L249" s="5"/>
      <c r="M249" s="111">
        <v>11</v>
      </c>
      <c r="N249" s="111">
        <v>11</v>
      </c>
      <c r="O249" s="111">
        <f t="shared" si="42"/>
        <v>11</v>
      </c>
      <c r="P249" s="111" t="str">
        <f t="shared" si="43"/>
        <v>11_11</v>
      </c>
      <c r="Q249" s="112">
        <v>5003</v>
      </c>
      <c r="R249" s="50"/>
      <c r="S249" s="111">
        <v>11</v>
      </c>
      <c r="T249" s="111">
        <v>11</v>
      </c>
      <c r="U249" s="111">
        <f t="shared" si="44"/>
        <v>11</v>
      </c>
      <c r="V249" s="111" t="str">
        <f t="shared" si="36"/>
        <v>11_11</v>
      </c>
      <c r="W249" s="66">
        <f t="shared" si="45"/>
        <v>4881</v>
      </c>
      <c r="X249" s="66">
        <f t="shared" si="46"/>
        <v>5003</v>
      </c>
      <c r="Y249" s="142">
        <f t="shared" si="37"/>
        <v>5003</v>
      </c>
      <c r="Z249" s="43">
        <f t="shared" si="47"/>
        <v>32.070512820512818</v>
      </c>
      <c r="AA249" s="5"/>
      <c r="AB249" s="5"/>
      <c r="AC249" s="5"/>
      <c r="AD249" s="5"/>
      <c r="AE249" s="5"/>
      <c r="AF249" s="5"/>
      <c r="AG249" s="6"/>
    </row>
    <row r="250" spans="1:33">
      <c r="A250" s="111">
        <v>11</v>
      </c>
      <c r="B250" s="111">
        <v>12</v>
      </c>
      <c r="C250" s="111">
        <f t="shared" si="38"/>
        <v>12</v>
      </c>
      <c r="D250" s="111" t="str">
        <f t="shared" si="39"/>
        <v>11_12</v>
      </c>
      <c r="E250" s="112">
        <v>4889</v>
      </c>
      <c r="F250" s="111"/>
      <c r="G250" s="111">
        <v>11</v>
      </c>
      <c r="H250" s="111">
        <v>12</v>
      </c>
      <c r="I250" s="111">
        <f t="shared" si="40"/>
        <v>12</v>
      </c>
      <c r="J250" s="111" t="str">
        <f t="shared" si="41"/>
        <v>11_12</v>
      </c>
      <c r="K250" s="112">
        <v>5048</v>
      </c>
      <c r="L250" s="5"/>
      <c r="M250" s="111">
        <v>11</v>
      </c>
      <c r="N250" s="111">
        <v>12</v>
      </c>
      <c r="O250" s="111">
        <f t="shared" si="42"/>
        <v>12</v>
      </c>
      <c r="P250" s="111" t="str">
        <f t="shared" si="43"/>
        <v>11_12</v>
      </c>
      <c r="Q250" s="112">
        <v>5174</v>
      </c>
      <c r="R250" s="50"/>
      <c r="S250" s="111">
        <v>11</v>
      </c>
      <c r="T250" s="111">
        <v>12</v>
      </c>
      <c r="U250" s="111">
        <f t="shared" si="44"/>
        <v>12</v>
      </c>
      <c r="V250" s="111" t="str">
        <f t="shared" si="36"/>
        <v>11_12</v>
      </c>
      <c r="W250" s="66">
        <f t="shared" si="45"/>
        <v>5048</v>
      </c>
      <c r="X250" s="66">
        <f t="shared" si="46"/>
        <v>5174</v>
      </c>
      <c r="Y250" s="142">
        <f t="shared" si="37"/>
        <v>5174</v>
      </c>
      <c r="Z250" s="43">
        <f t="shared" si="47"/>
        <v>33.166666666666664</v>
      </c>
      <c r="AA250" s="5"/>
      <c r="AB250" s="5"/>
      <c r="AC250" s="5"/>
      <c r="AD250" s="5"/>
      <c r="AE250" s="5"/>
      <c r="AF250" s="5"/>
      <c r="AG250" s="6"/>
    </row>
    <row r="251" spans="1:33">
      <c r="A251" s="111">
        <v>11</v>
      </c>
      <c r="B251" s="111">
        <v>13</v>
      </c>
      <c r="C251" s="111">
        <f t="shared" si="38"/>
        <v>13</v>
      </c>
      <c r="D251" s="111" t="str">
        <f t="shared" si="39"/>
        <v>11_13</v>
      </c>
      <c r="E251" s="112">
        <v>5061</v>
      </c>
      <c r="F251" s="111"/>
      <c r="G251" s="111">
        <v>11</v>
      </c>
      <c r="H251" s="111">
        <v>13</v>
      </c>
      <c r="I251" s="111">
        <f t="shared" si="40"/>
        <v>13</v>
      </c>
      <c r="J251" s="111" t="str">
        <f t="shared" si="41"/>
        <v>11_13</v>
      </c>
      <c r="K251" s="112">
        <v>5225</v>
      </c>
      <c r="L251" s="5"/>
      <c r="M251" s="111">
        <v>11</v>
      </c>
      <c r="N251" s="111">
        <v>13</v>
      </c>
      <c r="O251" s="111">
        <f t="shared" si="42"/>
        <v>13</v>
      </c>
      <c r="P251" s="111" t="str">
        <f t="shared" si="43"/>
        <v>11_13</v>
      </c>
      <c r="Q251" s="112">
        <v>5356</v>
      </c>
      <c r="R251" s="50"/>
      <c r="S251" s="111">
        <v>11</v>
      </c>
      <c r="T251" s="111">
        <v>13</v>
      </c>
      <c r="U251" s="111">
        <f t="shared" si="44"/>
        <v>13</v>
      </c>
      <c r="V251" s="111" t="str">
        <f t="shared" si="36"/>
        <v>11_13</v>
      </c>
      <c r="W251" s="66">
        <f t="shared" si="45"/>
        <v>5225</v>
      </c>
      <c r="X251" s="66">
        <f t="shared" si="46"/>
        <v>5356</v>
      </c>
      <c r="Y251" s="142">
        <f t="shared" si="37"/>
        <v>5356</v>
      </c>
      <c r="Z251" s="43">
        <f t="shared" si="47"/>
        <v>34.333333333333336</v>
      </c>
      <c r="AA251" s="5"/>
      <c r="AB251" s="5"/>
      <c r="AC251" s="5"/>
      <c r="AD251" s="5"/>
      <c r="AE251" s="5"/>
      <c r="AF251" s="5"/>
      <c r="AG251" s="6"/>
    </row>
    <row r="252" spans="1:33">
      <c r="A252" s="111">
        <v>11</v>
      </c>
      <c r="B252" s="111" t="s">
        <v>665</v>
      </c>
      <c r="C252" s="111" t="str">
        <f t="shared" si="38"/>
        <v>u1</v>
      </c>
      <c r="D252" s="111" t="str">
        <f t="shared" si="39"/>
        <v>11_u1</v>
      </c>
      <c r="E252" s="112">
        <v>5243</v>
      </c>
      <c r="F252" s="111"/>
      <c r="G252" s="111">
        <v>11</v>
      </c>
      <c r="H252" s="111" t="s">
        <v>665</v>
      </c>
      <c r="I252" s="111" t="str">
        <f t="shared" si="40"/>
        <v>u1</v>
      </c>
      <c r="J252" s="111" t="str">
        <f t="shared" si="41"/>
        <v>11_u1</v>
      </c>
      <c r="K252" s="112">
        <v>5413</v>
      </c>
      <c r="L252" s="5"/>
      <c r="M252" s="111">
        <v>11</v>
      </c>
      <c r="N252" s="111" t="s">
        <v>665</v>
      </c>
      <c r="O252" s="111" t="str">
        <f t="shared" si="42"/>
        <v>u1</v>
      </c>
      <c r="P252" s="111" t="str">
        <f t="shared" si="43"/>
        <v>11_u1</v>
      </c>
      <c r="Q252" s="112">
        <v>5548</v>
      </c>
      <c r="R252" s="50"/>
      <c r="S252" s="111">
        <v>11</v>
      </c>
      <c r="T252" s="111" t="s">
        <v>665</v>
      </c>
      <c r="U252" s="111" t="str">
        <f t="shared" si="44"/>
        <v>u1</v>
      </c>
      <c r="V252" s="111" t="str">
        <f t="shared" si="36"/>
        <v>11_u1</v>
      </c>
      <c r="W252" s="66">
        <f t="shared" si="45"/>
        <v>5413</v>
      </c>
      <c r="X252" s="66">
        <f t="shared" si="46"/>
        <v>5548</v>
      </c>
      <c r="Y252" s="142">
        <f t="shared" si="37"/>
        <v>5548</v>
      </c>
      <c r="Z252" s="43">
        <f t="shared" si="47"/>
        <v>35.564102564102562</v>
      </c>
      <c r="AA252" s="5"/>
      <c r="AB252" s="5"/>
      <c r="AC252" s="5"/>
      <c r="AD252" s="5"/>
      <c r="AE252" s="5"/>
      <c r="AF252" s="5"/>
      <c r="AG252" s="6"/>
    </row>
    <row r="253" spans="1:33">
      <c r="A253" s="111">
        <v>11</v>
      </c>
      <c r="B253" s="111" t="s">
        <v>666</v>
      </c>
      <c r="C253" s="111" t="str">
        <f t="shared" si="38"/>
        <v>u2</v>
      </c>
      <c r="D253" s="111" t="str">
        <f t="shared" si="39"/>
        <v>11_u2</v>
      </c>
      <c r="E253" s="112">
        <v>5427</v>
      </c>
      <c r="F253" s="111"/>
      <c r="G253" s="111">
        <v>11</v>
      </c>
      <c r="H253" s="111" t="s">
        <v>666</v>
      </c>
      <c r="I253" s="111" t="str">
        <f t="shared" si="40"/>
        <v>u2</v>
      </c>
      <c r="J253" s="111" t="str">
        <f t="shared" si="41"/>
        <v>11_u2</v>
      </c>
      <c r="K253" s="112">
        <v>5603</v>
      </c>
      <c r="L253" s="5"/>
      <c r="M253" s="111">
        <v>11</v>
      </c>
      <c r="N253" s="111" t="s">
        <v>666</v>
      </c>
      <c r="O253" s="111" t="str">
        <f t="shared" si="42"/>
        <v>u2</v>
      </c>
      <c r="P253" s="111" t="str">
        <f t="shared" si="43"/>
        <v>11_u2</v>
      </c>
      <c r="Q253" s="112">
        <v>5743</v>
      </c>
      <c r="R253" s="50"/>
      <c r="S253" s="111">
        <v>11</v>
      </c>
      <c r="T253" s="111" t="s">
        <v>666</v>
      </c>
      <c r="U253" s="111" t="str">
        <f t="shared" si="44"/>
        <v>u2</v>
      </c>
      <c r="V253" s="111" t="str">
        <f t="shared" si="36"/>
        <v>11_u2</v>
      </c>
      <c r="W253" s="66">
        <f t="shared" si="45"/>
        <v>5603</v>
      </c>
      <c r="X253" s="66">
        <f t="shared" si="46"/>
        <v>5743</v>
      </c>
      <c r="Y253" s="142">
        <f t="shared" si="37"/>
        <v>5743</v>
      </c>
      <c r="Z253" s="43">
        <f t="shared" si="47"/>
        <v>36.814102564102562</v>
      </c>
      <c r="AA253" s="5"/>
      <c r="AB253" s="5"/>
      <c r="AC253" s="5"/>
      <c r="AD253" s="5"/>
      <c r="AE253" s="5"/>
      <c r="AF253" s="5"/>
      <c r="AG253" s="6"/>
    </row>
    <row r="254" spans="1:33">
      <c r="A254" s="111">
        <v>11</v>
      </c>
      <c r="B254" s="111" t="s">
        <v>667</v>
      </c>
      <c r="C254" s="111" t="str">
        <f t="shared" si="38"/>
        <v>a</v>
      </c>
      <c r="D254" s="111" t="str">
        <f t="shared" si="39"/>
        <v>11_a</v>
      </c>
      <c r="E254" s="112">
        <v>5243</v>
      </c>
      <c r="F254" s="111"/>
      <c r="G254" s="111">
        <v>11</v>
      </c>
      <c r="H254" s="111" t="s">
        <v>667</v>
      </c>
      <c r="I254" s="111" t="str">
        <f t="shared" si="40"/>
        <v>a</v>
      </c>
      <c r="J254" s="111" t="str">
        <f t="shared" si="41"/>
        <v>11_a</v>
      </c>
      <c r="K254" s="112">
        <v>5413</v>
      </c>
      <c r="L254" s="5"/>
      <c r="M254" s="111">
        <v>11</v>
      </c>
      <c r="N254" s="111" t="s">
        <v>667</v>
      </c>
      <c r="O254" s="111" t="str">
        <f t="shared" si="42"/>
        <v>a</v>
      </c>
      <c r="P254" s="111" t="str">
        <f t="shared" si="43"/>
        <v>11_a</v>
      </c>
      <c r="Q254" s="112">
        <v>5548</v>
      </c>
      <c r="R254" s="50"/>
      <c r="S254" s="111">
        <v>11</v>
      </c>
      <c r="T254" s="111" t="s">
        <v>667</v>
      </c>
      <c r="U254" s="111" t="str">
        <f t="shared" si="44"/>
        <v>a</v>
      </c>
      <c r="V254" s="111" t="str">
        <f t="shared" si="36"/>
        <v>11_a</v>
      </c>
      <c r="W254" s="66">
        <f t="shared" si="45"/>
        <v>5413</v>
      </c>
      <c r="X254" s="66">
        <f t="shared" si="46"/>
        <v>5548</v>
      </c>
      <c r="Y254" s="142">
        <f t="shared" si="37"/>
        <v>5548</v>
      </c>
      <c r="Z254" s="43">
        <f t="shared" si="47"/>
        <v>35.564102564102562</v>
      </c>
      <c r="AA254" s="5"/>
      <c r="AB254" s="5"/>
      <c r="AC254" s="5"/>
      <c r="AD254" s="5"/>
      <c r="AE254" s="5"/>
      <c r="AF254" s="5"/>
      <c r="AG254" s="6"/>
    </row>
    <row r="255" spans="1:33">
      <c r="A255" s="111">
        <v>11</v>
      </c>
      <c r="B255" s="111" t="s">
        <v>668</v>
      </c>
      <c r="C255" s="111" t="str">
        <f t="shared" si="38"/>
        <v>b</v>
      </c>
      <c r="D255" s="111" t="str">
        <f t="shared" si="39"/>
        <v>11_b</v>
      </c>
      <c r="E255" s="112">
        <v>5427</v>
      </c>
      <c r="F255" s="111"/>
      <c r="G255" s="111">
        <v>11</v>
      </c>
      <c r="H255" s="111" t="s">
        <v>668</v>
      </c>
      <c r="I255" s="111" t="str">
        <f t="shared" si="40"/>
        <v>b</v>
      </c>
      <c r="J255" s="111" t="str">
        <f t="shared" si="41"/>
        <v>11_b</v>
      </c>
      <c r="K255" s="112">
        <v>5603</v>
      </c>
      <c r="L255" s="5"/>
      <c r="M255" s="111">
        <v>11</v>
      </c>
      <c r="N255" s="111" t="s">
        <v>668</v>
      </c>
      <c r="O255" s="111" t="str">
        <f t="shared" si="42"/>
        <v>b</v>
      </c>
      <c r="P255" s="111" t="str">
        <f t="shared" si="43"/>
        <v>11_b</v>
      </c>
      <c r="Q255" s="112">
        <v>5743</v>
      </c>
      <c r="R255" s="50"/>
      <c r="S255" s="111">
        <v>11</v>
      </c>
      <c r="T255" s="111" t="s">
        <v>668</v>
      </c>
      <c r="U255" s="111" t="str">
        <f t="shared" si="44"/>
        <v>b</v>
      </c>
      <c r="V255" s="111" t="str">
        <f t="shared" si="36"/>
        <v>11_b</v>
      </c>
      <c r="W255" s="66">
        <f t="shared" si="45"/>
        <v>5603</v>
      </c>
      <c r="X255" s="66">
        <f t="shared" si="46"/>
        <v>5743</v>
      </c>
      <c r="Y255" s="142">
        <f t="shared" si="37"/>
        <v>5743</v>
      </c>
      <c r="Z255" s="43">
        <f t="shared" si="47"/>
        <v>36.814102564102562</v>
      </c>
      <c r="AA255" s="5"/>
      <c r="AB255" s="5"/>
      <c r="AC255" s="5"/>
      <c r="AD255" s="5"/>
      <c r="AE255" s="5"/>
      <c r="AF255" s="5"/>
      <c r="AG255" s="6"/>
    </row>
    <row r="256" spans="1:33">
      <c r="A256" s="111">
        <v>11</v>
      </c>
      <c r="B256" s="111" t="s">
        <v>669</v>
      </c>
      <c r="C256" s="111" t="str">
        <f t="shared" si="38"/>
        <v>c</v>
      </c>
      <c r="D256" s="111" t="str">
        <f t="shared" si="39"/>
        <v>11_c</v>
      </c>
      <c r="E256" s="112">
        <v>5618</v>
      </c>
      <c r="F256" s="111"/>
      <c r="G256" s="111">
        <v>11</v>
      </c>
      <c r="H256" s="111" t="s">
        <v>669</v>
      </c>
      <c r="I256" s="111" t="str">
        <f t="shared" si="40"/>
        <v>c</v>
      </c>
      <c r="J256" s="111" t="str">
        <f t="shared" si="41"/>
        <v>11_c</v>
      </c>
      <c r="K256" s="112">
        <v>5801</v>
      </c>
      <c r="L256" s="5"/>
      <c r="M256" s="111">
        <v>11</v>
      </c>
      <c r="N256" s="111" t="s">
        <v>669</v>
      </c>
      <c r="O256" s="111" t="str">
        <f t="shared" si="42"/>
        <v>c</v>
      </c>
      <c r="P256" s="111" t="str">
        <f t="shared" si="43"/>
        <v>11_c</v>
      </c>
      <c r="Q256" s="112">
        <v>5946</v>
      </c>
      <c r="R256" s="50"/>
      <c r="S256" s="111">
        <v>11</v>
      </c>
      <c r="T256" s="111" t="s">
        <v>669</v>
      </c>
      <c r="U256" s="111" t="str">
        <f t="shared" si="44"/>
        <v>c</v>
      </c>
      <c r="V256" s="111" t="str">
        <f t="shared" si="36"/>
        <v>11_c</v>
      </c>
      <c r="W256" s="66">
        <f t="shared" si="45"/>
        <v>5801</v>
      </c>
      <c r="X256" s="66">
        <f t="shared" si="46"/>
        <v>5946</v>
      </c>
      <c r="Y256" s="142">
        <f t="shared" si="37"/>
        <v>5946</v>
      </c>
      <c r="Z256" s="43">
        <f t="shared" si="47"/>
        <v>38.115384615384613</v>
      </c>
      <c r="AA256" s="5"/>
      <c r="AB256" s="5"/>
      <c r="AC256" s="5"/>
      <c r="AD256" s="5"/>
      <c r="AE256" s="5"/>
      <c r="AF256" s="5"/>
      <c r="AG256" s="6"/>
    </row>
    <row r="257" spans="1:33">
      <c r="A257" s="111">
        <v>11</v>
      </c>
      <c r="B257" s="111" t="s">
        <v>670</v>
      </c>
      <c r="C257" s="111" t="str">
        <f t="shared" si="38"/>
        <v>d</v>
      </c>
      <c r="D257" s="111" t="str">
        <f t="shared" si="39"/>
        <v>11_d</v>
      </c>
      <c r="E257" s="112">
        <v>5826</v>
      </c>
      <c r="F257" s="111"/>
      <c r="G257" s="111">
        <v>11</v>
      </c>
      <c r="H257" s="111" t="s">
        <v>670</v>
      </c>
      <c r="I257" s="111" t="str">
        <f t="shared" si="40"/>
        <v>d</v>
      </c>
      <c r="J257" s="111" t="str">
        <f t="shared" si="41"/>
        <v>11_d</v>
      </c>
      <c r="K257" s="112">
        <v>6015</v>
      </c>
      <c r="L257" s="5"/>
      <c r="M257" s="111">
        <v>11</v>
      </c>
      <c r="N257" s="111" t="s">
        <v>670</v>
      </c>
      <c r="O257" s="111" t="str">
        <f t="shared" si="42"/>
        <v>d</v>
      </c>
      <c r="P257" s="111" t="str">
        <f t="shared" si="43"/>
        <v>11_d</v>
      </c>
      <c r="Q257" s="112">
        <v>6165</v>
      </c>
      <c r="R257" s="50"/>
      <c r="S257" s="111">
        <v>11</v>
      </c>
      <c r="T257" s="111" t="s">
        <v>670</v>
      </c>
      <c r="U257" s="111" t="str">
        <f t="shared" si="44"/>
        <v>d</v>
      </c>
      <c r="V257" s="111" t="str">
        <f t="shared" si="36"/>
        <v>11_d</v>
      </c>
      <c r="W257" s="66">
        <f t="shared" si="45"/>
        <v>6015</v>
      </c>
      <c r="X257" s="66">
        <f t="shared" si="46"/>
        <v>6165</v>
      </c>
      <c r="Y257" s="142">
        <f t="shared" si="37"/>
        <v>6165</v>
      </c>
      <c r="Z257" s="43">
        <f t="shared" si="47"/>
        <v>39.519230769230766</v>
      </c>
      <c r="AA257" s="5"/>
      <c r="AB257" s="5"/>
      <c r="AC257" s="5"/>
      <c r="AD257" s="5"/>
      <c r="AE257" s="5"/>
      <c r="AF257" s="5"/>
      <c r="AG257" s="6"/>
    </row>
    <row r="258" spans="1:33">
      <c r="A258" s="111">
        <v>11</v>
      </c>
      <c r="B258" s="111" t="s">
        <v>671</v>
      </c>
      <c r="C258" s="111" t="str">
        <f t="shared" si="38"/>
        <v>e</v>
      </c>
      <c r="D258" s="111" t="str">
        <f t="shared" si="39"/>
        <v>11_e</v>
      </c>
      <c r="E258" s="112">
        <v>6039</v>
      </c>
      <c r="F258" s="111"/>
      <c r="G258" s="111">
        <v>11</v>
      </c>
      <c r="H258" s="111" t="s">
        <v>671</v>
      </c>
      <c r="I258" s="111" t="str">
        <f t="shared" si="40"/>
        <v>e</v>
      </c>
      <c r="J258" s="111" t="str">
        <f t="shared" si="41"/>
        <v>11_e</v>
      </c>
      <c r="K258" s="112">
        <v>6235</v>
      </c>
      <c r="L258" s="5"/>
      <c r="M258" s="111">
        <v>11</v>
      </c>
      <c r="N258" s="111" t="s">
        <v>671</v>
      </c>
      <c r="O258" s="111" t="str">
        <f t="shared" si="42"/>
        <v>e</v>
      </c>
      <c r="P258" s="111" t="str">
        <f t="shared" si="43"/>
        <v>11_e</v>
      </c>
      <c r="Q258" s="112">
        <v>6391</v>
      </c>
      <c r="R258" s="50"/>
      <c r="S258" s="111">
        <v>11</v>
      </c>
      <c r="T258" s="111" t="s">
        <v>671</v>
      </c>
      <c r="U258" s="111" t="str">
        <f t="shared" si="44"/>
        <v>e</v>
      </c>
      <c r="V258" s="111" t="str">
        <f t="shared" si="36"/>
        <v>11_e</v>
      </c>
      <c r="W258" s="66">
        <f t="shared" si="45"/>
        <v>6235</v>
      </c>
      <c r="X258" s="66">
        <f t="shared" si="46"/>
        <v>6391</v>
      </c>
      <c r="Y258" s="142">
        <f t="shared" si="37"/>
        <v>6391</v>
      </c>
      <c r="Z258" s="43">
        <f t="shared" si="47"/>
        <v>40.967948717948715</v>
      </c>
      <c r="AA258" s="5"/>
      <c r="AB258" s="5"/>
      <c r="AC258" s="5"/>
      <c r="AD258" s="5"/>
      <c r="AE258" s="5"/>
      <c r="AF258" s="5"/>
      <c r="AG258" s="6"/>
    </row>
    <row r="259" spans="1:33">
      <c r="A259" s="111">
        <v>12</v>
      </c>
      <c r="B259" s="111" t="s">
        <v>664</v>
      </c>
      <c r="C259" s="111" t="str">
        <f t="shared" si="38"/>
        <v>Start</v>
      </c>
      <c r="D259" s="111" t="str">
        <f t="shared" si="39"/>
        <v>12_Start</v>
      </c>
      <c r="E259" s="112">
        <v>3562</v>
      </c>
      <c r="F259" s="111"/>
      <c r="G259" s="111">
        <v>12</v>
      </c>
      <c r="H259" s="111" t="s">
        <v>664</v>
      </c>
      <c r="I259" s="111" t="str">
        <f t="shared" si="40"/>
        <v>Start</v>
      </c>
      <c r="J259" s="111" t="str">
        <f t="shared" si="41"/>
        <v>12_Start</v>
      </c>
      <c r="K259" s="112">
        <v>3678</v>
      </c>
      <c r="L259" s="5"/>
      <c r="M259" s="111">
        <v>12</v>
      </c>
      <c r="N259" s="111" t="s">
        <v>664</v>
      </c>
      <c r="O259" s="111" t="str">
        <f t="shared" si="42"/>
        <v>Start</v>
      </c>
      <c r="P259" s="111" t="str">
        <f t="shared" si="43"/>
        <v>12_Start</v>
      </c>
      <c r="Q259" s="112">
        <v>3770</v>
      </c>
      <c r="R259" s="50"/>
      <c r="S259" s="111">
        <v>12</v>
      </c>
      <c r="T259" s="111" t="s">
        <v>664</v>
      </c>
      <c r="U259" s="111" t="str">
        <f t="shared" si="44"/>
        <v>Start</v>
      </c>
      <c r="V259" s="111" t="str">
        <f t="shared" si="36"/>
        <v>12_Start</v>
      </c>
      <c r="W259" s="66">
        <f t="shared" si="45"/>
        <v>3678</v>
      </c>
      <c r="X259" s="66">
        <f t="shared" si="46"/>
        <v>3770</v>
      </c>
      <c r="Y259" s="142">
        <f t="shared" si="37"/>
        <v>3770</v>
      </c>
      <c r="Z259" s="43">
        <f t="shared" si="47"/>
        <v>24.166666666666668</v>
      </c>
      <c r="AA259" s="5"/>
      <c r="AB259" s="5"/>
      <c r="AC259" s="5"/>
      <c r="AD259" s="5"/>
      <c r="AE259" s="5"/>
      <c r="AF259" s="5"/>
      <c r="AG259" s="6"/>
    </row>
    <row r="260" spans="1:33">
      <c r="A260" s="111">
        <v>12</v>
      </c>
      <c r="B260" s="111">
        <v>0</v>
      </c>
      <c r="C260" s="111">
        <f t="shared" si="38"/>
        <v>0</v>
      </c>
      <c r="D260" s="111" t="str">
        <f t="shared" si="39"/>
        <v>12_0</v>
      </c>
      <c r="E260" s="112">
        <v>3620</v>
      </c>
      <c r="F260" s="111"/>
      <c r="G260" s="111">
        <v>12</v>
      </c>
      <c r="H260" s="111">
        <v>0</v>
      </c>
      <c r="I260" s="111">
        <f t="shared" si="40"/>
        <v>0</v>
      </c>
      <c r="J260" s="111" t="str">
        <f t="shared" si="41"/>
        <v>12_0</v>
      </c>
      <c r="K260" s="112">
        <v>3738</v>
      </c>
      <c r="L260" s="5"/>
      <c r="M260" s="111">
        <v>12</v>
      </c>
      <c r="N260" s="111">
        <v>0</v>
      </c>
      <c r="O260" s="111">
        <f t="shared" si="42"/>
        <v>0</v>
      </c>
      <c r="P260" s="111" t="str">
        <f t="shared" si="43"/>
        <v>12_0</v>
      </c>
      <c r="Q260" s="112">
        <v>3831</v>
      </c>
      <c r="R260" s="50"/>
      <c r="S260" s="111">
        <v>12</v>
      </c>
      <c r="T260" s="111">
        <v>0</v>
      </c>
      <c r="U260" s="111">
        <f t="shared" si="44"/>
        <v>0</v>
      </c>
      <c r="V260" s="111" t="str">
        <f t="shared" si="36"/>
        <v>12_0</v>
      </c>
      <c r="W260" s="66">
        <f t="shared" si="45"/>
        <v>3738</v>
      </c>
      <c r="X260" s="66">
        <f t="shared" si="46"/>
        <v>3831</v>
      </c>
      <c r="Y260" s="142">
        <f t="shared" si="37"/>
        <v>3831</v>
      </c>
      <c r="Z260" s="43">
        <f t="shared" si="47"/>
        <v>24.557692307692307</v>
      </c>
      <c r="AA260" s="5"/>
      <c r="AB260" s="5"/>
      <c r="AC260" s="5"/>
      <c r="AD260" s="5"/>
      <c r="AE260" s="5"/>
      <c r="AF260" s="5"/>
      <c r="AG260" s="6"/>
    </row>
    <row r="261" spans="1:33">
      <c r="A261" s="111">
        <v>12</v>
      </c>
      <c r="B261" s="111">
        <v>1</v>
      </c>
      <c r="C261" s="111">
        <f t="shared" si="38"/>
        <v>1</v>
      </c>
      <c r="D261" s="111" t="str">
        <f t="shared" si="39"/>
        <v>12_1</v>
      </c>
      <c r="E261" s="112">
        <v>3742</v>
      </c>
      <c r="F261" s="111"/>
      <c r="G261" s="111">
        <v>12</v>
      </c>
      <c r="H261" s="111">
        <v>1</v>
      </c>
      <c r="I261" s="111">
        <f t="shared" si="40"/>
        <v>1</v>
      </c>
      <c r="J261" s="111" t="str">
        <f t="shared" si="41"/>
        <v>12_1</v>
      </c>
      <c r="K261" s="112">
        <v>3864</v>
      </c>
      <c r="L261" s="5"/>
      <c r="M261" s="111">
        <v>12</v>
      </c>
      <c r="N261" s="111">
        <v>1</v>
      </c>
      <c r="O261" s="111">
        <f t="shared" si="42"/>
        <v>1</v>
      </c>
      <c r="P261" s="111" t="str">
        <f t="shared" si="43"/>
        <v>12_1</v>
      </c>
      <c r="Q261" s="112">
        <v>3961</v>
      </c>
      <c r="R261" s="50"/>
      <c r="S261" s="111">
        <v>12</v>
      </c>
      <c r="T261" s="111">
        <v>1</v>
      </c>
      <c r="U261" s="111">
        <f t="shared" si="44"/>
        <v>1</v>
      </c>
      <c r="V261" s="111" t="str">
        <f t="shared" si="36"/>
        <v>12_1</v>
      </c>
      <c r="W261" s="66">
        <f t="shared" si="45"/>
        <v>3864</v>
      </c>
      <c r="X261" s="66">
        <f t="shared" si="46"/>
        <v>3961</v>
      </c>
      <c r="Y261" s="142">
        <f t="shared" si="37"/>
        <v>3961</v>
      </c>
      <c r="Z261" s="43">
        <f t="shared" si="47"/>
        <v>25.391025641025642</v>
      </c>
      <c r="AA261" s="5"/>
      <c r="AB261" s="5"/>
      <c r="AC261" s="5"/>
      <c r="AD261" s="5"/>
      <c r="AE261" s="5"/>
      <c r="AF261" s="5"/>
      <c r="AG261" s="6"/>
    </row>
    <row r="262" spans="1:33">
      <c r="A262" s="111">
        <v>12</v>
      </c>
      <c r="B262" s="111">
        <v>2</v>
      </c>
      <c r="C262" s="111">
        <f t="shared" si="38"/>
        <v>2</v>
      </c>
      <c r="D262" s="111" t="str">
        <f t="shared" si="39"/>
        <v>12_2</v>
      </c>
      <c r="E262" s="112">
        <v>3864</v>
      </c>
      <c r="F262" s="111"/>
      <c r="G262" s="111">
        <v>12</v>
      </c>
      <c r="H262" s="111">
        <v>2</v>
      </c>
      <c r="I262" s="111">
        <f t="shared" si="40"/>
        <v>2</v>
      </c>
      <c r="J262" s="111" t="str">
        <f t="shared" si="41"/>
        <v>12_2</v>
      </c>
      <c r="K262" s="112">
        <v>3990</v>
      </c>
      <c r="L262" s="5"/>
      <c r="M262" s="111">
        <v>12</v>
      </c>
      <c r="N262" s="111">
        <v>2</v>
      </c>
      <c r="O262" s="111">
        <f t="shared" si="42"/>
        <v>2</v>
      </c>
      <c r="P262" s="111" t="str">
        <f t="shared" si="43"/>
        <v>12_2</v>
      </c>
      <c r="Q262" s="112">
        <v>4090</v>
      </c>
      <c r="R262" s="50"/>
      <c r="S262" s="111">
        <v>12</v>
      </c>
      <c r="T262" s="111">
        <v>2</v>
      </c>
      <c r="U262" s="111">
        <f t="shared" si="44"/>
        <v>2</v>
      </c>
      <c r="V262" s="111" t="str">
        <f t="shared" si="36"/>
        <v>12_2</v>
      </c>
      <c r="W262" s="66">
        <f t="shared" si="45"/>
        <v>3990</v>
      </c>
      <c r="X262" s="66">
        <f t="shared" si="46"/>
        <v>4090</v>
      </c>
      <c r="Y262" s="142">
        <f t="shared" si="37"/>
        <v>4090</v>
      </c>
      <c r="Z262" s="43">
        <f t="shared" si="47"/>
        <v>26.217948717948719</v>
      </c>
      <c r="AA262" s="5"/>
      <c r="AB262" s="5"/>
      <c r="AC262" s="5"/>
      <c r="AD262" s="5"/>
      <c r="AE262" s="5"/>
      <c r="AF262" s="5"/>
      <c r="AG262" s="6"/>
    </row>
    <row r="263" spans="1:33">
      <c r="A263" s="111">
        <v>12</v>
      </c>
      <c r="B263" s="111">
        <v>3</v>
      </c>
      <c r="C263" s="111">
        <f t="shared" si="38"/>
        <v>3</v>
      </c>
      <c r="D263" s="111" t="str">
        <f t="shared" si="39"/>
        <v>12_3</v>
      </c>
      <c r="E263" s="112">
        <v>3989</v>
      </c>
      <c r="F263" s="111"/>
      <c r="G263" s="111">
        <v>12</v>
      </c>
      <c r="H263" s="111">
        <v>3</v>
      </c>
      <c r="I263" s="111">
        <f t="shared" si="40"/>
        <v>3</v>
      </c>
      <c r="J263" s="111" t="str">
        <f t="shared" si="41"/>
        <v>12_3</v>
      </c>
      <c r="K263" s="112">
        <v>4119</v>
      </c>
      <c r="L263" s="5"/>
      <c r="M263" s="111">
        <v>12</v>
      </c>
      <c r="N263" s="111">
        <v>3</v>
      </c>
      <c r="O263" s="111">
        <f t="shared" si="42"/>
        <v>3</v>
      </c>
      <c r="P263" s="111" t="str">
        <f t="shared" si="43"/>
        <v>12_3</v>
      </c>
      <c r="Q263" s="112">
        <v>4222</v>
      </c>
      <c r="R263" s="50"/>
      <c r="S263" s="111">
        <v>12</v>
      </c>
      <c r="T263" s="111">
        <v>3</v>
      </c>
      <c r="U263" s="111">
        <f t="shared" si="44"/>
        <v>3</v>
      </c>
      <c r="V263" s="111" t="str">
        <f t="shared" si="36"/>
        <v>12_3</v>
      </c>
      <c r="W263" s="66">
        <f t="shared" si="45"/>
        <v>4119</v>
      </c>
      <c r="X263" s="66">
        <f t="shared" si="46"/>
        <v>4222</v>
      </c>
      <c r="Y263" s="142">
        <f t="shared" si="37"/>
        <v>4222</v>
      </c>
      <c r="Z263" s="43">
        <f t="shared" si="47"/>
        <v>27.064102564102566</v>
      </c>
      <c r="AA263" s="5"/>
      <c r="AB263" s="5"/>
      <c r="AC263" s="5"/>
      <c r="AD263" s="5"/>
      <c r="AE263" s="5"/>
      <c r="AF263" s="5"/>
      <c r="AG263" s="6"/>
    </row>
    <row r="264" spans="1:33">
      <c r="A264" s="111">
        <v>12</v>
      </c>
      <c r="B264" s="111">
        <v>4</v>
      </c>
      <c r="C264" s="111">
        <f t="shared" si="38"/>
        <v>4</v>
      </c>
      <c r="D264" s="111" t="str">
        <f t="shared" si="39"/>
        <v>12_4</v>
      </c>
      <c r="E264" s="112">
        <v>4118</v>
      </c>
      <c r="F264" s="111"/>
      <c r="G264" s="111">
        <v>12</v>
      </c>
      <c r="H264" s="111">
        <v>4</v>
      </c>
      <c r="I264" s="111">
        <f t="shared" si="40"/>
        <v>4</v>
      </c>
      <c r="J264" s="111" t="str">
        <f t="shared" si="41"/>
        <v>12_4</v>
      </c>
      <c r="K264" s="112">
        <v>4252</v>
      </c>
      <c r="L264" s="5"/>
      <c r="M264" s="111">
        <v>12</v>
      </c>
      <c r="N264" s="111">
        <v>4</v>
      </c>
      <c r="O264" s="111">
        <f t="shared" si="42"/>
        <v>4</v>
      </c>
      <c r="P264" s="111" t="str">
        <f t="shared" si="43"/>
        <v>12_4</v>
      </c>
      <c r="Q264" s="112">
        <v>4358</v>
      </c>
      <c r="R264" s="50"/>
      <c r="S264" s="111">
        <v>12</v>
      </c>
      <c r="T264" s="111">
        <v>4</v>
      </c>
      <c r="U264" s="111">
        <f t="shared" si="44"/>
        <v>4</v>
      </c>
      <c r="V264" s="111" t="str">
        <f t="shared" si="36"/>
        <v>12_4</v>
      </c>
      <c r="W264" s="66">
        <f t="shared" si="45"/>
        <v>4252</v>
      </c>
      <c r="X264" s="66">
        <f t="shared" si="46"/>
        <v>4358</v>
      </c>
      <c r="Y264" s="142">
        <f t="shared" si="37"/>
        <v>4358</v>
      </c>
      <c r="Z264" s="43">
        <f t="shared" si="47"/>
        <v>27.935897435897434</v>
      </c>
      <c r="AA264" s="5"/>
      <c r="AB264" s="5"/>
      <c r="AC264" s="5"/>
      <c r="AD264" s="5"/>
      <c r="AE264" s="5"/>
      <c r="AF264" s="5"/>
      <c r="AG264" s="6"/>
    </row>
    <row r="265" spans="1:33">
      <c r="A265" s="111">
        <v>12</v>
      </c>
      <c r="B265" s="111">
        <v>5</v>
      </c>
      <c r="C265" s="111">
        <f t="shared" si="38"/>
        <v>5</v>
      </c>
      <c r="D265" s="111" t="str">
        <f t="shared" si="39"/>
        <v>12_5</v>
      </c>
      <c r="E265" s="112">
        <v>4261</v>
      </c>
      <c r="F265" s="111"/>
      <c r="G265" s="111">
        <v>12</v>
      </c>
      <c r="H265" s="111">
        <v>5</v>
      </c>
      <c r="I265" s="111">
        <f t="shared" si="40"/>
        <v>5</v>
      </c>
      <c r="J265" s="111" t="str">
        <f t="shared" si="41"/>
        <v>12_5</v>
      </c>
      <c r="K265" s="112">
        <v>4399</v>
      </c>
      <c r="L265" s="5"/>
      <c r="M265" s="111">
        <v>12</v>
      </c>
      <c r="N265" s="111">
        <v>5</v>
      </c>
      <c r="O265" s="111">
        <f t="shared" si="42"/>
        <v>5</v>
      </c>
      <c r="P265" s="111" t="str">
        <f t="shared" si="43"/>
        <v>12_5</v>
      </c>
      <c r="Q265" s="112">
        <v>4509</v>
      </c>
      <c r="R265" s="50"/>
      <c r="S265" s="111">
        <v>12</v>
      </c>
      <c r="T265" s="111">
        <v>5</v>
      </c>
      <c r="U265" s="111">
        <f t="shared" si="44"/>
        <v>5</v>
      </c>
      <c r="V265" s="111" t="str">
        <f t="shared" si="36"/>
        <v>12_5</v>
      </c>
      <c r="W265" s="66">
        <f t="shared" si="45"/>
        <v>4399</v>
      </c>
      <c r="X265" s="66">
        <f t="shared" si="46"/>
        <v>4509</v>
      </c>
      <c r="Y265" s="142">
        <f t="shared" si="37"/>
        <v>4509</v>
      </c>
      <c r="Z265" s="43">
        <f t="shared" si="47"/>
        <v>28.903846153846153</v>
      </c>
      <c r="AA265" s="5"/>
      <c r="AB265" s="5"/>
      <c r="AC265" s="5"/>
      <c r="AD265" s="5"/>
      <c r="AE265" s="5"/>
      <c r="AF265" s="5"/>
      <c r="AG265" s="6"/>
    </row>
    <row r="266" spans="1:33">
      <c r="A266" s="111">
        <v>12</v>
      </c>
      <c r="B266" s="111">
        <v>6</v>
      </c>
      <c r="C266" s="111">
        <f t="shared" si="38"/>
        <v>6</v>
      </c>
      <c r="D266" s="111" t="str">
        <f t="shared" si="39"/>
        <v>12_6</v>
      </c>
      <c r="E266" s="112">
        <v>4413</v>
      </c>
      <c r="F266" s="111"/>
      <c r="G266" s="111">
        <v>12</v>
      </c>
      <c r="H266" s="111">
        <v>6</v>
      </c>
      <c r="I266" s="111">
        <f t="shared" si="40"/>
        <v>6</v>
      </c>
      <c r="J266" s="111" t="str">
        <f t="shared" si="41"/>
        <v>12_6</v>
      </c>
      <c r="K266" s="112">
        <v>4556</v>
      </c>
      <c r="L266" s="5"/>
      <c r="M266" s="111">
        <v>12</v>
      </c>
      <c r="N266" s="111">
        <v>6</v>
      </c>
      <c r="O266" s="111">
        <f t="shared" si="42"/>
        <v>6</v>
      </c>
      <c r="P266" s="111" t="str">
        <f t="shared" si="43"/>
        <v>12_6</v>
      </c>
      <c r="Q266" s="112">
        <v>4670</v>
      </c>
      <c r="R266" s="50"/>
      <c r="S266" s="111">
        <v>12</v>
      </c>
      <c r="T266" s="111">
        <v>6</v>
      </c>
      <c r="U266" s="111">
        <f t="shared" si="44"/>
        <v>6</v>
      </c>
      <c r="V266" s="111" t="str">
        <f t="shared" si="36"/>
        <v>12_6</v>
      </c>
      <c r="W266" s="66">
        <f t="shared" si="45"/>
        <v>4556</v>
      </c>
      <c r="X266" s="66">
        <f t="shared" si="46"/>
        <v>4670</v>
      </c>
      <c r="Y266" s="142">
        <f t="shared" si="37"/>
        <v>4670</v>
      </c>
      <c r="Z266" s="43">
        <f t="shared" si="47"/>
        <v>29.935897435897434</v>
      </c>
      <c r="AA266" s="5"/>
      <c r="AB266" s="5"/>
      <c r="AC266" s="5"/>
      <c r="AD266" s="5"/>
      <c r="AE266" s="5"/>
      <c r="AF266" s="5"/>
      <c r="AG266" s="6"/>
    </row>
    <row r="267" spans="1:33">
      <c r="A267" s="111">
        <v>12</v>
      </c>
      <c r="B267" s="111">
        <v>7</v>
      </c>
      <c r="C267" s="111">
        <f t="shared" si="38"/>
        <v>7</v>
      </c>
      <c r="D267" s="111" t="str">
        <f t="shared" si="39"/>
        <v>12_7</v>
      </c>
      <c r="E267" s="112">
        <v>4564</v>
      </c>
      <c r="F267" s="111"/>
      <c r="G267" s="111">
        <v>12</v>
      </c>
      <c r="H267" s="111">
        <v>7</v>
      </c>
      <c r="I267" s="111">
        <f t="shared" si="40"/>
        <v>7</v>
      </c>
      <c r="J267" s="111" t="str">
        <f t="shared" si="41"/>
        <v>12_7</v>
      </c>
      <c r="K267" s="112">
        <v>4712</v>
      </c>
      <c r="L267" s="5"/>
      <c r="M267" s="111">
        <v>12</v>
      </c>
      <c r="N267" s="111">
        <v>7</v>
      </c>
      <c r="O267" s="111">
        <f t="shared" si="42"/>
        <v>7</v>
      </c>
      <c r="P267" s="111" t="str">
        <f t="shared" si="43"/>
        <v>12_7</v>
      </c>
      <c r="Q267" s="112">
        <v>4830</v>
      </c>
      <c r="R267" s="50"/>
      <c r="S267" s="111">
        <v>12</v>
      </c>
      <c r="T267" s="111">
        <v>7</v>
      </c>
      <c r="U267" s="111">
        <f t="shared" si="44"/>
        <v>7</v>
      </c>
      <c r="V267" s="111" t="str">
        <f t="shared" si="36"/>
        <v>12_7</v>
      </c>
      <c r="W267" s="66">
        <f t="shared" si="45"/>
        <v>4712</v>
      </c>
      <c r="X267" s="66">
        <f t="shared" si="46"/>
        <v>4830</v>
      </c>
      <c r="Y267" s="142">
        <f t="shared" si="37"/>
        <v>4830</v>
      </c>
      <c r="Z267" s="43">
        <f t="shared" si="47"/>
        <v>30.96153846153846</v>
      </c>
      <c r="AA267" s="5"/>
      <c r="AB267" s="5"/>
      <c r="AC267" s="5"/>
      <c r="AD267" s="5"/>
      <c r="AE267" s="5"/>
      <c r="AF267" s="5"/>
      <c r="AG267" s="6"/>
    </row>
    <row r="268" spans="1:33">
      <c r="A268" s="111">
        <v>12</v>
      </c>
      <c r="B268" s="111">
        <v>8</v>
      </c>
      <c r="C268" s="111">
        <f t="shared" si="38"/>
        <v>8</v>
      </c>
      <c r="D268" s="111" t="str">
        <f t="shared" si="39"/>
        <v>12_8</v>
      </c>
      <c r="E268" s="112">
        <v>4727</v>
      </c>
      <c r="F268" s="111"/>
      <c r="G268" s="111">
        <v>12</v>
      </c>
      <c r="H268" s="111">
        <v>8</v>
      </c>
      <c r="I268" s="111">
        <f t="shared" si="40"/>
        <v>8</v>
      </c>
      <c r="J268" s="111" t="str">
        <f t="shared" si="41"/>
        <v>12_8</v>
      </c>
      <c r="K268" s="112">
        <v>4881</v>
      </c>
      <c r="L268" s="5"/>
      <c r="M268" s="111">
        <v>12</v>
      </c>
      <c r="N268" s="111">
        <v>8</v>
      </c>
      <c r="O268" s="111">
        <f t="shared" si="42"/>
        <v>8</v>
      </c>
      <c r="P268" s="111" t="str">
        <f t="shared" si="43"/>
        <v>12_8</v>
      </c>
      <c r="Q268" s="112">
        <v>5003</v>
      </c>
      <c r="R268" s="50"/>
      <c r="S268" s="111">
        <v>12</v>
      </c>
      <c r="T268" s="111">
        <v>8</v>
      </c>
      <c r="U268" s="111">
        <f t="shared" si="44"/>
        <v>8</v>
      </c>
      <c r="V268" s="111" t="str">
        <f t="shared" si="36"/>
        <v>12_8</v>
      </c>
      <c r="W268" s="66">
        <f t="shared" si="45"/>
        <v>4881</v>
      </c>
      <c r="X268" s="66">
        <f t="shared" si="46"/>
        <v>5003</v>
      </c>
      <c r="Y268" s="142">
        <f t="shared" si="37"/>
        <v>5003</v>
      </c>
      <c r="Z268" s="43">
        <f t="shared" si="47"/>
        <v>32.070512820512818</v>
      </c>
      <c r="AA268" s="5"/>
      <c r="AB268" s="5"/>
      <c r="AC268" s="5"/>
      <c r="AD268" s="5"/>
      <c r="AE268" s="5"/>
      <c r="AF268" s="5"/>
      <c r="AG268" s="6"/>
    </row>
    <row r="269" spans="1:33">
      <c r="A269" s="111">
        <v>12</v>
      </c>
      <c r="B269" s="111">
        <v>9</v>
      </c>
      <c r="C269" s="111">
        <f t="shared" si="38"/>
        <v>9</v>
      </c>
      <c r="D269" s="111" t="str">
        <f t="shared" si="39"/>
        <v>12_9</v>
      </c>
      <c r="E269" s="112">
        <v>4889</v>
      </c>
      <c r="F269" s="111"/>
      <c r="G269" s="111">
        <v>12</v>
      </c>
      <c r="H269" s="111">
        <v>9</v>
      </c>
      <c r="I269" s="111">
        <f t="shared" si="40"/>
        <v>9</v>
      </c>
      <c r="J269" s="111" t="str">
        <f t="shared" si="41"/>
        <v>12_9</v>
      </c>
      <c r="K269" s="112">
        <v>5048</v>
      </c>
      <c r="L269" s="5"/>
      <c r="M269" s="111">
        <v>12</v>
      </c>
      <c r="N269" s="111">
        <v>9</v>
      </c>
      <c r="O269" s="111">
        <f t="shared" si="42"/>
        <v>9</v>
      </c>
      <c r="P269" s="111" t="str">
        <f t="shared" si="43"/>
        <v>12_9</v>
      </c>
      <c r="Q269" s="112">
        <v>5174</v>
      </c>
      <c r="R269" s="50"/>
      <c r="S269" s="111">
        <v>12</v>
      </c>
      <c r="T269" s="111">
        <v>9</v>
      </c>
      <c r="U269" s="111">
        <f t="shared" si="44"/>
        <v>9</v>
      </c>
      <c r="V269" s="111" t="str">
        <f t="shared" si="36"/>
        <v>12_9</v>
      </c>
      <c r="W269" s="66">
        <f t="shared" si="45"/>
        <v>5048</v>
      </c>
      <c r="X269" s="66">
        <f t="shared" si="46"/>
        <v>5174</v>
      </c>
      <c r="Y269" s="142">
        <f t="shared" si="37"/>
        <v>5174</v>
      </c>
      <c r="Z269" s="43">
        <f t="shared" si="47"/>
        <v>33.166666666666664</v>
      </c>
      <c r="AA269" s="5"/>
      <c r="AB269" s="5"/>
      <c r="AC269" s="5"/>
      <c r="AD269" s="5"/>
      <c r="AE269" s="5"/>
      <c r="AF269" s="5"/>
      <c r="AG269" s="6"/>
    </row>
    <row r="270" spans="1:33">
      <c r="A270" s="111">
        <v>12</v>
      </c>
      <c r="B270" s="111">
        <v>10</v>
      </c>
      <c r="C270" s="111">
        <f t="shared" si="38"/>
        <v>10</v>
      </c>
      <c r="D270" s="111" t="str">
        <f t="shared" si="39"/>
        <v>12_10</v>
      </c>
      <c r="E270" s="112">
        <v>5061</v>
      </c>
      <c r="F270" s="111"/>
      <c r="G270" s="111">
        <v>12</v>
      </c>
      <c r="H270" s="111">
        <v>10</v>
      </c>
      <c r="I270" s="111">
        <f t="shared" si="40"/>
        <v>10</v>
      </c>
      <c r="J270" s="111" t="str">
        <f t="shared" si="41"/>
        <v>12_10</v>
      </c>
      <c r="K270" s="112">
        <v>5225</v>
      </c>
      <c r="L270" s="5"/>
      <c r="M270" s="111">
        <v>12</v>
      </c>
      <c r="N270" s="111">
        <v>10</v>
      </c>
      <c r="O270" s="111">
        <f t="shared" si="42"/>
        <v>10</v>
      </c>
      <c r="P270" s="111" t="str">
        <f t="shared" si="43"/>
        <v>12_10</v>
      </c>
      <c r="Q270" s="112">
        <v>5356</v>
      </c>
      <c r="R270" s="50"/>
      <c r="S270" s="111">
        <v>12</v>
      </c>
      <c r="T270" s="111">
        <v>10</v>
      </c>
      <c r="U270" s="111">
        <f t="shared" si="44"/>
        <v>10</v>
      </c>
      <c r="V270" s="111" t="str">
        <f t="shared" si="36"/>
        <v>12_10</v>
      </c>
      <c r="W270" s="66">
        <f t="shared" si="45"/>
        <v>5225</v>
      </c>
      <c r="X270" s="66">
        <f t="shared" si="46"/>
        <v>5356</v>
      </c>
      <c r="Y270" s="142">
        <f t="shared" si="37"/>
        <v>5356</v>
      </c>
      <c r="Z270" s="43">
        <f t="shared" si="47"/>
        <v>34.333333333333336</v>
      </c>
      <c r="AA270" s="5"/>
      <c r="AB270" s="5"/>
      <c r="AC270" s="5"/>
      <c r="AD270" s="5"/>
      <c r="AE270" s="5"/>
      <c r="AF270" s="5"/>
      <c r="AG270" s="6"/>
    </row>
    <row r="271" spans="1:33">
      <c r="A271" s="111">
        <v>12</v>
      </c>
      <c r="B271" s="111">
        <v>11</v>
      </c>
      <c r="C271" s="111">
        <f t="shared" si="38"/>
        <v>11</v>
      </c>
      <c r="D271" s="111" t="str">
        <f t="shared" si="39"/>
        <v>12_11</v>
      </c>
      <c r="E271" s="112">
        <v>5243</v>
      </c>
      <c r="F271" s="111"/>
      <c r="G271" s="111">
        <v>12</v>
      </c>
      <c r="H271" s="111">
        <v>11</v>
      </c>
      <c r="I271" s="111">
        <f t="shared" si="40"/>
        <v>11</v>
      </c>
      <c r="J271" s="111" t="str">
        <f t="shared" si="41"/>
        <v>12_11</v>
      </c>
      <c r="K271" s="112">
        <v>5413</v>
      </c>
      <c r="L271" s="5"/>
      <c r="M271" s="111">
        <v>12</v>
      </c>
      <c r="N271" s="111">
        <v>11</v>
      </c>
      <c r="O271" s="111">
        <f t="shared" si="42"/>
        <v>11</v>
      </c>
      <c r="P271" s="111" t="str">
        <f t="shared" si="43"/>
        <v>12_11</v>
      </c>
      <c r="Q271" s="112">
        <v>5548</v>
      </c>
      <c r="R271" s="50"/>
      <c r="S271" s="111">
        <v>12</v>
      </c>
      <c r="T271" s="111">
        <v>11</v>
      </c>
      <c r="U271" s="111">
        <f t="shared" si="44"/>
        <v>11</v>
      </c>
      <c r="V271" s="111" t="str">
        <f t="shared" si="36"/>
        <v>12_11</v>
      </c>
      <c r="W271" s="66">
        <f t="shared" si="45"/>
        <v>5413</v>
      </c>
      <c r="X271" s="66">
        <f t="shared" si="46"/>
        <v>5548</v>
      </c>
      <c r="Y271" s="142">
        <f t="shared" si="37"/>
        <v>5548</v>
      </c>
      <c r="Z271" s="43">
        <f t="shared" si="47"/>
        <v>35.564102564102562</v>
      </c>
      <c r="AA271" s="5"/>
      <c r="AB271" s="5"/>
      <c r="AC271" s="5"/>
      <c r="AD271" s="5"/>
      <c r="AE271" s="5"/>
      <c r="AF271" s="5"/>
      <c r="AG271" s="6"/>
    </row>
    <row r="272" spans="1:33">
      <c r="A272" s="111">
        <v>12</v>
      </c>
      <c r="B272" s="111">
        <v>12</v>
      </c>
      <c r="C272" s="111">
        <f t="shared" si="38"/>
        <v>12</v>
      </c>
      <c r="D272" s="111" t="str">
        <f t="shared" si="39"/>
        <v>12_12</v>
      </c>
      <c r="E272" s="112">
        <v>5427</v>
      </c>
      <c r="F272" s="111"/>
      <c r="G272" s="111">
        <v>12</v>
      </c>
      <c r="H272" s="111">
        <v>12</v>
      </c>
      <c r="I272" s="111">
        <f t="shared" si="40"/>
        <v>12</v>
      </c>
      <c r="J272" s="111" t="str">
        <f t="shared" si="41"/>
        <v>12_12</v>
      </c>
      <c r="K272" s="112">
        <v>5603</v>
      </c>
      <c r="L272" s="5"/>
      <c r="M272" s="111">
        <v>12</v>
      </c>
      <c r="N272" s="111">
        <v>12</v>
      </c>
      <c r="O272" s="111">
        <f t="shared" si="42"/>
        <v>12</v>
      </c>
      <c r="P272" s="111" t="str">
        <f t="shared" si="43"/>
        <v>12_12</v>
      </c>
      <c r="Q272" s="112">
        <v>5743</v>
      </c>
      <c r="R272" s="50"/>
      <c r="S272" s="111">
        <v>12</v>
      </c>
      <c r="T272" s="111">
        <v>12</v>
      </c>
      <c r="U272" s="111">
        <f t="shared" si="44"/>
        <v>12</v>
      </c>
      <c r="V272" s="111" t="str">
        <f t="shared" si="36"/>
        <v>12_12</v>
      </c>
      <c r="W272" s="66">
        <f t="shared" si="45"/>
        <v>5603</v>
      </c>
      <c r="X272" s="66">
        <f t="shared" si="46"/>
        <v>5743</v>
      </c>
      <c r="Y272" s="142">
        <f t="shared" si="37"/>
        <v>5743</v>
      </c>
      <c r="Z272" s="43">
        <f t="shared" si="47"/>
        <v>36.814102564102562</v>
      </c>
      <c r="AA272" s="5"/>
      <c r="AB272" s="5"/>
      <c r="AC272" s="5"/>
      <c r="AD272" s="5"/>
      <c r="AE272" s="5"/>
      <c r="AF272" s="5"/>
      <c r="AG272" s="6"/>
    </row>
    <row r="273" spans="1:33">
      <c r="A273" s="111">
        <v>12</v>
      </c>
      <c r="B273" s="111">
        <v>13</v>
      </c>
      <c r="C273" s="111">
        <f t="shared" si="38"/>
        <v>13</v>
      </c>
      <c r="D273" s="111" t="str">
        <f t="shared" si="39"/>
        <v>12_13</v>
      </c>
      <c r="E273" s="112">
        <v>5618</v>
      </c>
      <c r="F273" s="111"/>
      <c r="G273" s="111">
        <v>12</v>
      </c>
      <c r="H273" s="111">
        <v>13</v>
      </c>
      <c r="I273" s="111">
        <f t="shared" si="40"/>
        <v>13</v>
      </c>
      <c r="J273" s="111" t="str">
        <f t="shared" si="41"/>
        <v>12_13</v>
      </c>
      <c r="K273" s="112">
        <v>5801</v>
      </c>
      <c r="L273" s="5"/>
      <c r="M273" s="111">
        <v>12</v>
      </c>
      <c r="N273" s="111">
        <v>13</v>
      </c>
      <c r="O273" s="111">
        <f t="shared" si="42"/>
        <v>13</v>
      </c>
      <c r="P273" s="111" t="str">
        <f t="shared" si="43"/>
        <v>12_13</v>
      </c>
      <c r="Q273" s="112">
        <v>5946</v>
      </c>
      <c r="R273" s="50"/>
      <c r="S273" s="111">
        <v>12</v>
      </c>
      <c r="T273" s="111">
        <v>13</v>
      </c>
      <c r="U273" s="111">
        <f t="shared" si="44"/>
        <v>13</v>
      </c>
      <c r="V273" s="111" t="str">
        <f t="shared" ref="V273:V336" si="48">S273&amp;"_"&amp;T273</f>
        <v>12_13</v>
      </c>
      <c r="W273" s="66">
        <f t="shared" si="45"/>
        <v>5801</v>
      </c>
      <c r="X273" s="66">
        <f t="shared" si="46"/>
        <v>5946</v>
      </c>
      <c r="Y273" s="142">
        <f t="shared" ref="Y273:Y336" si="49">$D$6*W273+$D$7*X273</f>
        <v>5946</v>
      </c>
      <c r="Z273" s="43">
        <f t="shared" si="47"/>
        <v>38.115384615384613</v>
      </c>
      <c r="AA273" s="5"/>
      <c r="AB273" s="5"/>
      <c r="AC273" s="5"/>
      <c r="AD273" s="5"/>
      <c r="AE273" s="5"/>
      <c r="AF273" s="5"/>
      <c r="AG273" s="6"/>
    </row>
    <row r="274" spans="1:33">
      <c r="A274" s="111">
        <v>12</v>
      </c>
      <c r="B274" s="111" t="s">
        <v>665</v>
      </c>
      <c r="C274" s="111" t="str">
        <f t="shared" ref="C274:C337" si="50">B274</f>
        <v>u1</v>
      </c>
      <c r="D274" s="111" t="str">
        <f t="shared" ref="D274:D337" si="51">A274&amp;"_"&amp;B274</f>
        <v>12_u1</v>
      </c>
      <c r="E274" s="112">
        <v>5826</v>
      </c>
      <c r="F274" s="111"/>
      <c r="G274" s="111">
        <v>12</v>
      </c>
      <c r="H274" s="111" t="s">
        <v>665</v>
      </c>
      <c r="I274" s="111" t="str">
        <f t="shared" ref="I274:I337" si="52">H274</f>
        <v>u1</v>
      </c>
      <c r="J274" s="111" t="str">
        <f t="shared" ref="J274:J337" si="53">G274&amp;"_"&amp;H274</f>
        <v>12_u1</v>
      </c>
      <c r="K274" s="112">
        <v>6015</v>
      </c>
      <c r="L274" s="5"/>
      <c r="M274" s="111">
        <v>12</v>
      </c>
      <c r="N274" s="111" t="s">
        <v>665</v>
      </c>
      <c r="O274" s="111" t="str">
        <f t="shared" ref="O274:O337" si="54">N274</f>
        <v>u1</v>
      </c>
      <c r="P274" s="111" t="str">
        <f t="shared" ref="P274:P337" si="55">M274&amp;"_"&amp;N274</f>
        <v>12_u1</v>
      </c>
      <c r="Q274" s="112">
        <v>6165</v>
      </c>
      <c r="R274" s="50"/>
      <c r="S274" s="111">
        <v>12</v>
      </c>
      <c r="T274" s="111" t="s">
        <v>665</v>
      </c>
      <c r="U274" s="111" t="str">
        <f t="shared" ref="U274:U337" si="56">T274</f>
        <v>u1</v>
      </c>
      <c r="V274" s="111" t="str">
        <f t="shared" si="48"/>
        <v>12_u1</v>
      </c>
      <c r="W274" s="66">
        <f t="shared" ref="W274:W337" si="57">INDEX($K$17:$K$346,MATCH($V274,$J$17:$J$346,0))</f>
        <v>6015</v>
      </c>
      <c r="X274" s="66">
        <f t="shared" ref="X274:X337" si="58">INDEX($Q$17:$Q$346,MATCH(V274,$P$17:$P$346,0))</f>
        <v>6165</v>
      </c>
      <c r="Y274" s="142">
        <f t="shared" si="49"/>
        <v>6165</v>
      </c>
      <c r="Z274" s="43">
        <f t="shared" ref="Z274:Z337" si="59">Y274/$D$10</f>
        <v>39.519230769230766</v>
      </c>
      <c r="AA274" s="5"/>
      <c r="AB274" s="5"/>
      <c r="AC274" s="5"/>
      <c r="AD274" s="5"/>
      <c r="AE274" s="5"/>
      <c r="AF274" s="5"/>
      <c r="AG274" s="6"/>
    </row>
    <row r="275" spans="1:33">
      <c r="A275" s="111">
        <v>12</v>
      </c>
      <c r="B275" s="111" t="s">
        <v>666</v>
      </c>
      <c r="C275" s="111" t="str">
        <f t="shared" si="50"/>
        <v>u2</v>
      </c>
      <c r="D275" s="111" t="str">
        <f t="shared" si="51"/>
        <v>12_u2</v>
      </c>
      <c r="E275" s="112">
        <v>6039</v>
      </c>
      <c r="F275" s="111"/>
      <c r="G275" s="111">
        <v>12</v>
      </c>
      <c r="H275" s="111" t="s">
        <v>666</v>
      </c>
      <c r="I275" s="111" t="str">
        <f t="shared" si="52"/>
        <v>u2</v>
      </c>
      <c r="J275" s="111" t="str">
        <f t="shared" si="53"/>
        <v>12_u2</v>
      </c>
      <c r="K275" s="112">
        <v>6235</v>
      </c>
      <c r="L275" s="5"/>
      <c r="M275" s="111">
        <v>12</v>
      </c>
      <c r="N275" s="111" t="s">
        <v>666</v>
      </c>
      <c r="O275" s="111" t="str">
        <f t="shared" si="54"/>
        <v>u2</v>
      </c>
      <c r="P275" s="111" t="str">
        <f t="shared" si="55"/>
        <v>12_u2</v>
      </c>
      <c r="Q275" s="112">
        <v>6391</v>
      </c>
      <c r="R275" s="50"/>
      <c r="S275" s="111">
        <v>12</v>
      </c>
      <c r="T275" s="111" t="s">
        <v>666</v>
      </c>
      <c r="U275" s="111" t="str">
        <f t="shared" si="56"/>
        <v>u2</v>
      </c>
      <c r="V275" s="111" t="str">
        <f t="shared" si="48"/>
        <v>12_u2</v>
      </c>
      <c r="W275" s="66">
        <f t="shared" si="57"/>
        <v>6235</v>
      </c>
      <c r="X275" s="66">
        <f t="shared" si="58"/>
        <v>6391</v>
      </c>
      <c r="Y275" s="142">
        <f t="shared" si="49"/>
        <v>6391</v>
      </c>
      <c r="Z275" s="43">
        <f t="shared" si="59"/>
        <v>40.967948717948715</v>
      </c>
      <c r="AA275" s="5"/>
      <c r="AB275" s="5"/>
      <c r="AC275" s="5"/>
      <c r="AD275" s="5"/>
      <c r="AE275" s="5"/>
      <c r="AF275" s="5"/>
      <c r="AG275" s="6"/>
    </row>
    <row r="276" spans="1:33">
      <c r="A276" s="111">
        <v>12</v>
      </c>
      <c r="B276" s="111" t="s">
        <v>667</v>
      </c>
      <c r="C276" s="111" t="str">
        <f t="shared" si="50"/>
        <v>a</v>
      </c>
      <c r="D276" s="111" t="str">
        <f t="shared" si="51"/>
        <v>12_a</v>
      </c>
      <c r="E276" s="112">
        <v>5826</v>
      </c>
      <c r="F276" s="111"/>
      <c r="G276" s="111">
        <v>12</v>
      </c>
      <c r="H276" s="111" t="s">
        <v>667</v>
      </c>
      <c r="I276" s="111" t="str">
        <f t="shared" si="52"/>
        <v>a</v>
      </c>
      <c r="J276" s="111" t="str">
        <f t="shared" si="53"/>
        <v>12_a</v>
      </c>
      <c r="K276" s="112">
        <v>6015</v>
      </c>
      <c r="L276" s="5"/>
      <c r="M276" s="111">
        <v>12</v>
      </c>
      <c r="N276" s="111" t="s">
        <v>667</v>
      </c>
      <c r="O276" s="111" t="str">
        <f t="shared" si="54"/>
        <v>a</v>
      </c>
      <c r="P276" s="111" t="str">
        <f t="shared" si="55"/>
        <v>12_a</v>
      </c>
      <c r="Q276" s="112">
        <v>6165</v>
      </c>
      <c r="R276" s="50"/>
      <c r="S276" s="111">
        <v>12</v>
      </c>
      <c r="T276" s="111" t="s">
        <v>667</v>
      </c>
      <c r="U276" s="111" t="str">
        <f t="shared" si="56"/>
        <v>a</v>
      </c>
      <c r="V276" s="111" t="str">
        <f t="shared" si="48"/>
        <v>12_a</v>
      </c>
      <c r="W276" s="66">
        <f t="shared" si="57"/>
        <v>6015</v>
      </c>
      <c r="X276" s="66">
        <f t="shared" si="58"/>
        <v>6165</v>
      </c>
      <c r="Y276" s="142">
        <f t="shared" si="49"/>
        <v>6165</v>
      </c>
      <c r="Z276" s="43">
        <f t="shared" si="59"/>
        <v>39.519230769230766</v>
      </c>
      <c r="AA276" s="5"/>
      <c r="AB276" s="5"/>
      <c r="AC276" s="5"/>
      <c r="AD276" s="5"/>
      <c r="AE276" s="5"/>
      <c r="AF276" s="5"/>
      <c r="AG276" s="6"/>
    </row>
    <row r="277" spans="1:33">
      <c r="A277" s="111">
        <v>12</v>
      </c>
      <c r="B277" s="111" t="s">
        <v>668</v>
      </c>
      <c r="C277" s="111" t="str">
        <f t="shared" si="50"/>
        <v>b</v>
      </c>
      <c r="D277" s="111" t="str">
        <f t="shared" si="51"/>
        <v>12_b</v>
      </c>
      <c r="E277" s="112">
        <v>6039</v>
      </c>
      <c r="F277" s="111"/>
      <c r="G277" s="111">
        <v>12</v>
      </c>
      <c r="H277" s="111" t="s">
        <v>668</v>
      </c>
      <c r="I277" s="111" t="str">
        <f t="shared" si="52"/>
        <v>b</v>
      </c>
      <c r="J277" s="111" t="str">
        <f t="shared" si="53"/>
        <v>12_b</v>
      </c>
      <c r="K277" s="112">
        <v>6235</v>
      </c>
      <c r="L277" s="5"/>
      <c r="M277" s="111">
        <v>12</v>
      </c>
      <c r="N277" s="111" t="s">
        <v>668</v>
      </c>
      <c r="O277" s="111" t="str">
        <f t="shared" si="54"/>
        <v>b</v>
      </c>
      <c r="P277" s="111" t="str">
        <f t="shared" si="55"/>
        <v>12_b</v>
      </c>
      <c r="Q277" s="112">
        <v>6391</v>
      </c>
      <c r="R277" s="50"/>
      <c r="S277" s="111">
        <v>12</v>
      </c>
      <c r="T277" s="111" t="s">
        <v>668</v>
      </c>
      <c r="U277" s="111" t="str">
        <f t="shared" si="56"/>
        <v>b</v>
      </c>
      <c r="V277" s="111" t="str">
        <f t="shared" si="48"/>
        <v>12_b</v>
      </c>
      <c r="W277" s="66">
        <f t="shared" si="57"/>
        <v>6235</v>
      </c>
      <c r="X277" s="66">
        <f t="shared" si="58"/>
        <v>6391</v>
      </c>
      <c r="Y277" s="142">
        <f t="shared" si="49"/>
        <v>6391</v>
      </c>
      <c r="Z277" s="43">
        <f t="shared" si="59"/>
        <v>40.967948717948715</v>
      </c>
      <c r="AA277" s="5"/>
      <c r="AB277" s="5"/>
      <c r="AC277" s="5"/>
      <c r="AD277" s="5"/>
      <c r="AE277" s="5"/>
      <c r="AF277" s="5"/>
      <c r="AG277" s="6"/>
    </row>
    <row r="278" spans="1:33">
      <c r="A278" s="111">
        <v>12</v>
      </c>
      <c r="B278" s="111" t="s">
        <v>669</v>
      </c>
      <c r="C278" s="111" t="str">
        <f t="shared" si="50"/>
        <v>c</v>
      </c>
      <c r="D278" s="111" t="str">
        <f t="shared" si="51"/>
        <v>12_c</v>
      </c>
      <c r="E278" s="112">
        <v>6262</v>
      </c>
      <c r="F278" s="111"/>
      <c r="G278" s="111">
        <v>12</v>
      </c>
      <c r="H278" s="111" t="s">
        <v>669</v>
      </c>
      <c r="I278" s="111" t="str">
        <f t="shared" si="52"/>
        <v>c</v>
      </c>
      <c r="J278" s="111" t="str">
        <f t="shared" si="53"/>
        <v>12_c</v>
      </c>
      <c r="K278" s="112">
        <v>6466</v>
      </c>
      <c r="L278" s="5"/>
      <c r="M278" s="111">
        <v>12</v>
      </c>
      <c r="N278" s="111" t="s">
        <v>669</v>
      </c>
      <c r="O278" s="111" t="str">
        <f t="shared" si="54"/>
        <v>c</v>
      </c>
      <c r="P278" s="111" t="str">
        <f t="shared" si="55"/>
        <v>12_c</v>
      </c>
      <c r="Q278" s="112">
        <v>6628</v>
      </c>
      <c r="R278" s="50"/>
      <c r="S278" s="111">
        <v>12</v>
      </c>
      <c r="T278" s="111" t="s">
        <v>669</v>
      </c>
      <c r="U278" s="111" t="str">
        <f t="shared" si="56"/>
        <v>c</v>
      </c>
      <c r="V278" s="111" t="str">
        <f t="shared" si="48"/>
        <v>12_c</v>
      </c>
      <c r="W278" s="66">
        <f t="shared" si="57"/>
        <v>6466</v>
      </c>
      <c r="X278" s="66">
        <f t="shared" si="58"/>
        <v>6628</v>
      </c>
      <c r="Y278" s="142">
        <f t="shared" si="49"/>
        <v>6628</v>
      </c>
      <c r="Z278" s="43">
        <f t="shared" si="59"/>
        <v>42.487179487179489</v>
      </c>
      <c r="AA278" s="5"/>
      <c r="AB278" s="5"/>
      <c r="AC278" s="5"/>
      <c r="AD278" s="5"/>
      <c r="AE278" s="5"/>
      <c r="AF278" s="5"/>
      <c r="AG278" s="6"/>
    </row>
    <row r="279" spans="1:33">
      <c r="A279" s="111">
        <v>12</v>
      </c>
      <c r="B279" s="111" t="s">
        <v>670</v>
      </c>
      <c r="C279" s="111" t="str">
        <f t="shared" si="50"/>
        <v>d</v>
      </c>
      <c r="D279" s="111" t="str">
        <f t="shared" si="51"/>
        <v>12_d</v>
      </c>
      <c r="E279" s="112">
        <v>6602</v>
      </c>
      <c r="F279" s="111"/>
      <c r="G279" s="111">
        <v>12</v>
      </c>
      <c r="H279" s="111" t="s">
        <v>670</v>
      </c>
      <c r="I279" s="111" t="str">
        <f t="shared" si="52"/>
        <v>d</v>
      </c>
      <c r="J279" s="111" t="str">
        <f t="shared" si="53"/>
        <v>12_d</v>
      </c>
      <c r="K279" s="112">
        <v>6817</v>
      </c>
      <c r="L279" s="5"/>
      <c r="M279" s="111">
        <v>12</v>
      </c>
      <c r="N279" s="111" t="s">
        <v>670</v>
      </c>
      <c r="O279" s="111" t="str">
        <f t="shared" si="54"/>
        <v>d</v>
      </c>
      <c r="P279" s="111" t="str">
        <f t="shared" si="55"/>
        <v>12_d</v>
      </c>
      <c r="Q279" s="112">
        <v>6987</v>
      </c>
      <c r="R279" s="50"/>
      <c r="S279" s="111">
        <v>12</v>
      </c>
      <c r="T279" s="111" t="s">
        <v>670</v>
      </c>
      <c r="U279" s="111" t="str">
        <f t="shared" si="56"/>
        <v>d</v>
      </c>
      <c r="V279" s="111" t="str">
        <f t="shared" si="48"/>
        <v>12_d</v>
      </c>
      <c r="W279" s="66">
        <f t="shared" si="57"/>
        <v>6817</v>
      </c>
      <c r="X279" s="66">
        <f t="shared" si="58"/>
        <v>6987</v>
      </c>
      <c r="Y279" s="142">
        <f t="shared" si="49"/>
        <v>6987</v>
      </c>
      <c r="Z279" s="43">
        <f t="shared" si="59"/>
        <v>44.78846153846154</v>
      </c>
      <c r="AA279" s="5"/>
      <c r="AB279" s="5"/>
      <c r="AC279" s="5"/>
      <c r="AD279" s="5"/>
      <c r="AE279" s="5"/>
      <c r="AF279" s="5"/>
      <c r="AG279" s="6"/>
    </row>
    <row r="280" spans="1:33">
      <c r="A280" s="111">
        <v>12</v>
      </c>
      <c r="B280" s="111" t="s">
        <v>671</v>
      </c>
      <c r="C280" s="111" t="str">
        <f t="shared" si="50"/>
        <v>e</v>
      </c>
      <c r="D280" s="111" t="str">
        <f t="shared" si="51"/>
        <v>12_e</v>
      </c>
      <c r="E280" s="112">
        <v>6957</v>
      </c>
      <c r="F280" s="111"/>
      <c r="G280" s="111">
        <v>12</v>
      </c>
      <c r="H280" s="111" t="s">
        <v>671</v>
      </c>
      <c r="I280" s="111" t="str">
        <f t="shared" si="52"/>
        <v>e</v>
      </c>
      <c r="J280" s="111" t="str">
        <f t="shared" si="53"/>
        <v>12_e</v>
      </c>
      <c r="K280" s="112">
        <v>7183</v>
      </c>
      <c r="L280" s="5"/>
      <c r="M280" s="111">
        <v>12</v>
      </c>
      <c r="N280" s="111" t="s">
        <v>671</v>
      </c>
      <c r="O280" s="111" t="str">
        <f t="shared" si="54"/>
        <v>e</v>
      </c>
      <c r="P280" s="111" t="str">
        <f t="shared" si="55"/>
        <v>12_e</v>
      </c>
      <c r="Q280" s="112">
        <v>7363</v>
      </c>
      <c r="R280" s="50"/>
      <c r="S280" s="111">
        <v>12</v>
      </c>
      <c r="T280" s="111" t="s">
        <v>671</v>
      </c>
      <c r="U280" s="111" t="str">
        <f t="shared" si="56"/>
        <v>e</v>
      </c>
      <c r="V280" s="111" t="str">
        <f t="shared" si="48"/>
        <v>12_e</v>
      </c>
      <c r="W280" s="66">
        <f t="shared" si="57"/>
        <v>7183</v>
      </c>
      <c r="X280" s="66">
        <f t="shared" si="58"/>
        <v>7363</v>
      </c>
      <c r="Y280" s="142">
        <f t="shared" si="49"/>
        <v>7363</v>
      </c>
      <c r="Z280" s="43">
        <f t="shared" si="59"/>
        <v>47.198717948717949</v>
      </c>
      <c r="AA280" s="5"/>
      <c r="AB280" s="5"/>
      <c r="AC280" s="5"/>
      <c r="AD280" s="5"/>
      <c r="AE280" s="5"/>
      <c r="AF280" s="5"/>
      <c r="AG280" s="6"/>
    </row>
    <row r="281" spans="1:33">
      <c r="A281" s="111">
        <v>13</v>
      </c>
      <c r="B281" s="111" t="s">
        <v>664</v>
      </c>
      <c r="C281" s="111" t="str">
        <f t="shared" si="50"/>
        <v>Start</v>
      </c>
      <c r="D281" s="111" t="str">
        <f t="shared" si="51"/>
        <v>13_Start</v>
      </c>
      <c r="E281" s="112">
        <v>3928</v>
      </c>
      <c r="F281" s="111"/>
      <c r="G281" s="111">
        <v>13</v>
      </c>
      <c r="H281" s="111" t="s">
        <v>664</v>
      </c>
      <c r="I281" s="111" t="str">
        <f t="shared" si="52"/>
        <v>Start</v>
      </c>
      <c r="J281" s="111" t="str">
        <f t="shared" si="53"/>
        <v>13_Start</v>
      </c>
      <c r="K281" s="112">
        <v>4056</v>
      </c>
      <c r="L281" s="5"/>
      <c r="M281" s="111">
        <v>13</v>
      </c>
      <c r="N281" s="111" t="s">
        <v>664</v>
      </c>
      <c r="O281" s="111" t="str">
        <f t="shared" si="54"/>
        <v>Start</v>
      </c>
      <c r="P281" s="111" t="str">
        <f t="shared" si="55"/>
        <v>13_Start</v>
      </c>
      <c r="Q281" s="112">
        <v>4157</v>
      </c>
      <c r="R281" s="50"/>
      <c r="S281" s="111">
        <v>13</v>
      </c>
      <c r="T281" s="111" t="s">
        <v>664</v>
      </c>
      <c r="U281" s="111" t="str">
        <f t="shared" si="56"/>
        <v>Start</v>
      </c>
      <c r="V281" s="111" t="str">
        <f t="shared" si="48"/>
        <v>13_Start</v>
      </c>
      <c r="W281" s="66">
        <f t="shared" si="57"/>
        <v>4056</v>
      </c>
      <c r="X281" s="66">
        <f t="shared" si="58"/>
        <v>4157</v>
      </c>
      <c r="Y281" s="142">
        <f t="shared" si="49"/>
        <v>4157</v>
      </c>
      <c r="Z281" s="43">
        <f t="shared" si="59"/>
        <v>26.647435897435898</v>
      </c>
      <c r="AA281" s="5"/>
      <c r="AB281" s="5"/>
      <c r="AC281" s="5"/>
      <c r="AD281" s="5"/>
      <c r="AE281" s="5"/>
      <c r="AF281" s="5"/>
      <c r="AG281" s="6"/>
    </row>
    <row r="282" spans="1:33">
      <c r="A282" s="111">
        <v>13</v>
      </c>
      <c r="B282" s="111">
        <v>0</v>
      </c>
      <c r="C282" s="111">
        <f t="shared" si="50"/>
        <v>0</v>
      </c>
      <c r="D282" s="111" t="str">
        <f t="shared" si="51"/>
        <v>13_0</v>
      </c>
      <c r="E282" s="112">
        <v>3989</v>
      </c>
      <c r="F282" s="111"/>
      <c r="G282" s="111">
        <v>13</v>
      </c>
      <c r="H282" s="111">
        <v>0</v>
      </c>
      <c r="I282" s="111">
        <f t="shared" si="52"/>
        <v>0</v>
      </c>
      <c r="J282" s="111" t="str">
        <f t="shared" si="53"/>
        <v>13_0</v>
      </c>
      <c r="K282" s="112">
        <v>4119</v>
      </c>
      <c r="L282" s="5"/>
      <c r="M282" s="111">
        <v>13</v>
      </c>
      <c r="N282" s="111">
        <v>0</v>
      </c>
      <c r="O282" s="111">
        <f t="shared" si="54"/>
        <v>0</v>
      </c>
      <c r="P282" s="111" t="str">
        <f t="shared" si="55"/>
        <v>13_0</v>
      </c>
      <c r="Q282" s="112">
        <v>4222</v>
      </c>
      <c r="R282" s="50"/>
      <c r="S282" s="111">
        <v>13</v>
      </c>
      <c r="T282" s="111">
        <v>0</v>
      </c>
      <c r="U282" s="111">
        <f t="shared" si="56"/>
        <v>0</v>
      </c>
      <c r="V282" s="111" t="str">
        <f t="shared" si="48"/>
        <v>13_0</v>
      </c>
      <c r="W282" s="66">
        <f t="shared" si="57"/>
        <v>4119</v>
      </c>
      <c r="X282" s="66">
        <f t="shared" si="58"/>
        <v>4222</v>
      </c>
      <c r="Y282" s="142">
        <f t="shared" si="49"/>
        <v>4222</v>
      </c>
      <c r="Z282" s="43">
        <f t="shared" si="59"/>
        <v>27.064102564102566</v>
      </c>
      <c r="AA282" s="5"/>
      <c r="AB282" s="5"/>
      <c r="AC282" s="5"/>
      <c r="AD282" s="5"/>
      <c r="AE282" s="5"/>
      <c r="AF282" s="5"/>
      <c r="AG282" s="6"/>
    </row>
    <row r="283" spans="1:33">
      <c r="A283" s="111">
        <v>13</v>
      </c>
      <c r="B283" s="111">
        <v>1</v>
      </c>
      <c r="C283" s="111">
        <f t="shared" si="50"/>
        <v>1</v>
      </c>
      <c r="D283" s="111" t="str">
        <f t="shared" si="51"/>
        <v>13_1</v>
      </c>
      <c r="E283" s="112">
        <v>4118</v>
      </c>
      <c r="F283" s="111"/>
      <c r="G283" s="111">
        <v>13</v>
      </c>
      <c r="H283" s="111">
        <v>1</v>
      </c>
      <c r="I283" s="111">
        <f t="shared" si="52"/>
        <v>1</v>
      </c>
      <c r="J283" s="111" t="str">
        <f t="shared" si="53"/>
        <v>13_1</v>
      </c>
      <c r="K283" s="112">
        <v>4252</v>
      </c>
      <c r="L283" s="5"/>
      <c r="M283" s="111">
        <v>13</v>
      </c>
      <c r="N283" s="111">
        <v>1</v>
      </c>
      <c r="O283" s="111">
        <f t="shared" si="54"/>
        <v>1</v>
      </c>
      <c r="P283" s="111" t="str">
        <f t="shared" si="55"/>
        <v>13_1</v>
      </c>
      <c r="Q283" s="112">
        <v>4358</v>
      </c>
      <c r="R283" s="50"/>
      <c r="S283" s="111">
        <v>13</v>
      </c>
      <c r="T283" s="111">
        <v>1</v>
      </c>
      <c r="U283" s="111">
        <f t="shared" si="56"/>
        <v>1</v>
      </c>
      <c r="V283" s="111" t="str">
        <f t="shared" si="48"/>
        <v>13_1</v>
      </c>
      <c r="W283" s="66">
        <f t="shared" si="57"/>
        <v>4252</v>
      </c>
      <c r="X283" s="66">
        <f t="shared" si="58"/>
        <v>4358</v>
      </c>
      <c r="Y283" s="142">
        <f t="shared" si="49"/>
        <v>4358</v>
      </c>
      <c r="Z283" s="43">
        <f t="shared" si="59"/>
        <v>27.935897435897434</v>
      </c>
      <c r="AA283" s="5"/>
      <c r="AB283" s="5"/>
      <c r="AC283" s="5"/>
      <c r="AD283" s="5"/>
      <c r="AE283" s="5"/>
      <c r="AF283" s="5"/>
      <c r="AG283" s="6"/>
    </row>
    <row r="284" spans="1:33">
      <c r="A284" s="111">
        <v>13</v>
      </c>
      <c r="B284" s="111">
        <v>2</v>
      </c>
      <c r="C284" s="111">
        <f t="shared" si="50"/>
        <v>2</v>
      </c>
      <c r="D284" s="111" t="str">
        <f t="shared" si="51"/>
        <v>13_2</v>
      </c>
      <c r="E284" s="112">
        <v>4261</v>
      </c>
      <c r="F284" s="111"/>
      <c r="G284" s="111">
        <v>13</v>
      </c>
      <c r="H284" s="111">
        <v>2</v>
      </c>
      <c r="I284" s="111">
        <f t="shared" si="52"/>
        <v>2</v>
      </c>
      <c r="J284" s="111" t="str">
        <f t="shared" si="53"/>
        <v>13_2</v>
      </c>
      <c r="K284" s="112">
        <v>4399</v>
      </c>
      <c r="L284" s="5"/>
      <c r="M284" s="111">
        <v>13</v>
      </c>
      <c r="N284" s="111">
        <v>2</v>
      </c>
      <c r="O284" s="111">
        <f t="shared" si="54"/>
        <v>2</v>
      </c>
      <c r="P284" s="111" t="str">
        <f t="shared" si="55"/>
        <v>13_2</v>
      </c>
      <c r="Q284" s="112">
        <v>4509</v>
      </c>
      <c r="R284" s="50"/>
      <c r="S284" s="111">
        <v>13</v>
      </c>
      <c r="T284" s="111">
        <v>2</v>
      </c>
      <c r="U284" s="111">
        <f t="shared" si="56"/>
        <v>2</v>
      </c>
      <c r="V284" s="111" t="str">
        <f t="shared" si="48"/>
        <v>13_2</v>
      </c>
      <c r="W284" s="66">
        <f t="shared" si="57"/>
        <v>4399</v>
      </c>
      <c r="X284" s="66">
        <f t="shared" si="58"/>
        <v>4509</v>
      </c>
      <c r="Y284" s="142">
        <f t="shared" si="49"/>
        <v>4509</v>
      </c>
      <c r="Z284" s="43">
        <f t="shared" si="59"/>
        <v>28.903846153846153</v>
      </c>
      <c r="AA284" s="5"/>
      <c r="AB284" s="5"/>
      <c r="AC284" s="5"/>
      <c r="AD284" s="5"/>
      <c r="AE284" s="5"/>
      <c r="AF284" s="5"/>
      <c r="AG284" s="6"/>
    </row>
    <row r="285" spans="1:33">
      <c r="A285" s="111">
        <v>13</v>
      </c>
      <c r="B285" s="111">
        <v>3</v>
      </c>
      <c r="C285" s="111">
        <f t="shared" si="50"/>
        <v>3</v>
      </c>
      <c r="D285" s="111" t="str">
        <f t="shared" si="51"/>
        <v>13_3</v>
      </c>
      <c r="E285" s="112">
        <v>4413</v>
      </c>
      <c r="F285" s="111"/>
      <c r="G285" s="111">
        <v>13</v>
      </c>
      <c r="H285" s="111">
        <v>3</v>
      </c>
      <c r="I285" s="111">
        <f t="shared" si="52"/>
        <v>3</v>
      </c>
      <c r="J285" s="111" t="str">
        <f t="shared" si="53"/>
        <v>13_3</v>
      </c>
      <c r="K285" s="112">
        <v>4556</v>
      </c>
      <c r="L285" s="5"/>
      <c r="M285" s="111">
        <v>13</v>
      </c>
      <c r="N285" s="111">
        <v>3</v>
      </c>
      <c r="O285" s="111">
        <f t="shared" si="54"/>
        <v>3</v>
      </c>
      <c r="P285" s="111" t="str">
        <f t="shared" si="55"/>
        <v>13_3</v>
      </c>
      <c r="Q285" s="112">
        <v>4670</v>
      </c>
      <c r="R285" s="50"/>
      <c r="S285" s="111">
        <v>13</v>
      </c>
      <c r="T285" s="111">
        <v>3</v>
      </c>
      <c r="U285" s="111">
        <f t="shared" si="56"/>
        <v>3</v>
      </c>
      <c r="V285" s="111" t="str">
        <f t="shared" si="48"/>
        <v>13_3</v>
      </c>
      <c r="W285" s="66">
        <f t="shared" si="57"/>
        <v>4556</v>
      </c>
      <c r="X285" s="66">
        <f t="shared" si="58"/>
        <v>4670</v>
      </c>
      <c r="Y285" s="142">
        <f t="shared" si="49"/>
        <v>4670</v>
      </c>
      <c r="Z285" s="43">
        <f t="shared" si="59"/>
        <v>29.935897435897434</v>
      </c>
      <c r="AA285" s="5"/>
      <c r="AB285" s="5"/>
      <c r="AC285" s="5"/>
      <c r="AD285" s="5"/>
      <c r="AE285" s="5"/>
      <c r="AF285" s="5"/>
      <c r="AG285" s="6"/>
    </row>
    <row r="286" spans="1:33">
      <c r="A286" s="111">
        <v>13</v>
      </c>
      <c r="B286" s="111">
        <v>4</v>
      </c>
      <c r="C286" s="111">
        <f t="shared" si="50"/>
        <v>4</v>
      </c>
      <c r="D286" s="111" t="str">
        <f t="shared" si="51"/>
        <v>13_4</v>
      </c>
      <c r="E286" s="112">
        <v>4564</v>
      </c>
      <c r="F286" s="111"/>
      <c r="G286" s="111">
        <v>13</v>
      </c>
      <c r="H286" s="111">
        <v>4</v>
      </c>
      <c r="I286" s="111">
        <f t="shared" si="52"/>
        <v>4</v>
      </c>
      <c r="J286" s="111" t="str">
        <f t="shared" si="53"/>
        <v>13_4</v>
      </c>
      <c r="K286" s="112">
        <v>4712</v>
      </c>
      <c r="L286" s="5"/>
      <c r="M286" s="111">
        <v>13</v>
      </c>
      <c r="N286" s="111">
        <v>4</v>
      </c>
      <c r="O286" s="111">
        <f t="shared" si="54"/>
        <v>4</v>
      </c>
      <c r="P286" s="111" t="str">
        <f t="shared" si="55"/>
        <v>13_4</v>
      </c>
      <c r="Q286" s="112">
        <v>4830</v>
      </c>
      <c r="R286" s="50"/>
      <c r="S286" s="111">
        <v>13</v>
      </c>
      <c r="T286" s="111">
        <v>4</v>
      </c>
      <c r="U286" s="111">
        <f t="shared" si="56"/>
        <v>4</v>
      </c>
      <c r="V286" s="111" t="str">
        <f t="shared" si="48"/>
        <v>13_4</v>
      </c>
      <c r="W286" s="66">
        <f t="shared" si="57"/>
        <v>4712</v>
      </c>
      <c r="X286" s="66">
        <f t="shared" si="58"/>
        <v>4830</v>
      </c>
      <c r="Y286" s="142">
        <f t="shared" si="49"/>
        <v>4830</v>
      </c>
      <c r="Z286" s="43">
        <f t="shared" si="59"/>
        <v>30.96153846153846</v>
      </c>
      <c r="AA286" s="5"/>
      <c r="AB286" s="5"/>
      <c r="AC286" s="5"/>
      <c r="AD286" s="5"/>
      <c r="AE286" s="5"/>
      <c r="AF286" s="5"/>
      <c r="AG286" s="6"/>
    </row>
    <row r="287" spans="1:33">
      <c r="A287" s="111">
        <v>13</v>
      </c>
      <c r="B287" s="111">
        <v>5</v>
      </c>
      <c r="C287" s="111">
        <f t="shared" si="50"/>
        <v>5</v>
      </c>
      <c r="D287" s="111" t="str">
        <f t="shared" si="51"/>
        <v>13_5</v>
      </c>
      <c r="E287" s="112">
        <v>4727</v>
      </c>
      <c r="F287" s="111"/>
      <c r="G287" s="111">
        <v>13</v>
      </c>
      <c r="H287" s="111">
        <v>5</v>
      </c>
      <c r="I287" s="111">
        <f t="shared" si="52"/>
        <v>5</v>
      </c>
      <c r="J287" s="111" t="str">
        <f t="shared" si="53"/>
        <v>13_5</v>
      </c>
      <c r="K287" s="112">
        <v>4881</v>
      </c>
      <c r="L287" s="5"/>
      <c r="M287" s="111">
        <v>13</v>
      </c>
      <c r="N287" s="111">
        <v>5</v>
      </c>
      <c r="O287" s="111">
        <f t="shared" si="54"/>
        <v>5</v>
      </c>
      <c r="P287" s="111" t="str">
        <f t="shared" si="55"/>
        <v>13_5</v>
      </c>
      <c r="Q287" s="112">
        <v>5003</v>
      </c>
      <c r="R287" s="50"/>
      <c r="S287" s="111">
        <v>13</v>
      </c>
      <c r="T287" s="111">
        <v>5</v>
      </c>
      <c r="U287" s="111">
        <f t="shared" si="56"/>
        <v>5</v>
      </c>
      <c r="V287" s="111" t="str">
        <f t="shared" si="48"/>
        <v>13_5</v>
      </c>
      <c r="W287" s="66">
        <f t="shared" si="57"/>
        <v>4881</v>
      </c>
      <c r="X287" s="66">
        <f t="shared" si="58"/>
        <v>5003</v>
      </c>
      <c r="Y287" s="142">
        <f t="shared" si="49"/>
        <v>5003</v>
      </c>
      <c r="Z287" s="43">
        <f t="shared" si="59"/>
        <v>32.070512820512818</v>
      </c>
      <c r="AA287" s="5"/>
      <c r="AB287" s="5"/>
      <c r="AC287" s="5"/>
      <c r="AD287" s="5"/>
      <c r="AE287" s="5"/>
      <c r="AF287" s="5"/>
      <c r="AG287" s="6"/>
    </row>
    <row r="288" spans="1:33">
      <c r="A288" s="111">
        <v>13</v>
      </c>
      <c r="B288" s="111">
        <v>6</v>
      </c>
      <c r="C288" s="111">
        <f t="shared" si="50"/>
        <v>6</v>
      </c>
      <c r="D288" s="111" t="str">
        <f t="shared" si="51"/>
        <v>13_6</v>
      </c>
      <c r="E288" s="112">
        <v>4889</v>
      </c>
      <c r="F288" s="111"/>
      <c r="G288" s="111">
        <v>13</v>
      </c>
      <c r="H288" s="111">
        <v>6</v>
      </c>
      <c r="I288" s="111">
        <f t="shared" si="52"/>
        <v>6</v>
      </c>
      <c r="J288" s="111" t="str">
        <f t="shared" si="53"/>
        <v>13_6</v>
      </c>
      <c r="K288" s="112">
        <v>5048</v>
      </c>
      <c r="L288" s="5"/>
      <c r="M288" s="111">
        <v>13</v>
      </c>
      <c r="N288" s="111">
        <v>6</v>
      </c>
      <c r="O288" s="111">
        <f t="shared" si="54"/>
        <v>6</v>
      </c>
      <c r="P288" s="111" t="str">
        <f t="shared" si="55"/>
        <v>13_6</v>
      </c>
      <c r="Q288" s="112">
        <v>5174</v>
      </c>
      <c r="R288" s="50"/>
      <c r="S288" s="111">
        <v>13</v>
      </c>
      <c r="T288" s="111">
        <v>6</v>
      </c>
      <c r="U288" s="111">
        <f t="shared" si="56"/>
        <v>6</v>
      </c>
      <c r="V288" s="111" t="str">
        <f t="shared" si="48"/>
        <v>13_6</v>
      </c>
      <c r="W288" s="66">
        <f t="shared" si="57"/>
        <v>5048</v>
      </c>
      <c r="X288" s="66">
        <f t="shared" si="58"/>
        <v>5174</v>
      </c>
      <c r="Y288" s="142">
        <f t="shared" si="49"/>
        <v>5174</v>
      </c>
      <c r="Z288" s="43">
        <f t="shared" si="59"/>
        <v>33.166666666666664</v>
      </c>
      <c r="AA288" s="5"/>
      <c r="AB288" s="5"/>
      <c r="AC288" s="5"/>
      <c r="AD288" s="5"/>
      <c r="AE288" s="5"/>
      <c r="AF288" s="5"/>
      <c r="AG288" s="6"/>
    </row>
    <row r="289" spans="1:33">
      <c r="A289" s="111">
        <v>13</v>
      </c>
      <c r="B289" s="111">
        <v>7</v>
      </c>
      <c r="C289" s="111">
        <f t="shared" si="50"/>
        <v>7</v>
      </c>
      <c r="D289" s="111" t="str">
        <f t="shared" si="51"/>
        <v>13_7</v>
      </c>
      <c r="E289" s="112">
        <v>5061</v>
      </c>
      <c r="F289" s="111"/>
      <c r="G289" s="111">
        <v>13</v>
      </c>
      <c r="H289" s="111">
        <v>7</v>
      </c>
      <c r="I289" s="111">
        <f t="shared" si="52"/>
        <v>7</v>
      </c>
      <c r="J289" s="111" t="str">
        <f t="shared" si="53"/>
        <v>13_7</v>
      </c>
      <c r="K289" s="112">
        <v>5225</v>
      </c>
      <c r="L289" s="5"/>
      <c r="M289" s="111">
        <v>13</v>
      </c>
      <c r="N289" s="111">
        <v>7</v>
      </c>
      <c r="O289" s="111">
        <f t="shared" si="54"/>
        <v>7</v>
      </c>
      <c r="P289" s="111" t="str">
        <f t="shared" si="55"/>
        <v>13_7</v>
      </c>
      <c r="Q289" s="112">
        <v>5356</v>
      </c>
      <c r="R289" s="50"/>
      <c r="S289" s="111">
        <v>13</v>
      </c>
      <c r="T289" s="111">
        <v>7</v>
      </c>
      <c r="U289" s="111">
        <f t="shared" si="56"/>
        <v>7</v>
      </c>
      <c r="V289" s="111" t="str">
        <f t="shared" si="48"/>
        <v>13_7</v>
      </c>
      <c r="W289" s="66">
        <f t="shared" si="57"/>
        <v>5225</v>
      </c>
      <c r="X289" s="66">
        <f t="shared" si="58"/>
        <v>5356</v>
      </c>
      <c r="Y289" s="142">
        <f t="shared" si="49"/>
        <v>5356</v>
      </c>
      <c r="Z289" s="43">
        <f t="shared" si="59"/>
        <v>34.333333333333336</v>
      </c>
      <c r="AA289" s="5"/>
      <c r="AB289" s="5"/>
      <c r="AC289" s="5"/>
      <c r="AD289" s="5"/>
      <c r="AE289" s="5"/>
      <c r="AF289" s="5"/>
      <c r="AG289" s="6"/>
    </row>
    <row r="290" spans="1:33">
      <c r="A290" s="111">
        <v>13</v>
      </c>
      <c r="B290" s="111">
        <v>8</v>
      </c>
      <c r="C290" s="111">
        <f t="shared" si="50"/>
        <v>8</v>
      </c>
      <c r="D290" s="111" t="str">
        <f t="shared" si="51"/>
        <v>13_8</v>
      </c>
      <c r="E290" s="112">
        <v>5243</v>
      </c>
      <c r="F290" s="111"/>
      <c r="G290" s="111">
        <v>13</v>
      </c>
      <c r="H290" s="111">
        <v>8</v>
      </c>
      <c r="I290" s="111">
        <f t="shared" si="52"/>
        <v>8</v>
      </c>
      <c r="J290" s="111" t="str">
        <f t="shared" si="53"/>
        <v>13_8</v>
      </c>
      <c r="K290" s="112">
        <v>5413</v>
      </c>
      <c r="L290" s="5"/>
      <c r="M290" s="111">
        <v>13</v>
      </c>
      <c r="N290" s="111">
        <v>8</v>
      </c>
      <c r="O290" s="111">
        <f t="shared" si="54"/>
        <v>8</v>
      </c>
      <c r="P290" s="111" t="str">
        <f t="shared" si="55"/>
        <v>13_8</v>
      </c>
      <c r="Q290" s="112">
        <v>5548</v>
      </c>
      <c r="R290" s="50"/>
      <c r="S290" s="111">
        <v>13</v>
      </c>
      <c r="T290" s="111">
        <v>8</v>
      </c>
      <c r="U290" s="111">
        <f t="shared" si="56"/>
        <v>8</v>
      </c>
      <c r="V290" s="111" t="str">
        <f t="shared" si="48"/>
        <v>13_8</v>
      </c>
      <c r="W290" s="66">
        <f t="shared" si="57"/>
        <v>5413</v>
      </c>
      <c r="X290" s="66">
        <f t="shared" si="58"/>
        <v>5548</v>
      </c>
      <c r="Y290" s="142">
        <f t="shared" si="49"/>
        <v>5548</v>
      </c>
      <c r="Z290" s="43">
        <f t="shared" si="59"/>
        <v>35.564102564102562</v>
      </c>
      <c r="AA290" s="5"/>
      <c r="AB290" s="5"/>
      <c r="AC290" s="5"/>
      <c r="AD290" s="5"/>
      <c r="AE290" s="5"/>
      <c r="AF290" s="5"/>
      <c r="AG290" s="6"/>
    </row>
    <row r="291" spans="1:33">
      <c r="A291" s="111">
        <v>13</v>
      </c>
      <c r="B291" s="111">
        <v>9</v>
      </c>
      <c r="C291" s="111">
        <f t="shared" si="50"/>
        <v>9</v>
      </c>
      <c r="D291" s="111" t="str">
        <f t="shared" si="51"/>
        <v>13_9</v>
      </c>
      <c r="E291" s="112">
        <v>5427</v>
      </c>
      <c r="F291" s="111"/>
      <c r="G291" s="111">
        <v>13</v>
      </c>
      <c r="H291" s="111">
        <v>9</v>
      </c>
      <c r="I291" s="111">
        <f t="shared" si="52"/>
        <v>9</v>
      </c>
      <c r="J291" s="111" t="str">
        <f t="shared" si="53"/>
        <v>13_9</v>
      </c>
      <c r="K291" s="112">
        <v>5603</v>
      </c>
      <c r="L291" s="5"/>
      <c r="M291" s="111">
        <v>13</v>
      </c>
      <c r="N291" s="111">
        <v>9</v>
      </c>
      <c r="O291" s="111">
        <f t="shared" si="54"/>
        <v>9</v>
      </c>
      <c r="P291" s="111" t="str">
        <f t="shared" si="55"/>
        <v>13_9</v>
      </c>
      <c r="Q291" s="112">
        <v>5743</v>
      </c>
      <c r="R291" s="50"/>
      <c r="S291" s="111">
        <v>13</v>
      </c>
      <c r="T291" s="111">
        <v>9</v>
      </c>
      <c r="U291" s="111">
        <f t="shared" si="56"/>
        <v>9</v>
      </c>
      <c r="V291" s="111" t="str">
        <f t="shared" si="48"/>
        <v>13_9</v>
      </c>
      <c r="W291" s="66">
        <f t="shared" si="57"/>
        <v>5603</v>
      </c>
      <c r="X291" s="66">
        <f t="shared" si="58"/>
        <v>5743</v>
      </c>
      <c r="Y291" s="142">
        <f t="shared" si="49"/>
        <v>5743</v>
      </c>
      <c r="Z291" s="43">
        <f t="shared" si="59"/>
        <v>36.814102564102562</v>
      </c>
      <c r="AA291" s="5"/>
      <c r="AB291" s="5"/>
      <c r="AC291" s="5"/>
      <c r="AD291" s="5"/>
      <c r="AE291" s="5"/>
      <c r="AF291" s="5"/>
      <c r="AG291" s="6"/>
    </row>
    <row r="292" spans="1:33">
      <c r="A292" s="111">
        <v>13</v>
      </c>
      <c r="B292" s="111">
        <v>10</v>
      </c>
      <c r="C292" s="111">
        <f t="shared" si="50"/>
        <v>10</v>
      </c>
      <c r="D292" s="111" t="str">
        <f t="shared" si="51"/>
        <v>13_10</v>
      </c>
      <c r="E292" s="112">
        <v>5618</v>
      </c>
      <c r="F292" s="111"/>
      <c r="G292" s="111">
        <v>13</v>
      </c>
      <c r="H292" s="111">
        <v>10</v>
      </c>
      <c r="I292" s="111">
        <f t="shared" si="52"/>
        <v>10</v>
      </c>
      <c r="J292" s="111" t="str">
        <f t="shared" si="53"/>
        <v>13_10</v>
      </c>
      <c r="K292" s="112">
        <v>5801</v>
      </c>
      <c r="L292" s="5"/>
      <c r="M292" s="111">
        <v>13</v>
      </c>
      <c r="N292" s="111">
        <v>10</v>
      </c>
      <c r="O292" s="111">
        <f t="shared" si="54"/>
        <v>10</v>
      </c>
      <c r="P292" s="111" t="str">
        <f t="shared" si="55"/>
        <v>13_10</v>
      </c>
      <c r="Q292" s="112">
        <v>5946</v>
      </c>
      <c r="R292" s="50"/>
      <c r="S292" s="111">
        <v>13</v>
      </c>
      <c r="T292" s="111">
        <v>10</v>
      </c>
      <c r="U292" s="111">
        <f t="shared" si="56"/>
        <v>10</v>
      </c>
      <c r="V292" s="111" t="str">
        <f t="shared" si="48"/>
        <v>13_10</v>
      </c>
      <c r="W292" s="66">
        <f t="shared" si="57"/>
        <v>5801</v>
      </c>
      <c r="X292" s="66">
        <f t="shared" si="58"/>
        <v>5946</v>
      </c>
      <c r="Y292" s="142">
        <f t="shared" si="49"/>
        <v>5946</v>
      </c>
      <c r="Z292" s="43">
        <f t="shared" si="59"/>
        <v>38.115384615384613</v>
      </c>
      <c r="AA292" s="5"/>
      <c r="AB292" s="5"/>
      <c r="AC292" s="5"/>
      <c r="AD292" s="5"/>
      <c r="AE292" s="5"/>
      <c r="AF292" s="5"/>
      <c r="AG292" s="6"/>
    </row>
    <row r="293" spans="1:33">
      <c r="A293" s="111">
        <v>13</v>
      </c>
      <c r="B293" s="111">
        <v>11</v>
      </c>
      <c r="C293" s="111">
        <f t="shared" si="50"/>
        <v>11</v>
      </c>
      <c r="D293" s="111" t="str">
        <f t="shared" si="51"/>
        <v>13_11</v>
      </c>
      <c r="E293" s="112">
        <v>5826</v>
      </c>
      <c r="F293" s="111"/>
      <c r="G293" s="111">
        <v>13</v>
      </c>
      <c r="H293" s="111">
        <v>11</v>
      </c>
      <c r="I293" s="111">
        <f t="shared" si="52"/>
        <v>11</v>
      </c>
      <c r="J293" s="111" t="str">
        <f t="shared" si="53"/>
        <v>13_11</v>
      </c>
      <c r="K293" s="112">
        <v>6015</v>
      </c>
      <c r="L293" s="5"/>
      <c r="M293" s="111">
        <v>13</v>
      </c>
      <c r="N293" s="111">
        <v>11</v>
      </c>
      <c r="O293" s="111">
        <f t="shared" si="54"/>
        <v>11</v>
      </c>
      <c r="P293" s="111" t="str">
        <f t="shared" si="55"/>
        <v>13_11</v>
      </c>
      <c r="Q293" s="112">
        <v>6165</v>
      </c>
      <c r="R293" s="50"/>
      <c r="S293" s="111">
        <v>13</v>
      </c>
      <c r="T293" s="111">
        <v>11</v>
      </c>
      <c r="U293" s="111">
        <f t="shared" si="56"/>
        <v>11</v>
      </c>
      <c r="V293" s="111" t="str">
        <f t="shared" si="48"/>
        <v>13_11</v>
      </c>
      <c r="W293" s="66">
        <f t="shared" si="57"/>
        <v>6015</v>
      </c>
      <c r="X293" s="66">
        <f t="shared" si="58"/>
        <v>6165</v>
      </c>
      <c r="Y293" s="142">
        <f t="shared" si="49"/>
        <v>6165</v>
      </c>
      <c r="Z293" s="43">
        <f t="shared" si="59"/>
        <v>39.519230769230766</v>
      </c>
      <c r="AA293" s="5"/>
      <c r="AB293" s="5"/>
      <c r="AC293" s="5"/>
      <c r="AD293" s="5"/>
      <c r="AE293" s="5"/>
      <c r="AF293" s="5"/>
      <c r="AG293" s="6"/>
    </row>
    <row r="294" spans="1:33">
      <c r="A294" s="111">
        <v>13</v>
      </c>
      <c r="B294" s="111">
        <v>12</v>
      </c>
      <c r="C294" s="111">
        <f t="shared" si="50"/>
        <v>12</v>
      </c>
      <c r="D294" s="111" t="str">
        <f t="shared" si="51"/>
        <v>13_12</v>
      </c>
      <c r="E294" s="112">
        <v>6039</v>
      </c>
      <c r="F294" s="111"/>
      <c r="G294" s="111">
        <v>13</v>
      </c>
      <c r="H294" s="111">
        <v>12</v>
      </c>
      <c r="I294" s="111">
        <f t="shared" si="52"/>
        <v>12</v>
      </c>
      <c r="J294" s="111" t="str">
        <f t="shared" si="53"/>
        <v>13_12</v>
      </c>
      <c r="K294" s="112">
        <v>6235</v>
      </c>
      <c r="L294" s="5"/>
      <c r="M294" s="111">
        <v>13</v>
      </c>
      <c r="N294" s="111">
        <v>12</v>
      </c>
      <c r="O294" s="111">
        <f t="shared" si="54"/>
        <v>12</v>
      </c>
      <c r="P294" s="111" t="str">
        <f t="shared" si="55"/>
        <v>13_12</v>
      </c>
      <c r="Q294" s="112">
        <v>6391</v>
      </c>
      <c r="R294" s="50"/>
      <c r="S294" s="111">
        <v>13</v>
      </c>
      <c r="T294" s="111">
        <v>12</v>
      </c>
      <c r="U294" s="111">
        <f t="shared" si="56"/>
        <v>12</v>
      </c>
      <c r="V294" s="111" t="str">
        <f t="shared" si="48"/>
        <v>13_12</v>
      </c>
      <c r="W294" s="66">
        <f t="shared" si="57"/>
        <v>6235</v>
      </c>
      <c r="X294" s="66">
        <f t="shared" si="58"/>
        <v>6391</v>
      </c>
      <c r="Y294" s="142">
        <f t="shared" si="49"/>
        <v>6391</v>
      </c>
      <c r="Z294" s="43">
        <f t="shared" si="59"/>
        <v>40.967948717948715</v>
      </c>
      <c r="AA294" s="5"/>
      <c r="AB294" s="5"/>
      <c r="AC294" s="5"/>
      <c r="AD294" s="5"/>
      <c r="AE294" s="5"/>
      <c r="AF294" s="5"/>
      <c r="AG294" s="6"/>
    </row>
    <row r="295" spans="1:33">
      <c r="A295" s="111">
        <v>13</v>
      </c>
      <c r="B295" s="111">
        <v>13</v>
      </c>
      <c r="C295" s="111">
        <f t="shared" si="50"/>
        <v>13</v>
      </c>
      <c r="D295" s="111" t="str">
        <f t="shared" si="51"/>
        <v>13_13</v>
      </c>
      <c r="E295" s="112">
        <v>6262</v>
      </c>
      <c r="F295" s="111"/>
      <c r="G295" s="111">
        <v>13</v>
      </c>
      <c r="H295" s="111">
        <v>13</v>
      </c>
      <c r="I295" s="111">
        <f t="shared" si="52"/>
        <v>13</v>
      </c>
      <c r="J295" s="111" t="str">
        <f t="shared" si="53"/>
        <v>13_13</v>
      </c>
      <c r="K295" s="112">
        <v>6466</v>
      </c>
      <c r="L295" s="5"/>
      <c r="M295" s="111">
        <v>13</v>
      </c>
      <c r="N295" s="111">
        <v>13</v>
      </c>
      <c r="O295" s="111">
        <f t="shared" si="54"/>
        <v>13</v>
      </c>
      <c r="P295" s="111" t="str">
        <f t="shared" si="55"/>
        <v>13_13</v>
      </c>
      <c r="Q295" s="112">
        <v>6628</v>
      </c>
      <c r="R295" s="50"/>
      <c r="S295" s="111">
        <v>13</v>
      </c>
      <c r="T295" s="111">
        <v>13</v>
      </c>
      <c r="U295" s="111">
        <f t="shared" si="56"/>
        <v>13</v>
      </c>
      <c r="V295" s="111" t="str">
        <f t="shared" si="48"/>
        <v>13_13</v>
      </c>
      <c r="W295" s="66">
        <f t="shared" si="57"/>
        <v>6466</v>
      </c>
      <c r="X295" s="66">
        <f t="shared" si="58"/>
        <v>6628</v>
      </c>
      <c r="Y295" s="142">
        <f t="shared" si="49"/>
        <v>6628</v>
      </c>
      <c r="Z295" s="43">
        <f t="shared" si="59"/>
        <v>42.487179487179489</v>
      </c>
      <c r="AA295" s="5"/>
      <c r="AB295" s="5"/>
      <c r="AC295" s="5"/>
      <c r="AD295" s="5"/>
      <c r="AE295" s="5"/>
      <c r="AF295" s="5"/>
      <c r="AG295" s="6"/>
    </row>
    <row r="296" spans="1:33">
      <c r="A296" s="111">
        <v>13</v>
      </c>
      <c r="B296" s="111" t="s">
        <v>665</v>
      </c>
      <c r="C296" s="111" t="str">
        <f t="shared" si="50"/>
        <v>u1</v>
      </c>
      <c r="D296" s="111" t="str">
        <f t="shared" si="51"/>
        <v>13_u1</v>
      </c>
      <c r="E296" s="112">
        <v>6602</v>
      </c>
      <c r="F296" s="111"/>
      <c r="G296" s="111">
        <v>13</v>
      </c>
      <c r="H296" s="111" t="s">
        <v>665</v>
      </c>
      <c r="I296" s="111" t="str">
        <f t="shared" si="52"/>
        <v>u1</v>
      </c>
      <c r="J296" s="111" t="str">
        <f t="shared" si="53"/>
        <v>13_u1</v>
      </c>
      <c r="K296" s="112">
        <v>6817</v>
      </c>
      <c r="L296" s="5"/>
      <c r="M296" s="111">
        <v>13</v>
      </c>
      <c r="N296" s="111" t="s">
        <v>665</v>
      </c>
      <c r="O296" s="111" t="str">
        <f t="shared" si="54"/>
        <v>u1</v>
      </c>
      <c r="P296" s="111" t="str">
        <f t="shared" si="55"/>
        <v>13_u1</v>
      </c>
      <c r="Q296" s="112">
        <v>6987</v>
      </c>
      <c r="R296" s="50"/>
      <c r="S296" s="111">
        <v>13</v>
      </c>
      <c r="T296" s="111" t="s">
        <v>665</v>
      </c>
      <c r="U296" s="111" t="str">
        <f t="shared" si="56"/>
        <v>u1</v>
      </c>
      <c r="V296" s="111" t="str">
        <f t="shared" si="48"/>
        <v>13_u1</v>
      </c>
      <c r="W296" s="66">
        <f t="shared" si="57"/>
        <v>6817</v>
      </c>
      <c r="X296" s="66">
        <f t="shared" si="58"/>
        <v>6987</v>
      </c>
      <c r="Y296" s="142">
        <f t="shared" si="49"/>
        <v>6987</v>
      </c>
      <c r="Z296" s="43">
        <f t="shared" si="59"/>
        <v>44.78846153846154</v>
      </c>
      <c r="AA296" s="5"/>
      <c r="AB296" s="5"/>
      <c r="AC296" s="5"/>
      <c r="AD296" s="5"/>
      <c r="AE296" s="5"/>
      <c r="AF296" s="5"/>
      <c r="AG296" s="6"/>
    </row>
    <row r="297" spans="1:33">
      <c r="A297" s="111">
        <v>13</v>
      </c>
      <c r="B297" s="111" t="s">
        <v>666</v>
      </c>
      <c r="C297" s="111" t="str">
        <f t="shared" si="50"/>
        <v>u2</v>
      </c>
      <c r="D297" s="111" t="str">
        <f t="shared" si="51"/>
        <v>13_u2</v>
      </c>
      <c r="E297" s="112">
        <v>6957</v>
      </c>
      <c r="F297" s="111"/>
      <c r="G297" s="111">
        <v>13</v>
      </c>
      <c r="H297" s="111" t="s">
        <v>666</v>
      </c>
      <c r="I297" s="111" t="str">
        <f t="shared" si="52"/>
        <v>u2</v>
      </c>
      <c r="J297" s="111" t="str">
        <f t="shared" si="53"/>
        <v>13_u2</v>
      </c>
      <c r="K297" s="112">
        <v>7183</v>
      </c>
      <c r="L297" s="5"/>
      <c r="M297" s="111">
        <v>13</v>
      </c>
      <c r="N297" s="111" t="s">
        <v>666</v>
      </c>
      <c r="O297" s="111" t="str">
        <f t="shared" si="54"/>
        <v>u2</v>
      </c>
      <c r="P297" s="111" t="str">
        <f t="shared" si="55"/>
        <v>13_u2</v>
      </c>
      <c r="Q297" s="112">
        <v>7363</v>
      </c>
      <c r="R297" s="50"/>
      <c r="S297" s="111">
        <v>13</v>
      </c>
      <c r="T297" s="111" t="s">
        <v>666</v>
      </c>
      <c r="U297" s="111" t="str">
        <f t="shared" si="56"/>
        <v>u2</v>
      </c>
      <c r="V297" s="111" t="str">
        <f t="shared" si="48"/>
        <v>13_u2</v>
      </c>
      <c r="W297" s="66">
        <f t="shared" si="57"/>
        <v>7183</v>
      </c>
      <c r="X297" s="66">
        <f t="shared" si="58"/>
        <v>7363</v>
      </c>
      <c r="Y297" s="142">
        <f t="shared" si="49"/>
        <v>7363</v>
      </c>
      <c r="Z297" s="43">
        <f t="shared" si="59"/>
        <v>47.198717948717949</v>
      </c>
      <c r="AA297" s="5"/>
      <c r="AB297" s="5"/>
      <c r="AC297" s="5"/>
      <c r="AD297" s="5"/>
      <c r="AE297" s="5"/>
      <c r="AF297" s="5"/>
      <c r="AG297" s="6"/>
    </row>
    <row r="298" spans="1:33">
      <c r="A298" s="111">
        <v>13</v>
      </c>
      <c r="B298" s="111" t="s">
        <v>667</v>
      </c>
      <c r="C298" s="111" t="str">
        <f t="shared" si="50"/>
        <v>a</v>
      </c>
      <c r="D298" s="111" t="str">
        <f t="shared" si="51"/>
        <v>13_a</v>
      </c>
      <c r="E298" s="112">
        <v>6602</v>
      </c>
      <c r="F298" s="111"/>
      <c r="G298" s="111">
        <v>13</v>
      </c>
      <c r="H298" s="111" t="s">
        <v>667</v>
      </c>
      <c r="I298" s="111" t="str">
        <f t="shared" si="52"/>
        <v>a</v>
      </c>
      <c r="J298" s="111" t="str">
        <f t="shared" si="53"/>
        <v>13_a</v>
      </c>
      <c r="K298" s="112">
        <v>6817</v>
      </c>
      <c r="L298" s="5"/>
      <c r="M298" s="111">
        <v>13</v>
      </c>
      <c r="N298" s="111" t="s">
        <v>667</v>
      </c>
      <c r="O298" s="111" t="str">
        <f t="shared" si="54"/>
        <v>a</v>
      </c>
      <c r="P298" s="111" t="str">
        <f t="shared" si="55"/>
        <v>13_a</v>
      </c>
      <c r="Q298" s="112">
        <v>6987</v>
      </c>
      <c r="R298" s="50"/>
      <c r="S298" s="111">
        <v>13</v>
      </c>
      <c r="T298" s="111" t="s">
        <v>667</v>
      </c>
      <c r="U298" s="111" t="str">
        <f t="shared" si="56"/>
        <v>a</v>
      </c>
      <c r="V298" s="111" t="str">
        <f t="shared" si="48"/>
        <v>13_a</v>
      </c>
      <c r="W298" s="66">
        <f t="shared" si="57"/>
        <v>6817</v>
      </c>
      <c r="X298" s="66">
        <f t="shared" si="58"/>
        <v>6987</v>
      </c>
      <c r="Y298" s="142">
        <f t="shared" si="49"/>
        <v>6987</v>
      </c>
      <c r="Z298" s="43">
        <f t="shared" si="59"/>
        <v>44.78846153846154</v>
      </c>
      <c r="AA298" s="5"/>
      <c r="AB298" s="5"/>
      <c r="AC298" s="5"/>
      <c r="AD298" s="5"/>
      <c r="AE298" s="5"/>
      <c r="AF298" s="5"/>
      <c r="AG298" s="6"/>
    </row>
    <row r="299" spans="1:33">
      <c r="A299" s="111">
        <v>13</v>
      </c>
      <c r="B299" s="111" t="s">
        <v>668</v>
      </c>
      <c r="C299" s="111" t="str">
        <f t="shared" si="50"/>
        <v>b</v>
      </c>
      <c r="D299" s="111" t="str">
        <f t="shared" si="51"/>
        <v>13_b</v>
      </c>
      <c r="E299" s="112">
        <v>6957</v>
      </c>
      <c r="F299" s="111"/>
      <c r="G299" s="111">
        <v>13</v>
      </c>
      <c r="H299" s="111" t="s">
        <v>668</v>
      </c>
      <c r="I299" s="111" t="str">
        <f t="shared" si="52"/>
        <v>b</v>
      </c>
      <c r="J299" s="111" t="str">
        <f t="shared" si="53"/>
        <v>13_b</v>
      </c>
      <c r="K299" s="112">
        <v>7183</v>
      </c>
      <c r="L299" s="5"/>
      <c r="M299" s="111">
        <v>13</v>
      </c>
      <c r="N299" s="111" t="s">
        <v>668</v>
      </c>
      <c r="O299" s="111" t="str">
        <f t="shared" si="54"/>
        <v>b</v>
      </c>
      <c r="P299" s="111" t="str">
        <f t="shared" si="55"/>
        <v>13_b</v>
      </c>
      <c r="Q299" s="112">
        <v>7363</v>
      </c>
      <c r="R299" s="50"/>
      <c r="S299" s="111">
        <v>13</v>
      </c>
      <c r="T299" s="111" t="s">
        <v>668</v>
      </c>
      <c r="U299" s="111" t="str">
        <f t="shared" si="56"/>
        <v>b</v>
      </c>
      <c r="V299" s="111" t="str">
        <f t="shared" si="48"/>
        <v>13_b</v>
      </c>
      <c r="W299" s="66">
        <f t="shared" si="57"/>
        <v>7183</v>
      </c>
      <c r="X299" s="66">
        <f t="shared" si="58"/>
        <v>7363</v>
      </c>
      <c r="Y299" s="142">
        <f t="shared" si="49"/>
        <v>7363</v>
      </c>
      <c r="Z299" s="43">
        <f t="shared" si="59"/>
        <v>47.198717948717949</v>
      </c>
      <c r="AA299" s="5"/>
      <c r="AB299" s="5"/>
      <c r="AC299" s="5"/>
      <c r="AD299" s="5"/>
      <c r="AE299" s="5"/>
      <c r="AF299" s="5"/>
      <c r="AG299" s="6"/>
    </row>
    <row r="300" spans="1:33">
      <c r="A300" s="111">
        <v>13</v>
      </c>
      <c r="B300" s="111" t="s">
        <v>669</v>
      </c>
      <c r="C300" s="111" t="str">
        <f t="shared" si="50"/>
        <v>c</v>
      </c>
      <c r="D300" s="111" t="str">
        <f t="shared" si="51"/>
        <v>13_c</v>
      </c>
      <c r="E300" s="112">
        <v>7330</v>
      </c>
      <c r="F300" s="111"/>
      <c r="G300" s="111">
        <v>13</v>
      </c>
      <c r="H300" s="111" t="s">
        <v>669</v>
      </c>
      <c r="I300" s="111" t="str">
        <f t="shared" si="52"/>
        <v>c</v>
      </c>
      <c r="J300" s="111" t="str">
        <f t="shared" si="53"/>
        <v>13_c</v>
      </c>
      <c r="K300" s="112">
        <v>7568</v>
      </c>
      <c r="L300" s="5"/>
      <c r="M300" s="111">
        <v>13</v>
      </c>
      <c r="N300" s="111" t="s">
        <v>669</v>
      </c>
      <c r="O300" s="111" t="str">
        <f t="shared" si="54"/>
        <v>c</v>
      </c>
      <c r="P300" s="111" t="str">
        <f t="shared" si="55"/>
        <v>13_c</v>
      </c>
      <c r="Q300" s="112">
        <v>7757</v>
      </c>
      <c r="R300" s="50"/>
      <c r="S300" s="111">
        <v>13</v>
      </c>
      <c r="T300" s="111" t="s">
        <v>669</v>
      </c>
      <c r="U300" s="111" t="str">
        <f t="shared" si="56"/>
        <v>c</v>
      </c>
      <c r="V300" s="111" t="str">
        <f t="shared" si="48"/>
        <v>13_c</v>
      </c>
      <c r="W300" s="66">
        <f t="shared" si="57"/>
        <v>7568</v>
      </c>
      <c r="X300" s="66">
        <f t="shared" si="58"/>
        <v>7757</v>
      </c>
      <c r="Y300" s="142">
        <f t="shared" si="49"/>
        <v>7757</v>
      </c>
      <c r="Z300" s="43">
        <f t="shared" si="59"/>
        <v>49.724358974358971</v>
      </c>
      <c r="AA300" s="5"/>
      <c r="AB300" s="5"/>
      <c r="AC300" s="5"/>
      <c r="AD300" s="5"/>
      <c r="AE300" s="5"/>
      <c r="AF300" s="5"/>
      <c r="AG300" s="6"/>
    </row>
    <row r="301" spans="1:33">
      <c r="A301" s="111">
        <v>13</v>
      </c>
      <c r="B301" s="111" t="s">
        <v>670</v>
      </c>
      <c r="C301" s="111" t="str">
        <f t="shared" si="50"/>
        <v>d</v>
      </c>
      <c r="D301" s="111" t="str">
        <f t="shared" si="51"/>
        <v>13_d</v>
      </c>
      <c r="E301" s="112">
        <v>7725</v>
      </c>
      <c r="F301" s="111"/>
      <c r="G301" s="111">
        <v>13</v>
      </c>
      <c r="H301" s="111" t="s">
        <v>670</v>
      </c>
      <c r="I301" s="111" t="str">
        <f t="shared" si="52"/>
        <v>d</v>
      </c>
      <c r="J301" s="111" t="str">
        <f t="shared" si="53"/>
        <v>13_d</v>
      </c>
      <c r="K301" s="112">
        <v>7976</v>
      </c>
      <c r="L301" s="5"/>
      <c r="M301" s="111">
        <v>13</v>
      </c>
      <c r="N301" s="111" t="s">
        <v>670</v>
      </c>
      <c r="O301" s="111" t="str">
        <f t="shared" si="54"/>
        <v>d</v>
      </c>
      <c r="P301" s="111" t="str">
        <f t="shared" si="55"/>
        <v>13_d</v>
      </c>
      <c r="Q301" s="112">
        <v>8175</v>
      </c>
      <c r="R301" s="50"/>
      <c r="S301" s="111">
        <v>13</v>
      </c>
      <c r="T301" s="111" t="s">
        <v>670</v>
      </c>
      <c r="U301" s="111" t="str">
        <f t="shared" si="56"/>
        <v>d</v>
      </c>
      <c r="V301" s="111" t="str">
        <f t="shared" si="48"/>
        <v>13_d</v>
      </c>
      <c r="W301" s="66">
        <f t="shared" si="57"/>
        <v>7976</v>
      </c>
      <c r="X301" s="66">
        <f t="shared" si="58"/>
        <v>8175</v>
      </c>
      <c r="Y301" s="142">
        <f t="shared" si="49"/>
        <v>8175</v>
      </c>
      <c r="Z301" s="43">
        <f t="shared" si="59"/>
        <v>52.403846153846153</v>
      </c>
      <c r="AA301" s="5"/>
      <c r="AB301" s="5"/>
      <c r="AC301" s="5"/>
      <c r="AD301" s="5"/>
      <c r="AE301" s="5"/>
      <c r="AF301" s="5"/>
      <c r="AG301" s="6"/>
    </row>
    <row r="302" spans="1:33">
      <c r="A302" s="111">
        <v>13</v>
      </c>
      <c r="B302" s="111" t="s">
        <v>671</v>
      </c>
      <c r="C302" s="111" t="str">
        <f t="shared" si="50"/>
        <v>e</v>
      </c>
      <c r="D302" s="111" t="str">
        <f t="shared" si="51"/>
        <v>13_e</v>
      </c>
      <c r="E302" s="112">
        <v>8139</v>
      </c>
      <c r="F302" s="111"/>
      <c r="G302" s="111">
        <v>13</v>
      </c>
      <c r="H302" s="111" t="s">
        <v>671</v>
      </c>
      <c r="I302" s="111" t="str">
        <f t="shared" si="52"/>
        <v>e</v>
      </c>
      <c r="J302" s="111" t="str">
        <f t="shared" si="53"/>
        <v>13_e</v>
      </c>
      <c r="K302" s="112">
        <v>8404</v>
      </c>
      <c r="L302" s="5"/>
      <c r="M302" s="111">
        <v>13</v>
      </c>
      <c r="N302" s="111" t="s">
        <v>671</v>
      </c>
      <c r="O302" s="111" t="str">
        <f t="shared" si="54"/>
        <v>e</v>
      </c>
      <c r="P302" s="111" t="str">
        <f t="shared" si="55"/>
        <v>13_e</v>
      </c>
      <c r="Q302" s="112">
        <v>8614</v>
      </c>
      <c r="R302" s="50"/>
      <c r="S302" s="111">
        <v>13</v>
      </c>
      <c r="T302" s="111" t="s">
        <v>671</v>
      </c>
      <c r="U302" s="111" t="str">
        <f t="shared" si="56"/>
        <v>e</v>
      </c>
      <c r="V302" s="111" t="str">
        <f t="shared" si="48"/>
        <v>13_e</v>
      </c>
      <c r="W302" s="66">
        <f t="shared" si="57"/>
        <v>8404</v>
      </c>
      <c r="X302" s="66">
        <f t="shared" si="58"/>
        <v>8614</v>
      </c>
      <c r="Y302" s="142">
        <f t="shared" si="49"/>
        <v>8614</v>
      </c>
      <c r="Z302" s="43">
        <f t="shared" si="59"/>
        <v>55.217948717948715</v>
      </c>
      <c r="AA302" s="5"/>
      <c r="AB302" s="5"/>
      <c r="AC302" s="5"/>
      <c r="AD302" s="5"/>
      <c r="AE302" s="5"/>
      <c r="AF302" s="5"/>
      <c r="AG302" s="6"/>
    </row>
    <row r="303" spans="1:33">
      <c r="A303" s="111">
        <v>14</v>
      </c>
      <c r="B303" s="111" t="s">
        <v>664</v>
      </c>
      <c r="C303" s="111" t="str">
        <f t="shared" si="50"/>
        <v>Start</v>
      </c>
      <c r="D303" s="111" t="str">
        <f t="shared" si="51"/>
        <v>14_Start</v>
      </c>
      <c r="E303" s="112">
        <v>4197</v>
      </c>
      <c r="F303" s="111"/>
      <c r="G303" s="111">
        <v>14</v>
      </c>
      <c r="H303" s="111" t="s">
        <v>664</v>
      </c>
      <c r="I303" s="111" t="str">
        <f t="shared" si="52"/>
        <v>Start</v>
      </c>
      <c r="J303" s="111" t="str">
        <f t="shared" si="53"/>
        <v>14_Start</v>
      </c>
      <c r="K303" s="112">
        <v>4333</v>
      </c>
      <c r="L303" s="5"/>
      <c r="M303" s="111">
        <v>14</v>
      </c>
      <c r="N303" s="111" t="s">
        <v>664</v>
      </c>
      <c r="O303" s="111" t="str">
        <f t="shared" si="54"/>
        <v>Start</v>
      </c>
      <c r="P303" s="111" t="str">
        <f t="shared" si="55"/>
        <v>14_Start</v>
      </c>
      <c r="Q303" s="112">
        <v>4441</v>
      </c>
      <c r="R303" s="50"/>
      <c r="S303" s="111">
        <v>14</v>
      </c>
      <c r="T303" s="111" t="s">
        <v>664</v>
      </c>
      <c r="U303" s="111" t="str">
        <f t="shared" si="56"/>
        <v>Start</v>
      </c>
      <c r="V303" s="111" t="str">
        <f t="shared" si="48"/>
        <v>14_Start</v>
      </c>
      <c r="W303" s="66">
        <f t="shared" si="57"/>
        <v>4333</v>
      </c>
      <c r="X303" s="66">
        <f t="shared" si="58"/>
        <v>4441</v>
      </c>
      <c r="Y303" s="142">
        <f t="shared" si="49"/>
        <v>4441</v>
      </c>
      <c r="Z303" s="43">
        <f t="shared" si="59"/>
        <v>28.467948717948719</v>
      </c>
      <c r="AA303" s="5"/>
      <c r="AB303" s="5"/>
      <c r="AC303" s="5"/>
      <c r="AD303" s="5"/>
      <c r="AE303" s="5"/>
      <c r="AF303" s="5"/>
      <c r="AG303" s="6"/>
    </row>
    <row r="304" spans="1:33">
      <c r="A304" s="111">
        <v>14</v>
      </c>
      <c r="B304" s="111">
        <v>0</v>
      </c>
      <c r="C304" s="111">
        <f t="shared" si="50"/>
        <v>0</v>
      </c>
      <c r="D304" s="111" t="str">
        <f t="shared" si="51"/>
        <v>14_0</v>
      </c>
      <c r="E304" s="112">
        <v>4261</v>
      </c>
      <c r="F304" s="111"/>
      <c r="G304" s="111">
        <v>14</v>
      </c>
      <c r="H304" s="111">
        <v>0</v>
      </c>
      <c r="I304" s="111">
        <f t="shared" si="52"/>
        <v>0</v>
      </c>
      <c r="J304" s="111" t="str">
        <f t="shared" si="53"/>
        <v>14_0</v>
      </c>
      <c r="K304" s="112">
        <v>4399</v>
      </c>
      <c r="L304" s="5"/>
      <c r="M304" s="111">
        <v>14</v>
      </c>
      <c r="N304" s="111">
        <v>0</v>
      </c>
      <c r="O304" s="111">
        <f t="shared" si="54"/>
        <v>0</v>
      </c>
      <c r="P304" s="111" t="str">
        <f t="shared" si="55"/>
        <v>14_0</v>
      </c>
      <c r="Q304" s="112">
        <v>4509</v>
      </c>
      <c r="R304" s="50"/>
      <c r="S304" s="111">
        <v>14</v>
      </c>
      <c r="T304" s="111">
        <v>0</v>
      </c>
      <c r="U304" s="111">
        <f t="shared" si="56"/>
        <v>0</v>
      </c>
      <c r="V304" s="111" t="str">
        <f t="shared" si="48"/>
        <v>14_0</v>
      </c>
      <c r="W304" s="66">
        <f t="shared" si="57"/>
        <v>4399</v>
      </c>
      <c r="X304" s="66">
        <f t="shared" si="58"/>
        <v>4509</v>
      </c>
      <c r="Y304" s="142">
        <f t="shared" si="49"/>
        <v>4509</v>
      </c>
      <c r="Z304" s="43">
        <f t="shared" si="59"/>
        <v>28.903846153846153</v>
      </c>
      <c r="AA304" s="5"/>
      <c r="AB304" s="5"/>
      <c r="AC304" s="5"/>
      <c r="AD304" s="5"/>
      <c r="AE304" s="5"/>
      <c r="AF304" s="5"/>
      <c r="AG304" s="6"/>
    </row>
    <row r="305" spans="1:33">
      <c r="A305" s="111">
        <v>14</v>
      </c>
      <c r="B305" s="111">
        <v>1</v>
      </c>
      <c r="C305" s="111">
        <f t="shared" si="50"/>
        <v>1</v>
      </c>
      <c r="D305" s="111" t="str">
        <f t="shared" si="51"/>
        <v>14_1</v>
      </c>
      <c r="E305" s="112">
        <v>4413</v>
      </c>
      <c r="F305" s="111"/>
      <c r="G305" s="111">
        <v>14</v>
      </c>
      <c r="H305" s="111">
        <v>1</v>
      </c>
      <c r="I305" s="111">
        <f t="shared" si="52"/>
        <v>1</v>
      </c>
      <c r="J305" s="111" t="str">
        <f t="shared" si="53"/>
        <v>14_1</v>
      </c>
      <c r="K305" s="112">
        <v>4556</v>
      </c>
      <c r="L305" s="5"/>
      <c r="M305" s="111">
        <v>14</v>
      </c>
      <c r="N305" s="111">
        <v>1</v>
      </c>
      <c r="O305" s="111">
        <f t="shared" si="54"/>
        <v>1</v>
      </c>
      <c r="P305" s="111" t="str">
        <f t="shared" si="55"/>
        <v>14_1</v>
      </c>
      <c r="Q305" s="112">
        <v>4670</v>
      </c>
      <c r="R305" s="50"/>
      <c r="S305" s="111">
        <v>14</v>
      </c>
      <c r="T305" s="111">
        <v>1</v>
      </c>
      <c r="U305" s="111">
        <f t="shared" si="56"/>
        <v>1</v>
      </c>
      <c r="V305" s="111" t="str">
        <f t="shared" si="48"/>
        <v>14_1</v>
      </c>
      <c r="W305" s="66">
        <f t="shared" si="57"/>
        <v>4556</v>
      </c>
      <c r="X305" s="66">
        <f t="shared" si="58"/>
        <v>4670</v>
      </c>
      <c r="Y305" s="142">
        <f t="shared" si="49"/>
        <v>4670</v>
      </c>
      <c r="Z305" s="43">
        <f t="shared" si="59"/>
        <v>29.935897435897434</v>
      </c>
      <c r="AA305" s="5"/>
      <c r="AB305" s="5"/>
      <c r="AC305" s="5"/>
      <c r="AD305" s="5"/>
      <c r="AE305" s="5"/>
      <c r="AF305" s="5"/>
      <c r="AG305" s="6"/>
    </row>
    <row r="306" spans="1:33">
      <c r="A306" s="111">
        <v>14</v>
      </c>
      <c r="B306" s="111">
        <v>2</v>
      </c>
      <c r="C306" s="111">
        <f t="shared" si="50"/>
        <v>2</v>
      </c>
      <c r="D306" s="111" t="str">
        <f t="shared" si="51"/>
        <v>14_2</v>
      </c>
      <c r="E306" s="112">
        <v>4564</v>
      </c>
      <c r="F306" s="111"/>
      <c r="G306" s="111">
        <v>14</v>
      </c>
      <c r="H306" s="111">
        <v>2</v>
      </c>
      <c r="I306" s="111">
        <f t="shared" si="52"/>
        <v>2</v>
      </c>
      <c r="J306" s="111" t="str">
        <f t="shared" si="53"/>
        <v>14_2</v>
      </c>
      <c r="K306" s="112">
        <v>4712</v>
      </c>
      <c r="L306" s="5"/>
      <c r="M306" s="111">
        <v>14</v>
      </c>
      <c r="N306" s="111">
        <v>2</v>
      </c>
      <c r="O306" s="111">
        <f t="shared" si="54"/>
        <v>2</v>
      </c>
      <c r="P306" s="111" t="str">
        <f t="shared" si="55"/>
        <v>14_2</v>
      </c>
      <c r="Q306" s="112">
        <v>4830</v>
      </c>
      <c r="R306" s="50"/>
      <c r="S306" s="111">
        <v>14</v>
      </c>
      <c r="T306" s="111">
        <v>2</v>
      </c>
      <c r="U306" s="111">
        <f t="shared" si="56"/>
        <v>2</v>
      </c>
      <c r="V306" s="111" t="str">
        <f t="shared" si="48"/>
        <v>14_2</v>
      </c>
      <c r="W306" s="66">
        <f t="shared" si="57"/>
        <v>4712</v>
      </c>
      <c r="X306" s="66">
        <f t="shared" si="58"/>
        <v>4830</v>
      </c>
      <c r="Y306" s="142">
        <f t="shared" si="49"/>
        <v>4830</v>
      </c>
      <c r="Z306" s="43">
        <f t="shared" si="59"/>
        <v>30.96153846153846</v>
      </c>
      <c r="AA306" s="5"/>
      <c r="AB306" s="5"/>
      <c r="AC306" s="5"/>
      <c r="AD306" s="5"/>
      <c r="AE306" s="5"/>
      <c r="AF306" s="5"/>
      <c r="AG306" s="6"/>
    </row>
    <row r="307" spans="1:33">
      <c r="A307" s="111">
        <v>14</v>
      </c>
      <c r="B307" s="111">
        <v>3</v>
      </c>
      <c r="C307" s="111">
        <f t="shared" si="50"/>
        <v>3</v>
      </c>
      <c r="D307" s="111" t="str">
        <f t="shared" si="51"/>
        <v>14_3</v>
      </c>
      <c r="E307" s="112">
        <v>4727</v>
      </c>
      <c r="F307" s="111"/>
      <c r="G307" s="111">
        <v>14</v>
      </c>
      <c r="H307" s="111">
        <v>3</v>
      </c>
      <c r="I307" s="111">
        <f t="shared" si="52"/>
        <v>3</v>
      </c>
      <c r="J307" s="111" t="str">
        <f t="shared" si="53"/>
        <v>14_3</v>
      </c>
      <c r="K307" s="112">
        <v>4881</v>
      </c>
      <c r="L307" s="5"/>
      <c r="M307" s="111">
        <v>14</v>
      </c>
      <c r="N307" s="111">
        <v>3</v>
      </c>
      <c r="O307" s="111">
        <f t="shared" si="54"/>
        <v>3</v>
      </c>
      <c r="P307" s="111" t="str">
        <f t="shared" si="55"/>
        <v>14_3</v>
      </c>
      <c r="Q307" s="112">
        <v>5003</v>
      </c>
      <c r="R307" s="50"/>
      <c r="S307" s="111">
        <v>14</v>
      </c>
      <c r="T307" s="111">
        <v>3</v>
      </c>
      <c r="U307" s="111">
        <f t="shared" si="56"/>
        <v>3</v>
      </c>
      <c r="V307" s="111" t="str">
        <f t="shared" si="48"/>
        <v>14_3</v>
      </c>
      <c r="W307" s="66">
        <f t="shared" si="57"/>
        <v>4881</v>
      </c>
      <c r="X307" s="66">
        <f t="shared" si="58"/>
        <v>5003</v>
      </c>
      <c r="Y307" s="142">
        <f t="shared" si="49"/>
        <v>5003</v>
      </c>
      <c r="Z307" s="43">
        <f t="shared" si="59"/>
        <v>32.070512820512818</v>
      </c>
      <c r="AA307" s="5"/>
      <c r="AB307" s="5"/>
      <c r="AC307" s="5"/>
      <c r="AD307" s="5"/>
      <c r="AE307" s="5"/>
      <c r="AF307" s="5"/>
      <c r="AG307" s="6"/>
    </row>
    <row r="308" spans="1:33">
      <c r="A308" s="111">
        <v>14</v>
      </c>
      <c r="B308" s="111">
        <v>4</v>
      </c>
      <c r="C308" s="111">
        <f t="shared" si="50"/>
        <v>4</v>
      </c>
      <c r="D308" s="111" t="str">
        <f t="shared" si="51"/>
        <v>14_4</v>
      </c>
      <c r="E308" s="112">
        <v>4889</v>
      </c>
      <c r="F308" s="111"/>
      <c r="G308" s="111">
        <v>14</v>
      </c>
      <c r="H308" s="111">
        <v>4</v>
      </c>
      <c r="I308" s="111">
        <f t="shared" si="52"/>
        <v>4</v>
      </c>
      <c r="J308" s="111" t="str">
        <f t="shared" si="53"/>
        <v>14_4</v>
      </c>
      <c r="K308" s="112">
        <v>5048</v>
      </c>
      <c r="L308" s="5"/>
      <c r="M308" s="111">
        <v>14</v>
      </c>
      <c r="N308" s="111">
        <v>4</v>
      </c>
      <c r="O308" s="111">
        <f t="shared" si="54"/>
        <v>4</v>
      </c>
      <c r="P308" s="111" t="str">
        <f t="shared" si="55"/>
        <v>14_4</v>
      </c>
      <c r="Q308" s="112">
        <v>5174</v>
      </c>
      <c r="R308" s="50"/>
      <c r="S308" s="111">
        <v>14</v>
      </c>
      <c r="T308" s="111">
        <v>4</v>
      </c>
      <c r="U308" s="111">
        <f t="shared" si="56"/>
        <v>4</v>
      </c>
      <c r="V308" s="111" t="str">
        <f t="shared" si="48"/>
        <v>14_4</v>
      </c>
      <c r="W308" s="66">
        <f t="shared" si="57"/>
        <v>5048</v>
      </c>
      <c r="X308" s="66">
        <f t="shared" si="58"/>
        <v>5174</v>
      </c>
      <c r="Y308" s="142">
        <f t="shared" si="49"/>
        <v>5174</v>
      </c>
      <c r="Z308" s="43">
        <f t="shared" si="59"/>
        <v>33.166666666666664</v>
      </c>
      <c r="AA308" s="5"/>
      <c r="AB308" s="5"/>
      <c r="AC308" s="5"/>
      <c r="AD308" s="5"/>
      <c r="AE308" s="5"/>
      <c r="AF308" s="5"/>
      <c r="AG308" s="6"/>
    </row>
    <row r="309" spans="1:33">
      <c r="A309" s="111">
        <v>14</v>
      </c>
      <c r="B309" s="111">
        <v>5</v>
      </c>
      <c r="C309" s="111">
        <f t="shared" si="50"/>
        <v>5</v>
      </c>
      <c r="D309" s="111" t="str">
        <f t="shared" si="51"/>
        <v>14_5</v>
      </c>
      <c r="E309" s="112">
        <v>5061</v>
      </c>
      <c r="F309" s="111"/>
      <c r="G309" s="111">
        <v>14</v>
      </c>
      <c r="H309" s="111">
        <v>5</v>
      </c>
      <c r="I309" s="111">
        <f t="shared" si="52"/>
        <v>5</v>
      </c>
      <c r="J309" s="111" t="str">
        <f t="shared" si="53"/>
        <v>14_5</v>
      </c>
      <c r="K309" s="112">
        <v>5225</v>
      </c>
      <c r="L309" s="5"/>
      <c r="M309" s="111">
        <v>14</v>
      </c>
      <c r="N309" s="111">
        <v>5</v>
      </c>
      <c r="O309" s="111">
        <f t="shared" si="54"/>
        <v>5</v>
      </c>
      <c r="P309" s="111" t="str">
        <f t="shared" si="55"/>
        <v>14_5</v>
      </c>
      <c r="Q309" s="112">
        <v>5356</v>
      </c>
      <c r="R309" s="50"/>
      <c r="S309" s="111">
        <v>14</v>
      </c>
      <c r="T309" s="111">
        <v>5</v>
      </c>
      <c r="U309" s="111">
        <f t="shared" si="56"/>
        <v>5</v>
      </c>
      <c r="V309" s="111" t="str">
        <f t="shared" si="48"/>
        <v>14_5</v>
      </c>
      <c r="W309" s="66">
        <f t="shared" si="57"/>
        <v>5225</v>
      </c>
      <c r="X309" s="66">
        <f t="shared" si="58"/>
        <v>5356</v>
      </c>
      <c r="Y309" s="142">
        <f t="shared" si="49"/>
        <v>5356</v>
      </c>
      <c r="Z309" s="43">
        <f t="shared" si="59"/>
        <v>34.333333333333336</v>
      </c>
      <c r="AA309" s="5"/>
      <c r="AB309" s="5"/>
      <c r="AC309" s="5"/>
      <c r="AD309" s="5"/>
      <c r="AE309" s="5"/>
      <c r="AF309" s="5"/>
      <c r="AG309" s="6"/>
    </row>
    <row r="310" spans="1:33">
      <c r="A310" s="111">
        <v>14</v>
      </c>
      <c r="B310" s="111">
        <v>6</v>
      </c>
      <c r="C310" s="111">
        <f t="shared" si="50"/>
        <v>6</v>
      </c>
      <c r="D310" s="111" t="str">
        <f t="shared" si="51"/>
        <v>14_6</v>
      </c>
      <c r="E310" s="112">
        <v>5243</v>
      </c>
      <c r="F310" s="111"/>
      <c r="G310" s="111">
        <v>14</v>
      </c>
      <c r="H310" s="111">
        <v>6</v>
      </c>
      <c r="I310" s="111">
        <f t="shared" si="52"/>
        <v>6</v>
      </c>
      <c r="J310" s="111" t="str">
        <f t="shared" si="53"/>
        <v>14_6</v>
      </c>
      <c r="K310" s="112">
        <v>5413</v>
      </c>
      <c r="L310" s="5"/>
      <c r="M310" s="111">
        <v>14</v>
      </c>
      <c r="N310" s="111">
        <v>6</v>
      </c>
      <c r="O310" s="111">
        <f t="shared" si="54"/>
        <v>6</v>
      </c>
      <c r="P310" s="111" t="str">
        <f t="shared" si="55"/>
        <v>14_6</v>
      </c>
      <c r="Q310" s="112">
        <v>5548</v>
      </c>
      <c r="R310" s="50"/>
      <c r="S310" s="111">
        <v>14</v>
      </c>
      <c r="T310" s="111">
        <v>6</v>
      </c>
      <c r="U310" s="111">
        <f t="shared" si="56"/>
        <v>6</v>
      </c>
      <c r="V310" s="111" t="str">
        <f t="shared" si="48"/>
        <v>14_6</v>
      </c>
      <c r="W310" s="66">
        <f t="shared" si="57"/>
        <v>5413</v>
      </c>
      <c r="X310" s="66">
        <f t="shared" si="58"/>
        <v>5548</v>
      </c>
      <c r="Y310" s="142">
        <f t="shared" si="49"/>
        <v>5548</v>
      </c>
      <c r="Z310" s="43">
        <f t="shared" si="59"/>
        <v>35.564102564102562</v>
      </c>
      <c r="AA310" s="5"/>
      <c r="AB310" s="5"/>
      <c r="AC310" s="5"/>
      <c r="AD310" s="5"/>
      <c r="AE310" s="5"/>
      <c r="AF310" s="5"/>
      <c r="AG310" s="6"/>
    </row>
    <row r="311" spans="1:33">
      <c r="A311" s="111">
        <v>14</v>
      </c>
      <c r="B311" s="111">
        <v>7</v>
      </c>
      <c r="C311" s="111">
        <f t="shared" si="50"/>
        <v>7</v>
      </c>
      <c r="D311" s="111" t="str">
        <f t="shared" si="51"/>
        <v>14_7</v>
      </c>
      <c r="E311" s="112">
        <v>5427</v>
      </c>
      <c r="F311" s="111"/>
      <c r="G311" s="111">
        <v>14</v>
      </c>
      <c r="H311" s="111">
        <v>7</v>
      </c>
      <c r="I311" s="111">
        <f t="shared" si="52"/>
        <v>7</v>
      </c>
      <c r="J311" s="111" t="str">
        <f t="shared" si="53"/>
        <v>14_7</v>
      </c>
      <c r="K311" s="112">
        <v>5603</v>
      </c>
      <c r="L311" s="5"/>
      <c r="M311" s="111">
        <v>14</v>
      </c>
      <c r="N311" s="111">
        <v>7</v>
      </c>
      <c r="O311" s="111">
        <f t="shared" si="54"/>
        <v>7</v>
      </c>
      <c r="P311" s="111" t="str">
        <f t="shared" si="55"/>
        <v>14_7</v>
      </c>
      <c r="Q311" s="112">
        <v>5743</v>
      </c>
      <c r="R311" s="50"/>
      <c r="S311" s="111">
        <v>14</v>
      </c>
      <c r="T311" s="111">
        <v>7</v>
      </c>
      <c r="U311" s="111">
        <f t="shared" si="56"/>
        <v>7</v>
      </c>
      <c r="V311" s="111" t="str">
        <f t="shared" si="48"/>
        <v>14_7</v>
      </c>
      <c r="W311" s="66">
        <f t="shared" si="57"/>
        <v>5603</v>
      </c>
      <c r="X311" s="66">
        <f t="shared" si="58"/>
        <v>5743</v>
      </c>
      <c r="Y311" s="142">
        <f t="shared" si="49"/>
        <v>5743</v>
      </c>
      <c r="Z311" s="43">
        <f t="shared" si="59"/>
        <v>36.814102564102562</v>
      </c>
      <c r="AA311" s="5"/>
      <c r="AB311" s="5"/>
      <c r="AC311" s="5"/>
      <c r="AD311" s="5"/>
      <c r="AE311" s="5"/>
      <c r="AF311" s="5"/>
      <c r="AG311" s="6"/>
    </row>
    <row r="312" spans="1:33">
      <c r="A312" s="111">
        <v>14</v>
      </c>
      <c r="B312" s="111">
        <v>8</v>
      </c>
      <c r="C312" s="111">
        <f t="shared" si="50"/>
        <v>8</v>
      </c>
      <c r="D312" s="111" t="str">
        <f t="shared" si="51"/>
        <v>14_8</v>
      </c>
      <c r="E312" s="112">
        <v>5618</v>
      </c>
      <c r="F312" s="111"/>
      <c r="G312" s="111">
        <v>14</v>
      </c>
      <c r="H312" s="111">
        <v>8</v>
      </c>
      <c r="I312" s="111">
        <f t="shared" si="52"/>
        <v>8</v>
      </c>
      <c r="J312" s="111" t="str">
        <f t="shared" si="53"/>
        <v>14_8</v>
      </c>
      <c r="K312" s="112">
        <v>5801</v>
      </c>
      <c r="L312" s="5"/>
      <c r="M312" s="111">
        <v>14</v>
      </c>
      <c r="N312" s="111">
        <v>8</v>
      </c>
      <c r="O312" s="111">
        <f t="shared" si="54"/>
        <v>8</v>
      </c>
      <c r="P312" s="111" t="str">
        <f t="shared" si="55"/>
        <v>14_8</v>
      </c>
      <c r="Q312" s="112">
        <v>5946</v>
      </c>
      <c r="R312" s="50"/>
      <c r="S312" s="111">
        <v>14</v>
      </c>
      <c r="T312" s="111">
        <v>8</v>
      </c>
      <c r="U312" s="111">
        <f t="shared" si="56"/>
        <v>8</v>
      </c>
      <c r="V312" s="111" t="str">
        <f t="shared" si="48"/>
        <v>14_8</v>
      </c>
      <c r="W312" s="66">
        <f t="shared" si="57"/>
        <v>5801</v>
      </c>
      <c r="X312" s="66">
        <f t="shared" si="58"/>
        <v>5946</v>
      </c>
      <c r="Y312" s="142">
        <f t="shared" si="49"/>
        <v>5946</v>
      </c>
      <c r="Z312" s="43">
        <f t="shared" si="59"/>
        <v>38.115384615384613</v>
      </c>
      <c r="AA312" s="5"/>
      <c r="AB312" s="5"/>
      <c r="AC312" s="5"/>
      <c r="AD312" s="5"/>
      <c r="AE312" s="5"/>
      <c r="AF312" s="5"/>
      <c r="AG312" s="6"/>
    </row>
    <row r="313" spans="1:33">
      <c r="A313" s="111">
        <v>14</v>
      </c>
      <c r="B313" s="111">
        <v>9</v>
      </c>
      <c r="C313" s="111">
        <f t="shared" si="50"/>
        <v>9</v>
      </c>
      <c r="D313" s="111" t="str">
        <f t="shared" si="51"/>
        <v>14_9</v>
      </c>
      <c r="E313" s="112">
        <v>5826</v>
      </c>
      <c r="F313" s="111"/>
      <c r="G313" s="111">
        <v>14</v>
      </c>
      <c r="H313" s="111">
        <v>9</v>
      </c>
      <c r="I313" s="111">
        <f t="shared" si="52"/>
        <v>9</v>
      </c>
      <c r="J313" s="111" t="str">
        <f t="shared" si="53"/>
        <v>14_9</v>
      </c>
      <c r="K313" s="112">
        <v>6015</v>
      </c>
      <c r="L313" s="5"/>
      <c r="M313" s="111">
        <v>14</v>
      </c>
      <c r="N313" s="111">
        <v>9</v>
      </c>
      <c r="O313" s="111">
        <f t="shared" si="54"/>
        <v>9</v>
      </c>
      <c r="P313" s="111" t="str">
        <f t="shared" si="55"/>
        <v>14_9</v>
      </c>
      <c r="Q313" s="112">
        <v>6165</v>
      </c>
      <c r="R313" s="50"/>
      <c r="S313" s="111">
        <v>14</v>
      </c>
      <c r="T313" s="111">
        <v>9</v>
      </c>
      <c r="U313" s="111">
        <f t="shared" si="56"/>
        <v>9</v>
      </c>
      <c r="V313" s="111" t="str">
        <f t="shared" si="48"/>
        <v>14_9</v>
      </c>
      <c r="W313" s="66">
        <f t="shared" si="57"/>
        <v>6015</v>
      </c>
      <c r="X313" s="66">
        <f t="shared" si="58"/>
        <v>6165</v>
      </c>
      <c r="Y313" s="142">
        <f t="shared" si="49"/>
        <v>6165</v>
      </c>
      <c r="Z313" s="43">
        <f t="shared" si="59"/>
        <v>39.519230769230766</v>
      </c>
      <c r="AA313" s="5"/>
      <c r="AB313" s="5"/>
      <c r="AC313" s="5"/>
      <c r="AD313" s="5"/>
      <c r="AE313" s="5"/>
      <c r="AF313" s="5"/>
      <c r="AG313" s="6"/>
    </row>
    <row r="314" spans="1:33">
      <c r="A314" s="111">
        <v>14</v>
      </c>
      <c r="B314" s="111">
        <v>10</v>
      </c>
      <c r="C314" s="111">
        <f t="shared" si="50"/>
        <v>10</v>
      </c>
      <c r="D314" s="111" t="str">
        <f t="shared" si="51"/>
        <v>14_10</v>
      </c>
      <c r="E314" s="112">
        <v>6039</v>
      </c>
      <c r="F314" s="111"/>
      <c r="G314" s="111">
        <v>14</v>
      </c>
      <c r="H314" s="111">
        <v>10</v>
      </c>
      <c r="I314" s="111">
        <f t="shared" si="52"/>
        <v>10</v>
      </c>
      <c r="J314" s="111" t="str">
        <f t="shared" si="53"/>
        <v>14_10</v>
      </c>
      <c r="K314" s="112">
        <v>6235</v>
      </c>
      <c r="L314" s="5"/>
      <c r="M314" s="111">
        <v>14</v>
      </c>
      <c r="N314" s="111">
        <v>10</v>
      </c>
      <c r="O314" s="111">
        <f t="shared" si="54"/>
        <v>10</v>
      </c>
      <c r="P314" s="111" t="str">
        <f t="shared" si="55"/>
        <v>14_10</v>
      </c>
      <c r="Q314" s="112">
        <v>6391</v>
      </c>
      <c r="R314" s="50"/>
      <c r="S314" s="111">
        <v>14</v>
      </c>
      <c r="T314" s="111">
        <v>10</v>
      </c>
      <c r="U314" s="111">
        <f t="shared" si="56"/>
        <v>10</v>
      </c>
      <c r="V314" s="111" t="str">
        <f t="shared" si="48"/>
        <v>14_10</v>
      </c>
      <c r="W314" s="66">
        <f t="shared" si="57"/>
        <v>6235</v>
      </c>
      <c r="X314" s="66">
        <f t="shared" si="58"/>
        <v>6391</v>
      </c>
      <c r="Y314" s="142">
        <f t="shared" si="49"/>
        <v>6391</v>
      </c>
      <c r="Z314" s="43">
        <f t="shared" si="59"/>
        <v>40.967948717948715</v>
      </c>
      <c r="AA314" s="5"/>
      <c r="AB314" s="5"/>
      <c r="AC314" s="5"/>
      <c r="AD314" s="5"/>
      <c r="AE314" s="5"/>
      <c r="AF314" s="5"/>
      <c r="AG314" s="6"/>
    </row>
    <row r="315" spans="1:33">
      <c r="A315" s="111">
        <v>14</v>
      </c>
      <c r="B315" s="111">
        <v>11</v>
      </c>
      <c r="C315" s="111">
        <f t="shared" si="50"/>
        <v>11</v>
      </c>
      <c r="D315" s="111" t="str">
        <f t="shared" si="51"/>
        <v>14_11</v>
      </c>
      <c r="E315" s="112">
        <v>6262</v>
      </c>
      <c r="F315" s="111"/>
      <c r="G315" s="111">
        <v>14</v>
      </c>
      <c r="H315" s="111">
        <v>11</v>
      </c>
      <c r="I315" s="111">
        <f t="shared" si="52"/>
        <v>11</v>
      </c>
      <c r="J315" s="111" t="str">
        <f t="shared" si="53"/>
        <v>14_11</v>
      </c>
      <c r="K315" s="112">
        <v>6466</v>
      </c>
      <c r="L315" s="5"/>
      <c r="M315" s="111">
        <v>14</v>
      </c>
      <c r="N315" s="111">
        <v>11</v>
      </c>
      <c r="O315" s="111">
        <f t="shared" si="54"/>
        <v>11</v>
      </c>
      <c r="P315" s="111" t="str">
        <f t="shared" si="55"/>
        <v>14_11</v>
      </c>
      <c r="Q315" s="112">
        <v>6628</v>
      </c>
      <c r="R315" s="50"/>
      <c r="S315" s="111">
        <v>14</v>
      </c>
      <c r="T315" s="111">
        <v>11</v>
      </c>
      <c r="U315" s="111">
        <f t="shared" si="56"/>
        <v>11</v>
      </c>
      <c r="V315" s="111" t="str">
        <f t="shared" si="48"/>
        <v>14_11</v>
      </c>
      <c r="W315" s="66">
        <f t="shared" si="57"/>
        <v>6466</v>
      </c>
      <c r="X315" s="66">
        <f t="shared" si="58"/>
        <v>6628</v>
      </c>
      <c r="Y315" s="142">
        <f t="shared" si="49"/>
        <v>6628</v>
      </c>
      <c r="Z315" s="43">
        <f t="shared" si="59"/>
        <v>42.487179487179489</v>
      </c>
      <c r="AA315" s="5"/>
      <c r="AB315" s="5"/>
      <c r="AC315" s="5"/>
      <c r="AD315" s="5"/>
      <c r="AE315" s="5"/>
      <c r="AF315" s="5"/>
      <c r="AG315" s="6"/>
    </row>
    <row r="316" spans="1:33">
      <c r="A316" s="111">
        <v>14</v>
      </c>
      <c r="B316" s="111">
        <v>12</v>
      </c>
      <c r="C316" s="111">
        <f t="shared" si="50"/>
        <v>12</v>
      </c>
      <c r="D316" s="111" t="str">
        <f t="shared" si="51"/>
        <v>14_12</v>
      </c>
      <c r="E316" s="112">
        <v>6602</v>
      </c>
      <c r="F316" s="111"/>
      <c r="G316" s="111">
        <v>14</v>
      </c>
      <c r="H316" s="111">
        <v>12</v>
      </c>
      <c r="I316" s="111">
        <f t="shared" si="52"/>
        <v>12</v>
      </c>
      <c r="J316" s="111" t="str">
        <f t="shared" si="53"/>
        <v>14_12</v>
      </c>
      <c r="K316" s="112">
        <v>6817</v>
      </c>
      <c r="L316" s="5"/>
      <c r="M316" s="111">
        <v>14</v>
      </c>
      <c r="N316" s="111">
        <v>12</v>
      </c>
      <c r="O316" s="111">
        <f t="shared" si="54"/>
        <v>12</v>
      </c>
      <c r="P316" s="111" t="str">
        <f t="shared" si="55"/>
        <v>14_12</v>
      </c>
      <c r="Q316" s="112">
        <v>6987</v>
      </c>
      <c r="R316" s="50"/>
      <c r="S316" s="111">
        <v>14</v>
      </c>
      <c r="T316" s="111">
        <v>12</v>
      </c>
      <c r="U316" s="111">
        <f t="shared" si="56"/>
        <v>12</v>
      </c>
      <c r="V316" s="111" t="str">
        <f t="shared" si="48"/>
        <v>14_12</v>
      </c>
      <c r="W316" s="66">
        <f t="shared" si="57"/>
        <v>6817</v>
      </c>
      <c r="X316" s="66">
        <f t="shared" si="58"/>
        <v>6987</v>
      </c>
      <c r="Y316" s="142">
        <f t="shared" si="49"/>
        <v>6987</v>
      </c>
      <c r="Z316" s="43">
        <f t="shared" si="59"/>
        <v>44.78846153846154</v>
      </c>
      <c r="AA316" s="5"/>
      <c r="AB316" s="5"/>
      <c r="AC316" s="5"/>
      <c r="AD316" s="5"/>
      <c r="AE316" s="5"/>
      <c r="AF316" s="5"/>
      <c r="AG316" s="6"/>
    </row>
    <row r="317" spans="1:33">
      <c r="A317" s="111">
        <v>14</v>
      </c>
      <c r="B317" s="111">
        <v>13</v>
      </c>
      <c r="C317" s="111">
        <f t="shared" si="50"/>
        <v>13</v>
      </c>
      <c r="D317" s="111" t="str">
        <f t="shared" si="51"/>
        <v>14_13</v>
      </c>
      <c r="E317" s="112">
        <v>6957</v>
      </c>
      <c r="F317" s="111"/>
      <c r="G317" s="111">
        <v>14</v>
      </c>
      <c r="H317" s="111">
        <v>13</v>
      </c>
      <c r="I317" s="111">
        <f t="shared" si="52"/>
        <v>13</v>
      </c>
      <c r="J317" s="111" t="str">
        <f t="shared" si="53"/>
        <v>14_13</v>
      </c>
      <c r="K317" s="112">
        <v>7183</v>
      </c>
      <c r="L317" s="5"/>
      <c r="M317" s="111">
        <v>14</v>
      </c>
      <c r="N317" s="111">
        <v>13</v>
      </c>
      <c r="O317" s="111">
        <f t="shared" si="54"/>
        <v>13</v>
      </c>
      <c r="P317" s="111" t="str">
        <f t="shared" si="55"/>
        <v>14_13</v>
      </c>
      <c r="Q317" s="112">
        <v>7363</v>
      </c>
      <c r="R317" s="50"/>
      <c r="S317" s="111">
        <v>14</v>
      </c>
      <c r="T317" s="111">
        <v>13</v>
      </c>
      <c r="U317" s="111">
        <f t="shared" si="56"/>
        <v>13</v>
      </c>
      <c r="V317" s="111" t="str">
        <f t="shared" si="48"/>
        <v>14_13</v>
      </c>
      <c r="W317" s="66">
        <f t="shared" si="57"/>
        <v>7183</v>
      </c>
      <c r="X317" s="66">
        <f t="shared" si="58"/>
        <v>7363</v>
      </c>
      <c r="Y317" s="142">
        <f t="shared" si="49"/>
        <v>7363</v>
      </c>
      <c r="Z317" s="43">
        <f t="shared" si="59"/>
        <v>47.198717948717949</v>
      </c>
      <c r="AA317" s="5"/>
      <c r="AB317" s="5"/>
      <c r="AC317" s="5"/>
      <c r="AD317" s="5"/>
      <c r="AE317" s="5"/>
      <c r="AF317" s="5"/>
      <c r="AG317" s="6"/>
    </row>
    <row r="318" spans="1:33">
      <c r="A318" s="111">
        <v>14</v>
      </c>
      <c r="B318" s="111" t="s">
        <v>665</v>
      </c>
      <c r="C318" s="111" t="str">
        <f t="shared" si="50"/>
        <v>u1</v>
      </c>
      <c r="D318" s="111" t="str">
        <f t="shared" si="51"/>
        <v>14_u1</v>
      </c>
      <c r="E318" s="112">
        <v>7330</v>
      </c>
      <c r="F318" s="111"/>
      <c r="G318" s="111">
        <v>14</v>
      </c>
      <c r="H318" s="111" t="s">
        <v>665</v>
      </c>
      <c r="I318" s="111" t="str">
        <f t="shared" si="52"/>
        <v>u1</v>
      </c>
      <c r="J318" s="111" t="str">
        <f t="shared" si="53"/>
        <v>14_u1</v>
      </c>
      <c r="K318" s="112">
        <v>7568</v>
      </c>
      <c r="L318" s="5"/>
      <c r="M318" s="111">
        <v>14</v>
      </c>
      <c r="N318" s="111" t="s">
        <v>665</v>
      </c>
      <c r="O318" s="111" t="str">
        <f t="shared" si="54"/>
        <v>u1</v>
      </c>
      <c r="P318" s="111" t="str">
        <f t="shared" si="55"/>
        <v>14_u1</v>
      </c>
      <c r="Q318" s="112">
        <v>7757</v>
      </c>
      <c r="R318" s="50"/>
      <c r="S318" s="111">
        <v>14</v>
      </c>
      <c r="T318" s="111" t="s">
        <v>665</v>
      </c>
      <c r="U318" s="111" t="str">
        <f t="shared" si="56"/>
        <v>u1</v>
      </c>
      <c r="V318" s="111" t="str">
        <f t="shared" si="48"/>
        <v>14_u1</v>
      </c>
      <c r="W318" s="66">
        <f t="shared" si="57"/>
        <v>7568</v>
      </c>
      <c r="X318" s="66">
        <f t="shared" si="58"/>
        <v>7757</v>
      </c>
      <c r="Y318" s="142">
        <f t="shared" si="49"/>
        <v>7757</v>
      </c>
      <c r="Z318" s="43">
        <f t="shared" si="59"/>
        <v>49.724358974358971</v>
      </c>
      <c r="AA318" s="5"/>
      <c r="AB318" s="5"/>
      <c r="AC318" s="5"/>
      <c r="AD318" s="5"/>
      <c r="AE318" s="5"/>
      <c r="AF318" s="5"/>
      <c r="AG318" s="6"/>
    </row>
    <row r="319" spans="1:33">
      <c r="A319" s="111">
        <v>14</v>
      </c>
      <c r="B319" s="111" t="s">
        <v>666</v>
      </c>
      <c r="C319" s="111" t="str">
        <f t="shared" si="50"/>
        <v>u2</v>
      </c>
      <c r="D319" s="111" t="str">
        <f t="shared" si="51"/>
        <v>14_u2</v>
      </c>
      <c r="E319" s="112">
        <v>7725</v>
      </c>
      <c r="F319" s="111"/>
      <c r="G319" s="111">
        <v>14</v>
      </c>
      <c r="H319" s="111" t="s">
        <v>666</v>
      </c>
      <c r="I319" s="111" t="str">
        <f t="shared" si="52"/>
        <v>u2</v>
      </c>
      <c r="J319" s="111" t="str">
        <f t="shared" si="53"/>
        <v>14_u2</v>
      </c>
      <c r="K319" s="112">
        <v>7976</v>
      </c>
      <c r="L319" s="5"/>
      <c r="M319" s="111">
        <v>14</v>
      </c>
      <c r="N319" s="111" t="s">
        <v>666</v>
      </c>
      <c r="O319" s="111" t="str">
        <f t="shared" si="54"/>
        <v>u2</v>
      </c>
      <c r="P319" s="111" t="str">
        <f t="shared" si="55"/>
        <v>14_u2</v>
      </c>
      <c r="Q319" s="112">
        <v>8175</v>
      </c>
      <c r="R319" s="50"/>
      <c r="S319" s="111">
        <v>14</v>
      </c>
      <c r="T319" s="111" t="s">
        <v>666</v>
      </c>
      <c r="U319" s="111" t="str">
        <f t="shared" si="56"/>
        <v>u2</v>
      </c>
      <c r="V319" s="111" t="str">
        <f t="shared" si="48"/>
        <v>14_u2</v>
      </c>
      <c r="W319" s="66">
        <f t="shared" si="57"/>
        <v>7976</v>
      </c>
      <c r="X319" s="66">
        <f t="shared" si="58"/>
        <v>8175</v>
      </c>
      <c r="Y319" s="142">
        <f t="shared" si="49"/>
        <v>8175</v>
      </c>
      <c r="Z319" s="43">
        <f t="shared" si="59"/>
        <v>52.403846153846153</v>
      </c>
      <c r="AA319" s="5"/>
      <c r="AB319" s="5"/>
      <c r="AC319" s="5"/>
      <c r="AD319" s="5"/>
      <c r="AE319" s="5"/>
      <c r="AF319" s="5"/>
      <c r="AG319" s="6"/>
    </row>
    <row r="320" spans="1:33">
      <c r="A320" s="111">
        <v>14</v>
      </c>
      <c r="B320" s="111" t="s">
        <v>667</v>
      </c>
      <c r="C320" s="111" t="str">
        <f t="shared" si="50"/>
        <v>a</v>
      </c>
      <c r="D320" s="111" t="str">
        <f t="shared" si="51"/>
        <v>14_a</v>
      </c>
      <c r="E320" s="112">
        <v>7330</v>
      </c>
      <c r="F320" s="111"/>
      <c r="G320" s="111">
        <v>14</v>
      </c>
      <c r="H320" s="111" t="s">
        <v>667</v>
      </c>
      <c r="I320" s="111" t="str">
        <f t="shared" si="52"/>
        <v>a</v>
      </c>
      <c r="J320" s="111" t="str">
        <f t="shared" si="53"/>
        <v>14_a</v>
      </c>
      <c r="K320" s="112">
        <v>7568</v>
      </c>
      <c r="L320" s="5"/>
      <c r="M320" s="111">
        <v>14</v>
      </c>
      <c r="N320" s="111" t="s">
        <v>667</v>
      </c>
      <c r="O320" s="111" t="str">
        <f t="shared" si="54"/>
        <v>a</v>
      </c>
      <c r="P320" s="111" t="str">
        <f t="shared" si="55"/>
        <v>14_a</v>
      </c>
      <c r="Q320" s="112">
        <v>7757</v>
      </c>
      <c r="R320" s="50"/>
      <c r="S320" s="111">
        <v>14</v>
      </c>
      <c r="T320" s="111" t="s">
        <v>667</v>
      </c>
      <c r="U320" s="111" t="str">
        <f t="shared" si="56"/>
        <v>a</v>
      </c>
      <c r="V320" s="111" t="str">
        <f t="shared" si="48"/>
        <v>14_a</v>
      </c>
      <c r="W320" s="66">
        <f t="shared" si="57"/>
        <v>7568</v>
      </c>
      <c r="X320" s="66">
        <f t="shared" si="58"/>
        <v>7757</v>
      </c>
      <c r="Y320" s="142">
        <f t="shared" si="49"/>
        <v>7757</v>
      </c>
      <c r="Z320" s="43">
        <f t="shared" si="59"/>
        <v>49.724358974358971</v>
      </c>
      <c r="AA320" s="5"/>
      <c r="AB320" s="5"/>
      <c r="AC320" s="5"/>
      <c r="AD320" s="5"/>
      <c r="AE320" s="5"/>
      <c r="AF320" s="5"/>
      <c r="AG320" s="6"/>
    </row>
    <row r="321" spans="1:33">
      <c r="A321" s="111">
        <v>14</v>
      </c>
      <c r="B321" s="111" t="s">
        <v>668</v>
      </c>
      <c r="C321" s="111" t="str">
        <f t="shared" si="50"/>
        <v>b</v>
      </c>
      <c r="D321" s="111" t="str">
        <f t="shared" si="51"/>
        <v>14_b</v>
      </c>
      <c r="E321" s="112">
        <v>7725</v>
      </c>
      <c r="F321" s="111"/>
      <c r="G321" s="111">
        <v>14</v>
      </c>
      <c r="H321" s="111" t="s">
        <v>668</v>
      </c>
      <c r="I321" s="111" t="str">
        <f t="shared" si="52"/>
        <v>b</v>
      </c>
      <c r="J321" s="111" t="str">
        <f t="shared" si="53"/>
        <v>14_b</v>
      </c>
      <c r="K321" s="112">
        <v>7976</v>
      </c>
      <c r="L321" s="5"/>
      <c r="M321" s="111">
        <v>14</v>
      </c>
      <c r="N321" s="111" t="s">
        <v>668</v>
      </c>
      <c r="O321" s="111" t="str">
        <f t="shared" si="54"/>
        <v>b</v>
      </c>
      <c r="P321" s="111" t="str">
        <f t="shared" si="55"/>
        <v>14_b</v>
      </c>
      <c r="Q321" s="112">
        <v>8175</v>
      </c>
      <c r="R321" s="50"/>
      <c r="S321" s="111">
        <v>14</v>
      </c>
      <c r="T321" s="111" t="s">
        <v>668</v>
      </c>
      <c r="U321" s="111" t="str">
        <f t="shared" si="56"/>
        <v>b</v>
      </c>
      <c r="V321" s="111" t="str">
        <f t="shared" si="48"/>
        <v>14_b</v>
      </c>
      <c r="W321" s="66">
        <f t="shared" si="57"/>
        <v>7976</v>
      </c>
      <c r="X321" s="66">
        <f t="shared" si="58"/>
        <v>8175</v>
      </c>
      <c r="Y321" s="142">
        <f t="shared" si="49"/>
        <v>8175</v>
      </c>
      <c r="Z321" s="43">
        <f t="shared" si="59"/>
        <v>52.403846153846153</v>
      </c>
      <c r="AA321" s="5"/>
      <c r="AB321" s="5"/>
      <c r="AC321" s="5"/>
      <c r="AD321" s="5"/>
      <c r="AE321" s="5"/>
      <c r="AF321" s="5"/>
      <c r="AG321" s="6"/>
    </row>
    <row r="322" spans="1:33">
      <c r="A322" s="111">
        <v>14</v>
      </c>
      <c r="B322" s="111" t="s">
        <v>669</v>
      </c>
      <c r="C322" s="111" t="str">
        <f t="shared" si="50"/>
        <v>c</v>
      </c>
      <c r="D322" s="111" t="str">
        <f t="shared" si="51"/>
        <v>14_c</v>
      </c>
      <c r="E322" s="112">
        <v>8139</v>
      </c>
      <c r="F322" s="111"/>
      <c r="G322" s="111">
        <v>14</v>
      </c>
      <c r="H322" s="111" t="s">
        <v>669</v>
      </c>
      <c r="I322" s="111" t="str">
        <f t="shared" si="52"/>
        <v>c</v>
      </c>
      <c r="J322" s="111" t="str">
        <f t="shared" si="53"/>
        <v>14_c</v>
      </c>
      <c r="K322" s="112">
        <v>8404</v>
      </c>
      <c r="L322" s="5"/>
      <c r="M322" s="111">
        <v>14</v>
      </c>
      <c r="N322" s="111" t="s">
        <v>669</v>
      </c>
      <c r="O322" s="111" t="str">
        <f t="shared" si="54"/>
        <v>c</v>
      </c>
      <c r="P322" s="111" t="str">
        <f t="shared" si="55"/>
        <v>14_c</v>
      </c>
      <c r="Q322" s="112">
        <v>8614</v>
      </c>
      <c r="R322" s="50"/>
      <c r="S322" s="111">
        <v>14</v>
      </c>
      <c r="T322" s="111" t="s">
        <v>669</v>
      </c>
      <c r="U322" s="111" t="str">
        <f t="shared" si="56"/>
        <v>c</v>
      </c>
      <c r="V322" s="111" t="str">
        <f t="shared" si="48"/>
        <v>14_c</v>
      </c>
      <c r="W322" s="66">
        <f t="shared" si="57"/>
        <v>8404</v>
      </c>
      <c r="X322" s="66">
        <f t="shared" si="58"/>
        <v>8614</v>
      </c>
      <c r="Y322" s="142">
        <f t="shared" si="49"/>
        <v>8614</v>
      </c>
      <c r="Z322" s="43">
        <f t="shared" si="59"/>
        <v>55.217948717948715</v>
      </c>
      <c r="AA322" s="5"/>
      <c r="AB322" s="5"/>
      <c r="AC322" s="5"/>
      <c r="AD322" s="5"/>
      <c r="AE322" s="5"/>
      <c r="AF322" s="5"/>
      <c r="AG322" s="6"/>
    </row>
    <row r="323" spans="1:33">
      <c r="A323" s="111">
        <v>14</v>
      </c>
      <c r="B323" s="111" t="s">
        <v>670</v>
      </c>
      <c r="C323" s="111" t="str">
        <f t="shared" si="50"/>
        <v>d</v>
      </c>
      <c r="D323" s="111" t="str">
        <f t="shared" si="51"/>
        <v>14_d</v>
      </c>
      <c r="E323" s="112">
        <v>8577</v>
      </c>
      <c r="F323" s="111"/>
      <c r="G323" s="111">
        <v>14</v>
      </c>
      <c r="H323" s="111" t="s">
        <v>670</v>
      </c>
      <c r="I323" s="111" t="str">
        <f t="shared" si="52"/>
        <v>d</v>
      </c>
      <c r="J323" s="111" t="str">
        <f t="shared" si="53"/>
        <v>14_d</v>
      </c>
      <c r="K323" s="112">
        <v>8856</v>
      </c>
      <c r="L323" s="5"/>
      <c r="M323" s="111">
        <v>14</v>
      </c>
      <c r="N323" s="111" t="s">
        <v>670</v>
      </c>
      <c r="O323" s="111" t="str">
        <f t="shared" si="54"/>
        <v>d</v>
      </c>
      <c r="P323" s="111" t="str">
        <f t="shared" si="55"/>
        <v>14_d</v>
      </c>
      <c r="Q323" s="112">
        <v>9077</v>
      </c>
      <c r="R323" s="50"/>
      <c r="S323" s="111">
        <v>14</v>
      </c>
      <c r="T323" s="111" t="s">
        <v>670</v>
      </c>
      <c r="U323" s="111" t="str">
        <f t="shared" si="56"/>
        <v>d</v>
      </c>
      <c r="V323" s="111" t="str">
        <f t="shared" si="48"/>
        <v>14_d</v>
      </c>
      <c r="W323" s="66">
        <f t="shared" si="57"/>
        <v>8856</v>
      </c>
      <c r="X323" s="66">
        <f t="shared" si="58"/>
        <v>9077</v>
      </c>
      <c r="Y323" s="142">
        <f t="shared" si="49"/>
        <v>9077</v>
      </c>
      <c r="Z323" s="43">
        <f t="shared" si="59"/>
        <v>58.185897435897438</v>
      </c>
      <c r="AA323" s="5"/>
      <c r="AB323" s="5"/>
      <c r="AC323" s="5"/>
      <c r="AD323" s="5"/>
      <c r="AE323" s="5"/>
      <c r="AF323" s="5"/>
      <c r="AG323" s="6"/>
    </row>
    <row r="324" spans="1:33">
      <c r="A324" s="111">
        <v>14</v>
      </c>
      <c r="B324" s="111" t="s">
        <v>671</v>
      </c>
      <c r="C324" s="111" t="str">
        <f t="shared" si="50"/>
        <v>e</v>
      </c>
      <c r="D324" s="111" t="str">
        <f t="shared" si="51"/>
        <v>14_e</v>
      </c>
      <c r="E324" s="112">
        <v>9041</v>
      </c>
      <c r="F324" s="111"/>
      <c r="G324" s="111">
        <v>14</v>
      </c>
      <c r="H324" s="111" t="s">
        <v>671</v>
      </c>
      <c r="I324" s="111" t="str">
        <f t="shared" si="52"/>
        <v>e</v>
      </c>
      <c r="J324" s="111" t="str">
        <f t="shared" si="53"/>
        <v>14_e</v>
      </c>
      <c r="K324" s="112">
        <v>9335</v>
      </c>
      <c r="L324" s="5"/>
      <c r="M324" s="111">
        <v>14</v>
      </c>
      <c r="N324" s="111" t="s">
        <v>671</v>
      </c>
      <c r="O324" s="111" t="str">
        <f t="shared" si="54"/>
        <v>e</v>
      </c>
      <c r="P324" s="111" t="str">
        <f t="shared" si="55"/>
        <v>14_e</v>
      </c>
      <c r="Q324" s="112">
        <v>9568</v>
      </c>
      <c r="R324" s="50"/>
      <c r="S324" s="111">
        <v>14</v>
      </c>
      <c r="T324" s="111" t="s">
        <v>671</v>
      </c>
      <c r="U324" s="111" t="str">
        <f t="shared" si="56"/>
        <v>e</v>
      </c>
      <c r="V324" s="111" t="str">
        <f t="shared" si="48"/>
        <v>14_e</v>
      </c>
      <c r="W324" s="66">
        <f t="shared" si="57"/>
        <v>9335</v>
      </c>
      <c r="X324" s="66">
        <f t="shared" si="58"/>
        <v>9568</v>
      </c>
      <c r="Y324" s="142">
        <f t="shared" si="49"/>
        <v>9568</v>
      </c>
      <c r="Z324" s="43">
        <f t="shared" si="59"/>
        <v>61.333333333333336</v>
      </c>
      <c r="AA324" s="5"/>
      <c r="AB324" s="5"/>
      <c r="AC324" s="5"/>
      <c r="AD324" s="5"/>
      <c r="AE324" s="5"/>
      <c r="AF324" s="5"/>
      <c r="AG324" s="6"/>
    </row>
    <row r="325" spans="1:33">
      <c r="A325" s="111">
        <v>15</v>
      </c>
      <c r="B325" s="111" t="s">
        <v>664</v>
      </c>
      <c r="C325" s="111" t="str">
        <f t="shared" si="50"/>
        <v>Start</v>
      </c>
      <c r="D325" s="111" t="str">
        <f t="shared" si="51"/>
        <v>15_Start</v>
      </c>
      <c r="E325" s="112">
        <v>4496</v>
      </c>
      <c r="F325" s="111"/>
      <c r="G325" s="111">
        <v>15</v>
      </c>
      <c r="H325" s="111" t="s">
        <v>664</v>
      </c>
      <c r="I325" s="111" t="str">
        <f t="shared" si="52"/>
        <v>Start</v>
      </c>
      <c r="J325" s="111" t="str">
        <f t="shared" si="53"/>
        <v>15_Start</v>
      </c>
      <c r="K325" s="112">
        <v>4642</v>
      </c>
      <c r="L325" s="5"/>
      <c r="M325" s="111">
        <v>15</v>
      </c>
      <c r="N325" s="111" t="s">
        <v>664</v>
      </c>
      <c r="O325" s="111" t="str">
        <f t="shared" si="54"/>
        <v>Start</v>
      </c>
      <c r="P325" s="111" t="str">
        <f t="shared" si="55"/>
        <v>15_Start</v>
      </c>
      <c r="Q325" s="112">
        <v>4758</v>
      </c>
      <c r="R325" s="50"/>
      <c r="S325" s="111">
        <v>15</v>
      </c>
      <c r="T325" s="111" t="s">
        <v>664</v>
      </c>
      <c r="U325" s="111" t="str">
        <f t="shared" si="56"/>
        <v>Start</v>
      </c>
      <c r="V325" s="111" t="str">
        <f t="shared" si="48"/>
        <v>15_Start</v>
      </c>
      <c r="W325" s="66">
        <f t="shared" si="57"/>
        <v>4642</v>
      </c>
      <c r="X325" s="66">
        <f t="shared" si="58"/>
        <v>4758</v>
      </c>
      <c r="Y325" s="142">
        <f t="shared" si="49"/>
        <v>4758</v>
      </c>
      <c r="Z325" s="43">
        <f t="shared" si="59"/>
        <v>30.5</v>
      </c>
      <c r="AA325" s="5"/>
      <c r="AB325" s="5"/>
      <c r="AC325" s="5"/>
      <c r="AD325" s="5"/>
      <c r="AE325" s="5"/>
      <c r="AF325" s="5"/>
      <c r="AG325" s="6"/>
    </row>
    <row r="326" spans="1:33">
      <c r="A326" s="111">
        <v>15</v>
      </c>
      <c r="B326" s="111">
        <v>0</v>
      </c>
      <c r="C326" s="111">
        <f t="shared" si="50"/>
        <v>0</v>
      </c>
      <c r="D326" s="111" t="str">
        <f t="shared" si="51"/>
        <v>15_0</v>
      </c>
      <c r="E326" s="112">
        <v>4564</v>
      </c>
      <c r="F326" s="111"/>
      <c r="G326" s="111">
        <v>15</v>
      </c>
      <c r="H326" s="111">
        <v>0</v>
      </c>
      <c r="I326" s="111">
        <f t="shared" si="52"/>
        <v>0</v>
      </c>
      <c r="J326" s="111" t="str">
        <f t="shared" si="53"/>
        <v>15_0</v>
      </c>
      <c r="K326" s="112">
        <v>4712</v>
      </c>
      <c r="L326" s="5"/>
      <c r="M326" s="111">
        <v>15</v>
      </c>
      <c r="N326" s="111">
        <v>0</v>
      </c>
      <c r="O326" s="111">
        <f t="shared" si="54"/>
        <v>0</v>
      </c>
      <c r="P326" s="111" t="str">
        <f t="shared" si="55"/>
        <v>15_0</v>
      </c>
      <c r="Q326" s="112">
        <v>4830</v>
      </c>
      <c r="R326" s="50"/>
      <c r="S326" s="111">
        <v>15</v>
      </c>
      <c r="T326" s="111">
        <v>0</v>
      </c>
      <c r="U326" s="111">
        <f t="shared" si="56"/>
        <v>0</v>
      </c>
      <c r="V326" s="111" t="str">
        <f t="shared" si="48"/>
        <v>15_0</v>
      </c>
      <c r="W326" s="66">
        <f t="shared" si="57"/>
        <v>4712</v>
      </c>
      <c r="X326" s="66">
        <f t="shared" si="58"/>
        <v>4830</v>
      </c>
      <c r="Y326" s="142">
        <f t="shared" si="49"/>
        <v>4830</v>
      </c>
      <c r="Z326" s="43">
        <f t="shared" si="59"/>
        <v>30.96153846153846</v>
      </c>
      <c r="AA326" s="5"/>
      <c r="AB326" s="5"/>
      <c r="AC326" s="5"/>
      <c r="AD326" s="5"/>
      <c r="AE326" s="5"/>
      <c r="AF326" s="5"/>
      <c r="AG326" s="6"/>
    </row>
    <row r="327" spans="1:33">
      <c r="A327" s="111">
        <v>15</v>
      </c>
      <c r="B327" s="111">
        <v>1</v>
      </c>
      <c r="C327" s="111">
        <f t="shared" si="50"/>
        <v>1</v>
      </c>
      <c r="D327" s="111" t="str">
        <f t="shared" si="51"/>
        <v>15_1</v>
      </c>
      <c r="E327" s="112">
        <v>4727</v>
      </c>
      <c r="F327" s="111"/>
      <c r="G327" s="111">
        <v>15</v>
      </c>
      <c r="H327" s="111">
        <v>1</v>
      </c>
      <c r="I327" s="111">
        <f t="shared" si="52"/>
        <v>1</v>
      </c>
      <c r="J327" s="111" t="str">
        <f t="shared" si="53"/>
        <v>15_1</v>
      </c>
      <c r="K327" s="112">
        <v>4881</v>
      </c>
      <c r="L327" s="5"/>
      <c r="M327" s="111">
        <v>15</v>
      </c>
      <c r="N327" s="111">
        <v>1</v>
      </c>
      <c r="O327" s="111">
        <f t="shared" si="54"/>
        <v>1</v>
      </c>
      <c r="P327" s="111" t="str">
        <f t="shared" si="55"/>
        <v>15_1</v>
      </c>
      <c r="Q327" s="112">
        <v>5003</v>
      </c>
      <c r="R327" s="50"/>
      <c r="S327" s="111">
        <v>15</v>
      </c>
      <c r="T327" s="111">
        <v>1</v>
      </c>
      <c r="U327" s="111">
        <f t="shared" si="56"/>
        <v>1</v>
      </c>
      <c r="V327" s="111" t="str">
        <f t="shared" si="48"/>
        <v>15_1</v>
      </c>
      <c r="W327" s="66">
        <f t="shared" si="57"/>
        <v>4881</v>
      </c>
      <c r="X327" s="66">
        <f t="shared" si="58"/>
        <v>5003</v>
      </c>
      <c r="Y327" s="142">
        <f t="shared" si="49"/>
        <v>5003</v>
      </c>
      <c r="Z327" s="43">
        <f t="shared" si="59"/>
        <v>32.070512820512818</v>
      </c>
      <c r="AA327" s="5"/>
      <c r="AB327" s="5"/>
      <c r="AC327" s="5"/>
      <c r="AD327" s="5"/>
      <c r="AE327" s="5"/>
      <c r="AF327" s="5"/>
      <c r="AG327" s="6"/>
    </row>
    <row r="328" spans="1:33">
      <c r="A328" s="111">
        <v>15</v>
      </c>
      <c r="B328" s="111">
        <v>2</v>
      </c>
      <c r="C328" s="111">
        <f t="shared" si="50"/>
        <v>2</v>
      </c>
      <c r="D328" s="111" t="str">
        <f t="shared" si="51"/>
        <v>15_2</v>
      </c>
      <c r="E328" s="112">
        <v>4889</v>
      </c>
      <c r="F328" s="111"/>
      <c r="G328" s="111">
        <v>15</v>
      </c>
      <c r="H328" s="111">
        <v>2</v>
      </c>
      <c r="I328" s="111">
        <f t="shared" si="52"/>
        <v>2</v>
      </c>
      <c r="J328" s="111" t="str">
        <f t="shared" si="53"/>
        <v>15_2</v>
      </c>
      <c r="K328" s="112">
        <v>5048</v>
      </c>
      <c r="L328" s="5"/>
      <c r="M328" s="111">
        <v>15</v>
      </c>
      <c r="N328" s="111">
        <v>2</v>
      </c>
      <c r="O328" s="111">
        <f t="shared" si="54"/>
        <v>2</v>
      </c>
      <c r="P328" s="111" t="str">
        <f t="shared" si="55"/>
        <v>15_2</v>
      </c>
      <c r="Q328" s="112">
        <v>5174</v>
      </c>
      <c r="R328" s="50"/>
      <c r="S328" s="111">
        <v>15</v>
      </c>
      <c r="T328" s="111">
        <v>2</v>
      </c>
      <c r="U328" s="111">
        <f t="shared" si="56"/>
        <v>2</v>
      </c>
      <c r="V328" s="111" t="str">
        <f t="shared" si="48"/>
        <v>15_2</v>
      </c>
      <c r="W328" s="66">
        <f t="shared" si="57"/>
        <v>5048</v>
      </c>
      <c r="X328" s="66">
        <f t="shared" si="58"/>
        <v>5174</v>
      </c>
      <c r="Y328" s="142">
        <f t="shared" si="49"/>
        <v>5174</v>
      </c>
      <c r="Z328" s="43">
        <f t="shared" si="59"/>
        <v>33.166666666666664</v>
      </c>
      <c r="AA328" s="5"/>
      <c r="AB328" s="5"/>
      <c r="AC328" s="5"/>
      <c r="AD328" s="5"/>
      <c r="AE328" s="5"/>
      <c r="AF328" s="5"/>
      <c r="AG328" s="6"/>
    </row>
    <row r="329" spans="1:33">
      <c r="A329" s="111">
        <v>15</v>
      </c>
      <c r="B329" s="111">
        <v>3</v>
      </c>
      <c r="C329" s="111">
        <f t="shared" si="50"/>
        <v>3</v>
      </c>
      <c r="D329" s="111" t="str">
        <f t="shared" si="51"/>
        <v>15_3</v>
      </c>
      <c r="E329" s="112">
        <v>5061</v>
      </c>
      <c r="F329" s="111"/>
      <c r="G329" s="111">
        <v>15</v>
      </c>
      <c r="H329" s="111">
        <v>3</v>
      </c>
      <c r="I329" s="111">
        <f t="shared" si="52"/>
        <v>3</v>
      </c>
      <c r="J329" s="111" t="str">
        <f t="shared" si="53"/>
        <v>15_3</v>
      </c>
      <c r="K329" s="112">
        <v>5225</v>
      </c>
      <c r="L329" s="5"/>
      <c r="M329" s="111">
        <v>15</v>
      </c>
      <c r="N329" s="111">
        <v>3</v>
      </c>
      <c r="O329" s="111">
        <f t="shared" si="54"/>
        <v>3</v>
      </c>
      <c r="P329" s="111" t="str">
        <f t="shared" si="55"/>
        <v>15_3</v>
      </c>
      <c r="Q329" s="112">
        <v>5356</v>
      </c>
      <c r="R329" s="50"/>
      <c r="S329" s="111">
        <v>15</v>
      </c>
      <c r="T329" s="111">
        <v>3</v>
      </c>
      <c r="U329" s="111">
        <f t="shared" si="56"/>
        <v>3</v>
      </c>
      <c r="V329" s="111" t="str">
        <f t="shared" si="48"/>
        <v>15_3</v>
      </c>
      <c r="W329" s="66">
        <f t="shared" si="57"/>
        <v>5225</v>
      </c>
      <c r="X329" s="66">
        <f t="shared" si="58"/>
        <v>5356</v>
      </c>
      <c r="Y329" s="142">
        <f t="shared" si="49"/>
        <v>5356</v>
      </c>
      <c r="Z329" s="43">
        <f t="shared" si="59"/>
        <v>34.333333333333336</v>
      </c>
      <c r="AA329" s="5"/>
      <c r="AB329" s="5"/>
      <c r="AC329" s="5"/>
      <c r="AD329" s="5"/>
      <c r="AE329" s="5"/>
      <c r="AF329" s="5"/>
      <c r="AG329" s="6"/>
    </row>
    <row r="330" spans="1:33">
      <c r="A330" s="111">
        <v>15</v>
      </c>
      <c r="B330" s="111">
        <v>4</v>
      </c>
      <c r="C330" s="111">
        <f t="shared" si="50"/>
        <v>4</v>
      </c>
      <c r="D330" s="111" t="str">
        <f t="shared" si="51"/>
        <v>15_4</v>
      </c>
      <c r="E330" s="112">
        <v>5243</v>
      </c>
      <c r="F330" s="111"/>
      <c r="G330" s="111">
        <v>15</v>
      </c>
      <c r="H330" s="111">
        <v>4</v>
      </c>
      <c r="I330" s="111">
        <f t="shared" si="52"/>
        <v>4</v>
      </c>
      <c r="J330" s="111" t="str">
        <f t="shared" si="53"/>
        <v>15_4</v>
      </c>
      <c r="K330" s="112">
        <v>5413</v>
      </c>
      <c r="L330" s="5"/>
      <c r="M330" s="111">
        <v>15</v>
      </c>
      <c r="N330" s="111">
        <v>4</v>
      </c>
      <c r="O330" s="111">
        <f t="shared" si="54"/>
        <v>4</v>
      </c>
      <c r="P330" s="111" t="str">
        <f t="shared" si="55"/>
        <v>15_4</v>
      </c>
      <c r="Q330" s="112">
        <v>5548</v>
      </c>
      <c r="R330" s="50"/>
      <c r="S330" s="111">
        <v>15</v>
      </c>
      <c r="T330" s="111">
        <v>4</v>
      </c>
      <c r="U330" s="111">
        <f t="shared" si="56"/>
        <v>4</v>
      </c>
      <c r="V330" s="111" t="str">
        <f t="shared" si="48"/>
        <v>15_4</v>
      </c>
      <c r="W330" s="66">
        <f t="shared" si="57"/>
        <v>5413</v>
      </c>
      <c r="X330" s="66">
        <f t="shared" si="58"/>
        <v>5548</v>
      </c>
      <c r="Y330" s="142">
        <f t="shared" si="49"/>
        <v>5548</v>
      </c>
      <c r="Z330" s="43">
        <f t="shared" si="59"/>
        <v>35.564102564102562</v>
      </c>
      <c r="AA330" s="5"/>
      <c r="AB330" s="5"/>
      <c r="AC330" s="5"/>
      <c r="AD330" s="5"/>
      <c r="AE330" s="5"/>
      <c r="AF330" s="5"/>
      <c r="AG330" s="6"/>
    </row>
    <row r="331" spans="1:33">
      <c r="A331" s="111">
        <v>15</v>
      </c>
      <c r="B331" s="111">
        <v>5</v>
      </c>
      <c r="C331" s="111">
        <f t="shared" si="50"/>
        <v>5</v>
      </c>
      <c r="D331" s="111" t="str">
        <f t="shared" si="51"/>
        <v>15_5</v>
      </c>
      <c r="E331" s="112">
        <v>5427</v>
      </c>
      <c r="F331" s="111"/>
      <c r="G331" s="111">
        <v>15</v>
      </c>
      <c r="H331" s="111">
        <v>5</v>
      </c>
      <c r="I331" s="111">
        <f t="shared" si="52"/>
        <v>5</v>
      </c>
      <c r="J331" s="111" t="str">
        <f t="shared" si="53"/>
        <v>15_5</v>
      </c>
      <c r="K331" s="112">
        <v>5603</v>
      </c>
      <c r="L331" s="5"/>
      <c r="M331" s="111">
        <v>15</v>
      </c>
      <c r="N331" s="111">
        <v>5</v>
      </c>
      <c r="O331" s="111">
        <f t="shared" si="54"/>
        <v>5</v>
      </c>
      <c r="P331" s="111" t="str">
        <f t="shared" si="55"/>
        <v>15_5</v>
      </c>
      <c r="Q331" s="112">
        <v>5743</v>
      </c>
      <c r="R331" s="50"/>
      <c r="S331" s="111">
        <v>15</v>
      </c>
      <c r="T331" s="111">
        <v>5</v>
      </c>
      <c r="U331" s="111">
        <f t="shared" si="56"/>
        <v>5</v>
      </c>
      <c r="V331" s="111" t="str">
        <f t="shared" si="48"/>
        <v>15_5</v>
      </c>
      <c r="W331" s="66">
        <f t="shared" si="57"/>
        <v>5603</v>
      </c>
      <c r="X331" s="66">
        <f t="shared" si="58"/>
        <v>5743</v>
      </c>
      <c r="Y331" s="142">
        <f t="shared" si="49"/>
        <v>5743</v>
      </c>
      <c r="Z331" s="43">
        <f t="shared" si="59"/>
        <v>36.814102564102562</v>
      </c>
      <c r="AA331" s="5"/>
      <c r="AB331" s="5"/>
      <c r="AC331" s="5"/>
      <c r="AD331" s="5"/>
      <c r="AE331" s="5"/>
      <c r="AF331" s="5"/>
      <c r="AG331" s="6"/>
    </row>
    <row r="332" spans="1:33">
      <c r="A332" s="111">
        <v>15</v>
      </c>
      <c r="B332" s="111">
        <v>6</v>
      </c>
      <c r="C332" s="111">
        <f t="shared" si="50"/>
        <v>6</v>
      </c>
      <c r="D332" s="111" t="str">
        <f t="shared" si="51"/>
        <v>15_6</v>
      </c>
      <c r="E332" s="112">
        <v>5618</v>
      </c>
      <c r="F332" s="111"/>
      <c r="G332" s="111">
        <v>15</v>
      </c>
      <c r="H332" s="111">
        <v>6</v>
      </c>
      <c r="I332" s="111">
        <f t="shared" si="52"/>
        <v>6</v>
      </c>
      <c r="J332" s="111" t="str">
        <f t="shared" si="53"/>
        <v>15_6</v>
      </c>
      <c r="K332" s="112">
        <v>5801</v>
      </c>
      <c r="L332" s="5"/>
      <c r="M332" s="111">
        <v>15</v>
      </c>
      <c r="N332" s="111">
        <v>6</v>
      </c>
      <c r="O332" s="111">
        <f t="shared" si="54"/>
        <v>6</v>
      </c>
      <c r="P332" s="111" t="str">
        <f t="shared" si="55"/>
        <v>15_6</v>
      </c>
      <c r="Q332" s="112">
        <v>5946</v>
      </c>
      <c r="R332" s="50"/>
      <c r="S332" s="111">
        <v>15</v>
      </c>
      <c r="T332" s="111">
        <v>6</v>
      </c>
      <c r="U332" s="111">
        <f t="shared" si="56"/>
        <v>6</v>
      </c>
      <c r="V332" s="111" t="str">
        <f t="shared" si="48"/>
        <v>15_6</v>
      </c>
      <c r="W332" s="66">
        <f t="shared" si="57"/>
        <v>5801</v>
      </c>
      <c r="X332" s="66">
        <f t="shared" si="58"/>
        <v>5946</v>
      </c>
      <c r="Y332" s="142">
        <f t="shared" si="49"/>
        <v>5946</v>
      </c>
      <c r="Z332" s="43">
        <f t="shared" si="59"/>
        <v>38.115384615384613</v>
      </c>
      <c r="AA332" s="5"/>
      <c r="AB332" s="5"/>
      <c r="AC332" s="5"/>
      <c r="AD332" s="5"/>
      <c r="AE332" s="5"/>
      <c r="AF332" s="5"/>
      <c r="AG332" s="6"/>
    </row>
    <row r="333" spans="1:33">
      <c r="A333" s="111">
        <v>15</v>
      </c>
      <c r="B333" s="111">
        <v>7</v>
      </c>
      <c r="C333" s="111">
        <f t="shared" si="50"/>
        <v>7</v>
      </c>
      <c r="D333" s="111" t="str">
        <f t="shared" si="51"/>
        <v>15_7</v>
      </c>
      <c r="E333" s="112">
        <v>5826</v>
      </c>
      <c r="F333" s="111"/>
      <c r="G333" s="111">
        <v>15</v>
      </c>
      <c r="H333" s="111">
        <v>7</v>
      </c>
      <c r="I333" s="111">
        <f t="shared" si="52"/>
        <v>7</v>
      </c>
      <c r="J333" s="111" t="str">
        <f t="shared" si="53"/>
        <v>15_7</v>
      </c>
      <c r="K333" s="112">
        <v>6015</v>
      </c>
      <c r="L333" s="5"/>
      <c r="M333" s="111">
        <v>15</v>
      </c>
      <c r="N333" s="111">
        <v>7</v>
      </c>
      <c r="O333" s="111">
        <f t="shared" si="54"/>
        <v>7</v>
      </c>
      <c r="P333" s="111" t="str">
        <f t="shared" si="55"/>
        <v>15_7</v>
      </c>
      <c r="Q333" s="112">
        <v>6165</v>
      </c>
      <c r="R333" s="50"/>
      <c r="S333" s="111">
        <v>15</v>
      </c>
      <c r="T333" s="111">
        <v>7</v>
      </c>
      <c r="U333" s="111">
        <f t="shared" si="56"/>
        <v>7</v>
      </c>
      <c r="V333" s="111" t="str">
        <f t="shared" si="48"/>
        <v>15_7</v>
      </c>
      <c r="W333" s="66">
        <f t="shared" si="57"/>
        <v>6015</v>
      </c>
      <c r="X333" s="66">
        <f t="shared" si="58"/>
        <v>6165</v>
      </c>
      <c r="Y333" s="142">
        <f t="shared" si="49"/>
        <v>6165</v>
      </c>
      <c r="Z333" s="43">
        <f t="shared" si="59"/>
        <v>39.519230769230766</v>
      </c>
      <c r="AA333" s="5"/>
      <c r="AB333" s="5"/>
      <c r="AC333" s="5"/>
      <c r="AD333" s="5"/>
      <c r="AE333" s="5"/>
      <c r="AF333" s="5"/>
      <c r="AG333" s="6"/>
    </row>
    <row r="334" spans="1:33">
      <c r="A334" s="111">
        <v>15</v>
      </c>
      <c r="B334" s="111">
        <v>8</v>
      </c>
      <c r="C334" s="111">
        <f t="shared" si="50"/>
        <v>8</v>
      </c>
      <c r="D334" s="111" t="str">
        <f t="shared" si="51"/>
        <v>15_8</v>
      </c>
      <c r="E334" s="112">
        <v>6039</v>
      </c>
      <c r="F334" s="111"/>
      <c r="G334" s="111">
        <v>15</v>
      </c>
      <c r="H334" s="111">
        <v>8</v>
      </c>
      <c r="I334" s="111">
        <f t="shared" si="52"/>
        <v>8</v>
      </c>
      <c r="J334" s="111" t="str">
        <f t="shared" si="53"/>
        <v>15_8</v>
      </c>
      <c r="K334" s="112">
        <v>6235</v>
      </c>
      <c r="L334" s="5"/>
      <c r="M334" s="111">
        <v>15</v>
      </c>
      <c r="N334" s="111">
        <v>8</v>
      </c>
      <c r="O334" s="111">
        <f t="shared" si="54"/>
        <v>8</v>
      </c>
      <c r="P334" s="111" t="str">
        <f t="shared" si="55"/>
        <v>15_8</v>
      </c>
      <c r="Q334" s="112">
        <v>6391</v>
      </c>
      <c r="R334" s="50"/>
      <c r="S334" s="111">
        <v>15</v>
      </c>
      <c r="T334" s="111">
        <v>8</v>
      </c>
      <c r="U334" s="111">
        <f t="shared" si="56"/>
        <v>8</v>
      </c>
      <c r="V334" s="111" t="str">
        <f t="shared" si="48"/>
        <v>15_8</v>
      </c>
      <c r="W334" s="66">
        <f t="shared" si="57"/>
        <v>6235</v>
      </c>
      <c r="X334" s="66">
        <f t="shared" si="58"/>
        <v>6391</v>
      </c>
      <c r="Y334" s="142">
        <f t="shared" si="49"/>
        <v>6391</v>
      </c>
      <c r="Z334" s="43">
        <f t="shared" si="59"/>
        <v>40.967948717948715</v>
      </c>
      <c r="AA334" s="5"/>
      <c r="AB334" s="5"/>
      <c r="AC334" s="5"/>
      <c r="AD334" s="5"/>
      <c r="AE334" s="5"/>
      <c r="AF334" s="5"/>
      <c r="AG334" s="6"/>
    </row>
    <row r="335" spans="1:33">
      <c r="A335" s="111">
        <v>15</v>
      </c>
      <c r="B335" s="111">
        <v>9</v>
      </c>
      <c r="C335" s="111">
        <f t="shared" si="50"/>
        <v>9</v>
      </c>
      <c r="D335" s="111" t="str">
        <f t="shared" si="51"/>
        <v>15_9</v>
      </c>
      <c r="E335" s="112">
        <v>6262</v>
      </c>
      <c r="F335" s="111"/>
      <c r="G335" s="111">
        <v>15</v>
      </c>
      <c r="H335" s="111">
        <v>9</v>
      </c>
      <c r="I335" s="111">
        <f t="shared" si="52"/>
        <v>9</v>
      </c>
      <c r="J335" s="111" t="str">
        <f t="shared" si="53"/>
        <v>15_9</v>
      </c>
      <c r="K335" s="112">
        <v>6466</v>
      </c>
      <c r="L335" s="5"/>
      <c r="M335" s="111">
        <v>15</v>
      </c>
      <c r="N335" s="111">
        <v>9</v>
      </c>
      <c r="O335" s="111">
        <f t="shared" si="54"/>
        <v>9</v>
      </c>
      <c r="P335" s="111" t="str">
        <f t="shared" si="55"/>
        <v>15_9</v>
      </c>
      <c r="Q335" s="112">
        <v>6628</v>
      </c>
      <c r="R335" s="50"/>
      <c r="S335" s="111">
        <v>15</v>
      </c>
      <c r="T335" s="111">
        <v>9</v>
      </c>
      <c r="U335" s="111">
        <f t="shared" si="56"/>
        <v>9</v>
      </c>
      <c r="V335" s="111" t="str">
        <f t="shared" si="48"/>
        <v>15_9</v>
      </c>
      <c r="W335" s="66">
        <f t="shared" si="57"/>
        <v>6466</v>
      </c>
      <c r="X335" s="66">
        <f t="shared" si="58"/>
        <v>6628</v>
      </c>
      <c r="Y335" s="142">
        <f t="shared" si="49"/>
        <v>6628</v>
      </c>
      <c r="Z335" s="43">
        <f t="shared" si="59"/>
        <v>42.487179487179489</v>
      </c>
      <c r="AA335" s="5"/>
      <c r="AB335" s="5"/>
      <c r="AC335" s="5"/>
      <c r="AD335" s="5"/>
      <c r="AE335" s="5"/>
      <c r="AF335" s="5"/>
      <c r="AG335" s="6"/>
    </row>
    <row r="336" spans="1:33">
      <c r="A336" s="111">
        <v>15</v>
      </c>
      <c r="B336" s="111">
        <v>10</v>
      </c>
      <c r="C336" s="111">
        <f t="shared" si="50"/>
        <v>10</v>
      </c>
      <c r="D336" s="111" t="str">
        <f t="shared" si="51"/>
        <v>15_10</v>
      </c>
      <c r="E336" s="112">
        <v>6602</v>
      </c>
      <c r="F336" s="111"/>
      <c r="G336" s="111">
        <v>15</v>
      </c>
      <c r="H336" s="111">
        <v>10</v>
      </c>
      <c r="I336" s="111">
        <f t="shared" si="52"/>
        <v>10</v>
      </c>
      <c r="J336" s="111" t="str">
        <f t="shared" si="53"/>
        <v>15_10</v>
      </c>
      <c r="K336" s="112">
        <v>6817</v>
      </c>
      <c r="L336" s="5"/>
      <c r="M336" s="111">
        <v>15</v>
      </c>
      <c r="N336" s="111">
        <v>10</v>
      </c>
      <c r="O336" s="111">
        <f t="shared" si="54"/>
        <v>10</v>
      </c>
      <c r="P336" s="111" t="str">
        <f t="shared" si="55"/>
        <v>15_10</v>
      </c>
      <c r="Q336" s="112">
        <v>6987</v>
      </c>
      <c r="R336" s="50"/>
      <c r="S336" s="111">
        <v>15</v>
      </c>
      <c r="T336" s="111">
        <v>10</v>
      </c>
      <c r="U336" s="111">
        <f t="shared" si="56"/>
        <v>10</v>
      </c>
      <c r="V336" s="111" t="str">
        <f t="shared" si="48"/>
        <v>15_10</v>
      </c>
      <c r="W336" s="66">
        <f t="shared" si="57"/>
        <v>6817</v>
      </c>
      <c r="X336" s="66">
        <f t="shared" si="58"/>
        <v>6987</v>
      </c>
      <c r="Y336" s="142">
        <f t="shared" si="49"/>
        <v>6987</v>
      </c>
      <c r="Z336" s="43">
        <f t="shared" si="59"/>
        <v>44.78846153846154</v>
      </c>
      <c r="AA336" s="5"/>
      <c r="AB336" s="5"/>
      <c r="AC336" s="5"/>
      <c r="AD336" s="5"/>
      <c r="AE336" s="5"/>
      <c r="AF336" s="5"/>
      <c r="AG336" s="6"/>
    </row>
    <row r="337" spans="1:33">
      <c r="A337" s="111">
        <v>15</v>
      </c>
      <c r="B337" s="111">
        <v>11</v>
      </c>
      <c r="C337" s="111">
        <f t="shared" si="50"/>
        <v>11</v>
      </c>
      <c r="D337" s="111" t="str">
        <f t="shared" si="51"/>
        <v>15_11</v>
      </c>
      <c r="E337" s="112">
        <v>6957</v>
      </c>
      <c r="F337" s="111"/>
      <c r="G337" s="111">
        <v>15</v>
      </c>
      <c r="H337" s="111">
        <v>11</v>
      </c>
      <c r="I337" s="111">
        <f t="shared" si="52"/>
        <v>11</v>
      </c>
      <c r="J337" s="111" t="str">
        <f t="shared" si="53"/>
        <v>15_11</v>
      </c>
      <c r="K337" s="112">
        <v>7183</v>
      </c>
      <c r="L337" s="5"/>
      <c r="M337" s="111">
        <v>15</v>
      </c>
      <c r="N337" s="111">
        <v>11</v>
      </c>
      <c r="O337" s="111">
        <f t="shared" si="54"/>
        <v>11</v>
      </c>
      <c r="P337" s="111" t="str">
        <f t="shared" si="55"/>
        <v>15_11</v>
      </c>
      <c r="Q337" s="112">
        <v>7363</v>
      </c>
      <c r="R337" s="50"/>
      <c r="S337" s="111">
        <v>15</v>
      </c>
      <c r="T337" s="111">
        <v>11</v>
      </c>
      <c r="U337" s="111">
        <f t="shared" si="56"/>
        <v>11</v>
      </c>
      <c r="V337" s="111" t="str">
        <f t="shared" ref="V337:V346" si="60">S337&amp;"_"&amp;T337</f>
        <v>15_11</v>
      </c>
      <c r="W337" s="66">
        <f t="shared" si="57"/>
        <v>7183</v>
      </c>
      <c r="X337" s="66">
        <f t="shared" si="58"/>
        <v>7363</v>
      </c>
      <c r="Y337" s="142">
        <f t="shared" ref="Y337:Y345" si="61">$D$6*W337+$D$7*X337</f>
        <v>7363</v>
      </c>
      <c r="Z337" s="43">
        <f t="shared" si="59"/>
        <v>47.198717948717949</v>
      </c>
      <c r="AA337" s="5"/>
      <c r="AB337" s="5"/>
      <c r="AC337" s="5"/>
      <c r="AD337" s="5"/>
      <c r="AE337" s="5"/>
      <c r="AF337" s="5"/>
      <c r="AG337" s="6"/>
    </row>
    <row r="338" spans="1:33">
      <c r="A338" s="111">
        <v>15</v>
      </c>
      <c r="B338" s="111">
        <v>12</v>
      </c>
      <c r="C338" s="111">
        <f t="shared" ref="C338:C346" si="62">B338</f>
        <v>12</v>
      </c>
      <c r="D338" s="111" t="str">
        <f t="shared" ref="D338:D346" si="63">A338&amp;"_"&amp;B338</f>
        <v>15_12</v>
      </c>
      <c r="E338" s="112">
        <v>7330</v>
      </c>
      <c r="F338" s="111"/>
      <c r="G338" s="111">
        <v>15</v>
      </c>
      <c r="H338" s="111">
        <v>12</v>
      </c>
      <c r="I338" s="111">
        <f t="shared" ref="I338:I346" si="64">H338</f>
        <v>12</v>
      </c>
      <c r="J338" s="111" t="str">
        <f t="shared" ref="J338:J346" si="65">G338&amp;"_"&amp;H338</f>
        <v>15_12</v>
      </c>
      <c r="K338" s="112">
        <v>7568</v>
      </c>
      <c r="L338" s="5"/>
      <c r="M338" s="111">
        <v>15</v>
      </c>
      <c r="N338" s="111">
        <v>12</v>
      </c>
      <c r="O338" s="111">
        <f t="shared" ref="O338:O346" si="66">N338</f>
        <v>12</v>
      </c>
      <c r="P338" s="111" t="str">
        <f t="shared" ref="P338:P346" si="67">M338&amp;"_"&amp;N338</f>
        <v>15_12</v>
      </c>
      <c r="Q338" s="112">
        <v>7757</v>
      </c>
      <c r="R338" s="50"/>
      <c r="S338" s="111">
        <v>15</v>
      </c>
      <c r="T338" s="111">
        <v>12</v>
      </c>
      <c r="U338" s="111">
        <f t="shared" ref="U338:U346" si="68">T338</f>
        <v>12</v>
      </c>
      <c r="V338" s="111" t="str">
        <f t="shared" si="60"/>
        <v>15_12</v>
      </c>
      <c r="W338" s="66">
        <f t="shared" ref="W338:W346" si="69">INDEX($K$17:$K$346,MATCH($V338,$J$17:$J$346,0))</f>
        <v>7568</v>
      </c>
      <c r="X338" s="66">
        <f t="shared" ref="X338:X346" si="70">INDEX($Q$17:$Q$346,MATCH(V338,$P$17:$P$346,0))</f>
        <v>7757</v>
      </c>
      <c r="Y338" s="142">
        <f t="shared" si="61"/>
        <v>7757</v>
      </c>
      <c r="Z338" s="43">
        <f t="shared" ref="Z338:Z346" si="71">Y338/$D$10</f>
        <v>49.724358974358971</v>
      </c>
      <c r="AA338" s="5"/>
      <c r="AB338" s="5"/>
      <c r="AC338" s="5"/>
      <c r="AD338" s="5"/>
      <c r="AE338" s="5"/>
      <c r="AF338" s="5"/>
      <c r="AG338" s="6"/>
    </row>
    <row r="339" spans="1:33">
      <c r="A339" s="111">
        <v>15</v>
      </c>
      <c r="B339" s="111">
        <v>13</v>
      </c>
      <c r="C339" s="111">
        <f t="shared" si="62"/>
        <v>13</v>
      </c>
      <c r="D339" s="111" t="str">
        <f t="shared" si="63"/>
        <v>15_13</v>
      </c>
      <c r="E339" s="112">
        <v>7725</v>
      </c>
      <c r="F339" s="111"/>
      <c r="G339" s="111">
        <v>15</v>
      </c>
      <c r="H339" s="111">
        <v>13</v>
      </c>
      <c r="I339" s="111">
        <f t="shared" si="64"/>
        <v>13</v>
      </c>
      <c r="J339" s="111" t="str">
        <f t="shared" si="65"/>
        <v>15_13</v>
      </c>
      <c r="K339" s="112">
        <v>7976</v>
      </c>
      <c r="L339" s="5"/>
      <c r="M339" s="111">
        <v>15</v>
      </c>
      <c r="N339" s="111">
        <v>13</v>
      </c>
      <c r="O339" s="111">
        <f t="shared" si="66"/>
        <v>13</v>
      </c>
      <c r="P339" s="111" t="str">
        <f t="shared" si="67"/>
        <v>15_13</v>
      </c>
      <c r="Q339" s="112">
        <v>8175</v>
      </c>
      <c r="R339" s="50"/>
      <c r="S339" s="111">
        <v>15</v>
      </c>
      <c r="T339" s="111">
        <v>13</v>
      </c>
      <c r="U339" s="111">
        <f t="shared" si="68"/>
        <v>13</v>
      </c>
      <c r="V339" s="111" t="str">
        <f t="shared" si="60"/>
        <v>15_13</v>
      </c>
      <c r="W339" s="66">
        <f t="shared" si="69"/>
        <v>7976</v>
      </c>
      <c r="X339" s="66">
        <f t="shared" si="70"/>
        <v>8175</v>
      </c>
      <c r="Y339" s="142">
        <f t="shared" si="61"/>
        <v>8175</v>
      </c>
      <c r="Z339" s="43">
        <f t="shared" si="71"/>
        <v>52.403846153846153</v>
      </c>
      <c r="AA339" s="5"/>
      <c r="AB339" s="5"/>
      <c r="AC339" s="5"/>
      <c r="AD339" s="5"/>
      <c r="AE339" s="5"/>
      <c r="AF339" s="5"/>
      <c r="AG339" s="6"/>
    </row>
    <row r="340" spans="1:33">
      <c r="A340" s="111">
        <v>15</v>
      </c>
      <c r="B340" s="111" t="s">
        <v>665</v>
      </c>
      <c r="C340" s="111" t="str">
        <f t="shared" si="62"/>
        <v>u1</v>
      </c>
      <c r="D340" s="111" t="str">
        <f t="shared" si="63"/>
        <v>15_u1</v>
      </c>
      <c r="E340" s="112">
        <v>8139</v>
      </c>
      <c r="F340" s="111"/>
      <c r="G340" s="111">
        <v>15</v>
      </c>
      <c r="H340" s="111" t="s">
        <v>665</v>
      </c>
      <c r="I340" s="111" t="str">
        <f t="shared" si="64"/>
        <v>u1</v>
      </c>
      <c r="J340" s="111" t="str">
        <f t="shared" si="65"/>
        <v>15_u1</v>
      </c>
      <c r="K340" s="112">
        <v>8404</v>
      </c>
      <c r="L340" s="5"/>
      <c r="M340" s="111">
        <v>15</v>
      </c>
      <c r="N340" s="111" t="s">
        <v>665</v>
      </c>
      <c r="O340" s="111" t="str">
        <f t="shared" si="66"/>
        <v>u1</v>
      </c>
      <c r="P340" s="111" t="str">
        <f t="shared" si="67"/>
        <v>15_u1</v>
      </c>
      <c r="Q340" s="112">
        <v>8614</v>
      </c>
      <c r="R340" s="50"/>
      <c r="S340" s="111">
        <v>15</v>
      </c>
      <c r="T340" s="111" t="s">
        <v>665</v>
      </c>
      <c r="U340" s="111" t="str">
        <f t="shared" si="68"/>
        <v>u1</v>
      </c>
      <c r="V340" s="111" t="str">
        <f t="shared" si="60"/>
        <v>15_u1</v>
      </c>
      <c r="W340" s="66">
        <f t="shared" si="69"/>
        <v>8404</v>
      </c>
      <c r="X340" s="66">
        <f t="shared" si="70"/>
        <v>8614</v>
      </c>
      <c r="Y340" s="142">
        <f t="shared" si="61"/>
        <v>8614</v>
      </c>
      <c r="Z340" s="43">
        <f t="shared" si="71"/>
        <v>55.217948717948715</v>
      </c>
      <c r="AA340" s="5"/>
      <c r="AB340" s="5"/>
      <c r="AC340" s="5"/>
      <c r="AD340" s="5"/>
      <c r="AE340" s="5"/>
      <c r="AF340" s="5"/>
      <c r="AG340" s="6"/>
    </row>
    <row r="341" spans="1:33">
      <c r="A341" s="111">
        <v>15</v>
      </c>
      <c r="B341" s="111" t="s">
        <v>666</v>
      </c>
      <c r="C341" s="111" t="str">
        <f t="shared" si="62"/>
        <v>u2</v>
      </c>
      <c r="D341" s="111" t="str">
        <f t="shared" si="63"/>
        <v>15_u2</v>
      </c>
      <c r="E341" s="112">
        <v>8577</v>
      </c>
      <c r="F341" s="111"/>
      <c r="G341" s="111">
        <v>15</v>
      </c>
      <c r="H341" s="111" t="s">
        <v>666</v>
      </c>
      <c r="I341" s="111" t="str">
        <f t="shared" si="64"/>
        <v>u2</v>
      </c>
      <c r="J341" s="111" t="str">
        <f t="shared" si="65"/>
        <v>15_u2</v>
      </c>
      <c r="K341" s="112">
        <v>8856</v>
      </c>
      <c r="L341" s="5"/>
      <c r="M341" s="111">
        <v>15</v>
      </c>
      <c r="N341" s="111" t="s">
        <v>666</v>
      </c>
      <c r="O341" s="111" t="str">
        <f t="shared" si="66"/>
        <v>u2</v>
      </c>
      <c r="P341" s="111" t="str">
        <f t="shared" si="67"/>
        <v>15_u2</v>
      </c>
      <c r="Q341" s="112">
        <v>9077</v>
      </c>
      <c r="R341" s="50"/>
      <c r="S341" s="111">
        <v>15</v>
      </c>
      <c r="T341" s="111" t="s">
        <v>666</v>
      </c>
      <c r="U341" s="111" t="str">
        <f t="shared" si="68"/>
        <v>u2</v>
      </c>
      <c r="V341" s="111" t="str">
        <f t="shared" si="60"/>
        <v>15_u2</v>
      </c>
      <c r="W341" s="66">
        <f t="shared" si="69"/>
        <v>8856</v>
      </c>
      <c r="X341" s="66">
        <f t="shared" si="70"/>
        <v>9077</v>
      </c>
      <c r="Y341" s="142">
        <f t="shared" si="61"/>
        <v>9077</v>
      </c>
      <c r="Z341" s="43">
        <f t="shared" si="71"/>
        <v>58.185897435897438</v>
      </c>
      <c r="AA341" s="5"/>
      <c r="AB341" s="5"/>
      <c r="AC341" s="5"/>
      <c r="AD341" s="5"/>
      <c r="AE341" s="5"/>
      <c r="AF341" s="5"/>
      <c r="AG341" s="6"/>
    </row>
    <row r="342" spans="1:33">
      <c r="A342" s="111">
        <v>15</v>
      </c>
      <c r="B342" s="111" t="s">
        <v>667</v>
      </c>
      <c r="C342" s="111" t="str">
        <f t="shared" si="62"/>
        <v>a</v>
      </c>
      <c r="D342" s="111" t="str">
        <f t="shared" si="63"/>
        <v>15_a</v>
      </c>
      <c r="E342" s="112">
        <v>8139</v>
      </c>
      <c r="F342" s="111"/>
      <c r="G342" s="111">
        <v>15</v>
      </c>
      <c r="H342" s="111" t="s">
        <v>667</v>
      </c>
      <c r="I342" s="111" t="str">
        <f t="shared" si="64"/>
        <v>a</v>
      </c>
      <c r="J342" s="111" t="str">
        <f t="shared" si="65"/>
        <v>15_a</v>
      </c>
      <c r="K342" s="112">
        <v>8404</v>
      </c>
      <c r="L342" s="5"/>
      <c r="M342" s="111">
        <v>15</v>
      </c>
      <c r="N342" s="111" t="s">
        <v>667</v>
      </c>
      <c r="O342" s="111" t="str">
        <f t="shared" si="66"/>
        <v>a</v>
      </c>
      <c r="P342" s="111" t="str">
        <f t="shared" si="67"/>
        <v>15_a</v>
      </c>
      <c r="Q342" s="112">
        <v>8614</v>
      </c>
      <c r="R342" s="50"/>
      <c r="S342" s="111">
        <v>15</v>
      </c>
      <c r="T342" s="111" t="s">
        <v>667</v>
      </c>
      <c r="U342" s="111" t="str">
        <f t="shared" si="68"/>
        <v>a</v>
      </c>
      <c r="V342" s="111" t="str">
        <f t="shared" si="60"/>
        <v>15_a</v>
      </c>
      <c r="W342" s="66">
        <f t="shared" si="69"/>
        <v>8404</v>
      </c>
      <c r="X342" s="66">
        <f t="shared" si="70"/>
        <v>8614</v>
      </c>
      <c r="Y342" s="142">
        <f t="shared" si="61"/>
        <v>8614</v>
      </c>
      <c r="Z342" s="43">
        <f t="shared" si="71"/>
        <v>55.217948717948715</v>
      </c>
      <c r="AA342" s="5"/>
      <c r="AB342" s="5"/>
      <c r="AC342" s="5"/>
      <c r="AD342" s="5"/>
      <c r="AE342" s="5"/>
      <c r="AF342" s="5"/>
      <c r="AG342" s="6"/>
    </row>
    <row r="343" spans="1:33">
      <c r="A343" s="111">
        <v>15</v>
      </c>
      <c r="B343" s="111" t="s">
        <v>668</v>
      </c>
      <c r="C343" s="111" t="str">
        <f t="shared" si="62"/>
        <v>b</v>
      </c>
      <c r="D343" s="111" t="str">
        <f t="shared" si="63"/>
        <v>15_b</v>
      </c>
      <c r="E343" s="112">
        <v>8577</v>
      </c>
      <c r="F343" s="111"/>
      <c r="G343" s="111">
        <v>15</v>
      </c>
      <c r="H343" s="111" t="s">
        <v>668</v>
      </c>
      <c r="I343" s="111" t="str">
        <f t="shared" si="64"/>
        <v>b</v>
      </c>
      <c r="J343" s="111" t="str">
        <f t="shared" si="65"/>
        <v>15_b</v>
      </c>
      <c r="K343" s="112">
        <v>8856</v>
      </c>
      <c r="L343" s="5"/>
      <c r="M343" s="111">
        <v>15</v>
      </c>
      <c r="N343" s="111" t="s">
        <v>668</v>
      </c>
      <c r="O343" s="111" t="str">
        <f t="shared" si="66"/>
        <v>b</v>
      </c>
      <c r="P343" s="111" t="str">
        <f t="shared" si="67"/>
        <v>15_b</v>
      </c>
      <c r="Q343" s="112">
        <v>9077</v>
      </c>
      <c r="R343" s="50"/>
      <c r="S343" s="111">
        <v>15</v>
      </c>
      <c r="T343" s="111" t="s">
        <v>668</v>
      </c>
      <c r="U343" s="111" t="str">
        <f t="shared" si="68"/>
        <v>b</v>
      </c>
      <c r="V343" s="111" t="str">
        <f t="shared" si="60"/>
        <v>15_b</v>
      </c>
      <c r="W343" s="66">
        <f t="shared" si="69"/>
        <v>8856</v>
      </c>
      <c r="X343" s="66">
        <f t="shared" si="70"/>
        <v>9077</v>
      </c>
      <c r="Y343" s="142">
        <f t="shared" si="61"/>
        <v>9077</v>
      </c>
      <c r="Z343" s="43">
        <f t="shared" si="71"/>
        <v>58.185897435897438</v>
      </c>
      <c r="AA343" s="5"/>
      <c r="AB343" s="5"/>
      <c r="AC343" s="5"/>
      <c r="AD343" s="5"/>
      <c r="AE343" s="5"/>
      <c r="AF343" s="5"/>
      <c r="AG343" s="6"/>
    </row>
    <row r="344" spans="1:33">
      <c r="A344" s="111">
        <v>15</v>
      </c>
      <c r="B344" s="111" t="s">
        <v>669</v>
      </c>
      <c r="C344" s="111" t="str">
        <f t="shared" si="62"/>
        <v>c</v>
      </c>
      <c r="D344" s="111" t="str">
        <f t="shared" si="63"/>
        <v>15_c</v>
      </c>
      <c r="E344" s="112">
        <v>9041</v>
      </c>
      <c r="F344" s="111"/>
      <c r="G344" s="111">
        <v>15</v>
      </c>
      <c r="H344" s="111" t="s">
        <v>669</v>
      </c>
      <c r="I344" s="111" t="str">
        <f t="shared" si="64"/>
        <v>c</v>
      </c>
      <c r="J344" s="111" t="str">
        <f t="shared" si="65"/>
        <v>15_c</v>
      </c>
      <c r="K344" s="112">
        <v>9335</v>
      </c>
      <c r="L344" s="5"/>
      <c r="M344" s="111">
        <v>15</v>
      </c>
      <c r="N344" s="111" t="s">
        <v>669</v>
      </c>
      <c r="O344" s="111" t="str">
        <f t="shared" si="66"/>
        <v>c</v>
      </c>
      <c r="P344" s="111" t="str">
        <f t="shared" si="67"/>
        <v>15_c</v>
      </c>
      <c r="Q344" s="112">
        <v>9568</v>
      </c>
      <c r="R344" s="50"/>
      <c r="S344" s="111">
        <v>15</v>
      </c>
      <c r="T344" s="111" t="s">
        <v>669</v>
      </c>
      <c r="U344" s="111" t="str">
        <f t="shared" si="68"/>
        <v>c</v>
      </c>
      <c r="V344" s="111" t="str">
        <f t="shared" si="60"/>
        <v>15_c</v>
      </c>
      <c r="W344" s="66">
        <f t="shared" si="69"/>
        <v>9335</v>
      </c>
      <c r="X344" s="66">
        <f t="shared" si="70"/>
        <v>9568</v>
      </c>
      <c r="Y344" s="142">
        <f t="shared" si="61"/>
        <v>9568</v>
      </c>
      <c r="Z344" s="43">
        <f t="shared" si="71"/>
        <v>61.333333333333336</v>
      </c>
      <c r="AA344" s="5"/>
      <c r="AB344" s="5"/>
      <c r="AC344" s="5"/>
      <c r="AD344" s="5"/>
      <c r="AE344" s="5"/>
      <c r="AF344" s="5"/>
      <c r="AG344" s="6"/>
    </row>
    <row r="345" spans="1:33">
      <c r="A345" s="111">
        <v>15</v>
      </c>
      <c r="B345" s="111" t="s">
        <v>670</v>
      </c>
      <c r="C345" s="111" t="str">
        <f t="shared" si="62"/>
        <v>d</v>
      </c>
      <c r="D345" s="111" t="str">
        <f t="shared" si="63"/>
        <v>15_d</v>
      </c>
      <c r="E345" s="112">
        <v>9527</v>
      </c>
      <c r="F345" s="111"/>
      <c r="G345" s="111">
        <v>15</v>
      </c>
      <c r="H345" s="111" t="s">
        <v>670</v>
      </c>
      <c r="I345" s="111" t="str">
        <f t="shared" si="64"/>
        <v>d</v>
      </c>
      <c r="J345" s="111" t="str">
        <f t="shared" si="65"/>
        <v>15_d</v>
      </c>
      <c r="K345" s="112">
        <v>9837</v>
      </c>
      <c r="L345" s="5"/>
      <c r="M345" s="111">
        <v>15</v>
      </c>
      <c r="N345" s="111" t="s">
        <v>670</v>
      </c>
      <c r="O345" s="111" t="str">
        <f t="shared" si="66"/>
        <v>d</v>
      </c>
      <c r="P345" s="111" t="str">
        <f t="shared" si="67"/>
        <v>15_d</v>
      </c>
      <c r="Q345" s="112">
        <v>10083</v>
      </c>
      <c r="R345" s="50"/>
      <c r="S345" s="111">
        <v>15</v>
      </c>
      <c r="T345" s="111" t="s">
        <v>670</v>
      </c>
      <c r="U345" s="111" t="str">
        <f t="shared" si="68"/>
        <v>d</v>
      </c>
      <c r="V345" s="111" t="str">
        <f t="shared" si="60"/>
        <v>15_d</v>
      </c>
      <c r="W345" s="66">
        <f t="shared" si="69"/>
        <v>9837</v>
      </c>
      <c r="X345" s="66">
        <f t="shared" si="70"/>
        <v>10083</v>
      </c>
      <c r="Y345" s="142">
        <f t="shared" si="61"/>
        <v>10083</v>
      </c>
      <c r="Z345" s="43">
        <f t="shared" si="71"/>
        <v>64.634615384615387</v>
      </c>
      <c r="AA345" s="5"/>
      <c r="AB345" s="5"/>
      <c r="AC345" s="5"/>
      <c r="AD345" s="5"/>
      <c r="AE345" s="5"/>
      <c r="AF345" s="5"/>
      <c r="AG345" s="6"/>
    </row>
    <row r="346" spans="1:33" ht="11.25" thickBot="1">
      <c r="A346" s="113">
        <v>15</v>
      </c>
      <c r="B346" s="113" t="s">
        <v>671</v>
      </c>
      <c r="C346" s="113" t="str">
        <f t="shared" si="62"/>
        <v>e</v>
      </c>
      <c r="D346" s="113" t="str">
        <f t="shared" si="63"/>
        <v>15_e</v>
      </c>
      <c r="E346" s="114">
        <v>10040</v>
      </c>
      <c r="F346" s="111"/>
      <c r="G346" s="113">
        <v>15</v>
      </c>
      <c r="H346" s="113" t="s">
        <v>671</v>
      </c>
      <c r="I346" s="113" t="str">
        <f t="shared" si="64"/>
        <v>e</v>
      </c>
      <c r="J346" s="113" t="str">
        <f t="shared" si="65"/>
        <v>15_e</v>
      </c>
      <c r="K346" s="114">
        <v>10366</v>
      </c>
      <c r="L346" s="5"/>
      <c r="M346" s="113">
        <v>15</v>
      </c>
      <c r="N346" s="113" t="s">
        <v>671</v>
      </c>
      <c r="O346" s="113" t="str">
        <f t="shared" si="66"/>
        <v>e</v>
      </c>
      <c r="P346" s="113" t="str">
        <f t="shared" si="67"/>
        <v>15_e</v>
      </c>
      <c r="Q346" s="114">
        <v>10625</v>
      </c>
      <c r="R346" s="50"/>
      <c r="S346" s="113">
        <v>15</v>
      </c>
      <c r="T346" s="113" t="s">
        <v>671</v>
      </c>
      <c r="U346" s="113" t="str">
        <f t="shared" si="68"/>
        <v>e</v>
      </c>
      <c r="V346" s="113" t="str">
        <f t="shared" si="60"/>
        <v>15_e</v>
      </c>
      <c r="W346" s="66">
        <f t="shared" si="69"/>
        <v>10366</v>
      </c>
      <c r="X346" s="66">
        <f t="shared" si="70"/>
        <v>10625</v>
      </c>
      <c r="Y346" s="141">
        <f>$D$6*W346+$D$7*X346</f>
        <v>10625</v>
      </c>
      <c r="Z346" s="132">
        <f t="shared" si="71"/>
        <v>68.108974358974365</v>
      </c>
      <c r="AA346" s="5"/>
      <c r="AB346" s="5"/>
      <c r="AC346" s="5"/>
      <c r="AD346" s="5"/>
      <c r="AE346" s="5"/>
      <c r="AF346" s="5"/>
      <c r="AG346" s="6"/>
    </row>
    <row r="347" spans="1:33" ht="11.25" thickTop="1">
      <c r="A347" s="1"/>
      <c r="B347" s="1"/>
      <c r="C347" s="1"/>
      <c r="D347" s="1"/>
      <c r="E347" s="1"/>
      <c r="F347" s="1"/>
      <c r="G347" s="1"/>
      <c r="H347" s="1"/>
      <c r="I347" s="1"/>
      <c r="J347" s="1"/>
      <c r="K347" s="1"/>
      <c r="L347" s="1"/>
      <c r="M347" s="1"/>
      <c r="N347" s="1"/>
      <c r="O347" s="1"/>
      <c r="P347" s="1"/>
      <c r="Q347" s="1"/>
      <c r="R347" s="1"/>
      <c r="S347" s="1"/>
      <c r="T347" s="5"/>
      <c r="U347" s="5"/>
      <c r="V347" s="5"/>
      <c r="W347" s="5"/>
      <c r="X347" s="5"/>
      <c r="Y347" s="5"/>
      <c r="Z347" s="5"/>
      <c r="AA347" s="5"/>
      <c r="AB347" s="6"/>
    </row>
    <row r="348" spans="1:33">
      <c r="A348" s="1"/>
      <c r="B348" s="1"/>
      <c r="C348" s="1"/>
      <c r="D348" s="1"/>
      <c r="E348" s="1"/>
      <c r="F348" s="1"/>
      <c r="G348" s="1"/>
      <c r="H348" s="1"/>
      <c r="I348" s="1"/>
      <c r="J348" s="1"/>
      <c r="K348" s="1"/>
      <c r="L348" s="1"/>
      <c r="M348" s="1"/>
      <c r="N348" s="1"/>
      <c r="O348" s="1"/>
      <c r="P348" s="1"/>
      <c r="Q348" s="1"/>
      <c r="R348" s="1"/>
      <c r="S348" s="1"/>
      <c r="T348" s="5"/>
      <c r="U348" s="5"/>
      <c r="V348" s="5"/>
      <c r="W348" s="5"/>
      <c r="X348" s="5"/>
      <c r="Y348" s="5"/>
      <c r="Z348" s="5"/>
      <c r="AA348" s="5"/>
      <c r="AB348" s="6"/>
    </row>
    <row r="349" spans="1:33">
      <c r="A349" s="1"/>
      <c r="B349" s="1"/>
      <c r="C349" s="1"/>
      <c r="D349" s="1"/>
      <c r="E349" s="1"/>
      <c r="F349" s="1"/>
      <c r="G349" s="1"/>
      <c r="H349" s="1"/>
      <c r="I349" s="1"/>
      <c r="J349" s="1"/>
      <c r="K349" s="1"/>
      <c r="L349" s="1"/>
      <c r="M349" s="1"/>
      <c r="N349" s="1"/>
      <c r="O349" s="1"/>
      <c r="P349" s="1"/>
      <c r="Q349" s="1"/>
      <c r="R349" s="1"/>
      <c r="S349" s="1"/>
      <c r="T349" s="5"/>
      <c r="U349" s="5"/>
      <c r="V349" s="5"/>
      <c r="W349" s="5"/>
      <c r="X349" s="5"/>
      <c r="Y349" s="5"/>
      <c r="Z349" s="5"/>
      <c r="AA349" s="5"/>
      <c r="AB349" s="6"/>
    </row>
    <row r="350" spans="1:33">
      <c r="A350" s="1"/>
      <c r="B350" s="1"/>
      <c r="C350" s="1"/>
      <c r="D350" s="1"/>
      <c r="E350" s="1"/>
      <c r="F350" s="1"/>
      <c r="G350" s="1"/>
      <c r="H350" s="1"/>
      <c r="I350" s="1"/>
      <c r="J350" s="1"/>
      <c r="K350" s="1"/>
      <c r="L350" s="1"/>
      <c r="M350" s="1"/>
      <c r="N350" s="1"/>
      <c r="O350" s="1"/>
      <c r="P350" s="1"/>
      <c r="Q350" s="1"/>
      <c r="R350" s="1"/>
      <c r="S350" s="1"/>
      <c r="T350" s="5"/>
      <c r="U350" s="5"/>
      <c r="V350" s="5"/>
      <c r="W350" s="5"/>
      <c r="X350" s="5"/>
      <c r="Y350" s="5"/>
      <c r="Z350" s="5"/>
      <c r="AA350" s="5"/>
      <c r="AB350" s="6"/>
    </row>
    <row r="351" spans="1:33">
      <c r="A351" s="1"/>
      <c r="B351" s="1"/>
      <c r="C351" s="1"/>
      <c r="D351" s="1"/>
      <c r="E351" s="1"/>
      <c r="F351" s="1"/>
      <c r="G351" s="1"/>
      <c r="H351" s="1"/>
      <c r="I351" s="1"/>
      <c r="J351" s="1"/>
      <c r="K351" s="1"/>
      <c r="L351" s="1"/>
      <c r="M351" s="1"/>
      <c r="N351" s="1"/>
      <c r="O351" s="1"/>
      <c r="P351" s="1"/>
      <c r="Q351" s="1"/>
      <c r="R351" s="1"/>
      <c r="S351" s="1"/>
      <c r="T351" s="5"/>
      <c r="U351" s="5"/>
      <c r="V351" s="5"/>
      <c r="W351" s="5"/>
      <c r="X351" s="5"/>
      <c r="Y351" s="5"/>
      <c r="Z351" s="5"/>
      <c r="AA351" s="5"/>
      <c r="AB351" s="6"/>
    </row>
    <row r="352" spans="1:33">
      <c r="A352" s="1"/>
      <c r="B352" s="1"/>
      <c r="C352" s="1"/>
      <c r="D352" s="1"/>
      <c r="E352" s="1"/>
      <c r="F352" s="1"/>
      <c r="G352" s="1"/>
      <c r="H352" s="1"/>
      <c r="I352" s="1"/>
      <c r="J352" s="1"/>
      <c r="K352" s="1"/>
      <c r="L352" s="1"/>
      <c r="M352" s="1"/>
      <c r="N352" s="1"/>
      <c r="O352" s="1"/>
      <c r="P352" s="1"/>
      <c r="Q352" s="1"/>
      <c r="R352" s="1"/>
      <c r="S352" s="1"/>
      <c r="T352" s="5"/>
      <c r="U352" s="5"/>
      <c r="V352" s="5"/>
      <c r="W352" s="5"/>
      <c r="X352" s="5"/>
      <c r="Y352" s="5"/>
      <c r="Z352" s="5"/>
      <c r="AA352" s="5"/>
      <c r="AB352" s="6"/>
    </row>
    <row r="353" spans="1:28">
      <c r="A353" s="1"/>
      <c r="B353" s="1"/>
      <c r="C353" s="1"/>
      <c r="D353" s="1"/>
      <c r="E353" s="1"/>
      <c r="F353" s="1"/>
      <c r="G353" s="1"/>
      <c r="H353" s="1"/>
      <c r="I353" s="1"/>
      <c r="J353" s="1"/>
      <c r="K353" s="1"/>
      <c r="L353" s="1"/>
      <c r="M353" s="1"/>
      <c r="N353" s="1"/>
      <c r="O353" s="1"/>
      <c r="P353" s="1"/>
      <c r="Q353" s="1"/>
      <c r="R353" s="1"/>
      <c r="S353" s="1"/>
      <c r="T353" s="5"/>
      <c r="U353" s="5"/>
      <c r="V353" s="5"/>
      <c r="W353" s="5"/>
      <c r="X353" s="5"/>
      <c r="Y353" s="5"/>
      <c r="Z353" s="5"/>
      <c r="AA353" s="5"/>
      <c r="AB353" s="6"/>
    </row>
    <row r="354" spans="1:28">
      <c r="A354" s="60"/>
      <c r="B354" s="60"/>
      <c r="C354" s="60"/>
      <c r="D354" s="60"/>
      <c r="E354" s="60"/>
      <c r="F354" s="60"/>
      <c r="G354" s="60"/>
      <c r="H354" s="60"/>
      <c r="I354" s="60"/>
      <c r="J354" s="60"/>
      <c r="K354" s="60"/>
      <c r="L354" s="60"/>
      <c r="M354" s="60"/>
      <c r="N354" s="60"/>
      <c r="O354" s="60"/>
      <c r="P354" s="60"/>
      <c r="Q354" s="60"/>
      <c r="R354" s="60"/>
      <c r="S354" s="60"/>
      <c r="T354" s="8"/>
      <c r="U354" s="8"/>
      <c r="V354" s="8"/>
      <c r="W354" s="8"/>
      <c r="X354" s="8"/>
      <c r="Y354" s="8"/>
      <c r="Z354" s="8"/>
      <c r="AA354" s="8"/>
      <c r="AB354" s="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A499-F531-4E7F-96C3-FDC4CDDBB9E9}">
  <sheetPr codeName="Blad12">
    <tabColor theme="7" tint="0.79998168889431442"/>
  </sheetPr>
  <dimension ref="A1:AB64"/>
  <sheetViews>
    <sheetView showGridLines="0" zoomScaleNormal="100" workbookViewId="0"/>
  </sheetViews>
  <sheetFormatPr defaultColWidth="0" defaultRowHeight="10.5" zeroHeight="1"/>
  <cols>
    <col min="1" max="1" width="34.25" style="1" bestFit="1" customWidth="1"/>
    <col min="2" max="2" width="12.375" style="1" bestFit="1" customWidth="1"/>
    <col min="3" max="3" width="166.875" style="1" bestFit="1" customWidth="1"/>
    <col min="4" max="5" width="9" style="1" customWidth="1"/>
    <col min="6" max="28" width="0" style="1" hidden="1" customWidth="1"/>
    <col min="29" max="16384" width="9" style="1" hidden="1"/>
  </cols>
  <sheetData>
    <row r="1" spans="1:28" s="28" customFormat="1">
      <c r="A1" s="39" t="s">
        <v>672</v>
      </c>
      <c r="B1" s="40"/>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28" s="28" customFormat="1">
      <c r="A2" s="2"/>
      <c r="B2" s="5"/>
      <c r="C2" s="5"/>
      <c r="D2" s="5"/>
      <c r="E2" s="5"/>
      <c r="F2" s="5"/>
      <c r="G2" s="5"/>
      <c r="H2" s="5"/>
      <c r="I2" s="5"/>
      <c r="J2" s="5"/>
      <c r="K2" s="5"/>
      <c r="L2" s="5"/>
      <c r="M2" s="5"/>
      <c r="N2" s="5"/>
      <c r="O2" s="5"/>
      <c r="P2" s="5"/>
      <c r="Q2" s="5"/>
      <c r="R2" s="5"/>
      <c r="S2" s="5"/>
      <c r="T2" s="5"/>
      <c r="U2" s="5"/>
      <c r="V2" s="5"/>
      <c r="W2" s="5"/>
      <c r="X2" s="5"/>
      <c r="Y2" s="5"/>
      <c r="Z2" s="5"/>
      <c r="AA2" s="5"/>
      <c r="AB2" s="5"/>
    </row>
    <row r="3" spans="1:28" s="28" customFormat="1">
      <c r="A3" s="5"/>
      <c r="B3" s="5"/>
      <c r="C3" s="5"/>
      <c r="D3" s="5"/>
      <c r="E3" s="5"/>
      <c r="F3" s="5"/>
      <c r="G3" s="5"/>
      <c r="H3" s="5"/>
      <c r="I3" s="5"/>
      <c r="J3" s="5"/>
      <c r="K3" s="5"/>
      <c r="L3" s="5"/>
      <c r="M3" s="5"/>
      <c r="N3" s="5"/>
      <c r="O3" s="5"/>
      <c r="P3" s="5"/>
      <c r="Q3" s="5"/>
      <c r="R3" s="5"/>
      <c r="S3" s="5"/>
      <c r="T3" s="5"/>
      <c r="U3" s="5"/>
      <c r="V3" s="5"/>
      <c r="W3" s="5"/>
      <c r="X3" s="5"/>
      <c r="Y3" s="5"/>
      <c r="Z3" s="5"/>
      <c r="AA3" s="5"/>
      <c r="AB3" s="5"/>
    </row>
    <row r="4" spans="1:28" s="28" customFormat="1">
      <c r="A4" s="41" t="s">
        <v>673</v>
      </c>
      <c r="B4" s="42"/>
      <c r="C4" s="42"/>
      <c r="D4" s="42"/>
      <c r="E4" s="42"/>
      <c r="F4" s="42"/>
      <c r="G4" s="42"/>
      <c r="H4" s="42"/>
      <c r="I4" s="42"/>
      <c r="J4" s="42"/>
      <c r="K4" s="42"/>
      <c r="L4" s="42"/>
      <c r="M4" s="42"/>
      <c r="N4" s="42"/>
      <c r="O4" s="42"/>
      <c r="P4" s="42"/>
      <c r="Q4" s="42"/>
      <c r="R4" s="42"/>
      <c r="S4" s="42"/>
      <c r="T4" s="42"/>
      <c r="U4" s="42"/>
      <c r="V4" s="42"/>
      <c r="W4" s="42"/>
      <c r="X4" s="42"/>
      <c r="Y4" s="42"/>
      <c r="Z4" s="42"/>
      <c r="AA4" s="42"/>
      <c r="AB4" s="42"/>
    </row>
    <row r="5" spans="1:28"/>
    <row r="6" spans="1:28">
      <c r="A6" s="121" t="s">
        <v>673</v>
      </c>
      <c r="B6" s="121" t="s">
        <v>674</v>
      </c>
    </row>
    <row r="7" spans="1:28">
      <c r="A7" s="66" t="s">
        <v>217</v>
      </c>
      <c r="B7" s="66" t="s">
        <v>675</v>
      </c>
    </row>
    <row r="8" spans="1:28">
      <c r="A8" s="66" t="s">
        <v>228</v>
      </c>
      <c r="B8" s="66" t="s">
        <v>176</v>
      </c>
    </row>
    <row r="9" spans="1:28"/>
    <row r="10" spans="1:28" s="28" customFormat="1">
      <c r="A10" s="41" t="s">
        <v>372</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row>
    <row r="11" spans="1:28">
      <c r="A11" s="129"/>
      <c r="B11" s="4"/>
      <c r="C11" s="4"/>
      <c r="D11" s="4"/>
      <c r="E11" s="4"/>
      <c r="F11" s="4"/>
    </row>
    <row r="12" spans="1:28">
      <c r="A12" s="129" t="s">
        <v>36</v>
      </c>
      <c r="B12" s="4"/>
      <c r="C12" s="4"/>
      <c r="D12" s="4"/>
      <c r="E12" s="4"/>
      <c r="F12" s="4"/>
    </row>
    <row r="13" spans="1:28" ht="11.25" thickBot="1">
      <c r="A13" s="127" t="s">
        <v>36</v>
      </c>
      <c r="B13" s="127" t="s">
        <v>676</v>
      </c>
      <c r="C13" s="127" t="s">
        <v>677</v>
      </c>
      <c r="D13" s="4"/>
      <c r="E13" s="4"/>
      <c r="F13" s="4"/>
    </row>
    <row r="14" spans="1:28">
      <c r="A14" s="190" t="s">
        <v>196</v>
      </c>
      <c r="B14" s="471"/>
      <c r="C14" s="4" t="s">
        <v>678</v>
      </c>
      <c r="D14" s="4"/>
      <c r="F14" s="4"/>
    </row>
    <row r="15" spans="1:28">
      <c r="A15" s="190" t="s">
        <v>198</v>
      </c>
      <c r="B15" s="191">
        <v>2.7E-2</v>
      </c>
      <c r="C15" s="4" t="s">
        <v>679</v>
      </c>
      <c r="D15" s="4"/>
      <c r="F15" s="4"/>
    </row>
    <row r="16" spans="1:28">
      <c r="A16" s="190" t="s">
        <v>680</v>
      </c>
      <c r="B16" s="50"/>
      <c r="C16" s="4" t="s">
        <v>681</v>
      </c>
      <c r="D16" s="4"/>
      <c r="F16" s="4"/>
    </row>
    <row r="17" spans="1:6">
      <c r="A17" s="190" t="s">
        <v>200</v>
      </c>
      <c r="B17" s="191">
        <v>6.7500000000000004E-2</v>
      </c>
      <c r="C17" s="4" t="s">
        <v>682</v>
      </c>
      <c r="D17" s="4"/>
      <c r="F17" s="4"/>
    </row>
    <row r="18" spans="1:6">
      <c r="A18" s="190" t="s">
        <v>202</v>
      </c>
      <c r="B18" s="50"/>
      <c r="C18" s="4" t="s">
        <v>683</v>
      </c>
      <c r="D18" s="4"/>
      <c r="F18" s="4"/>
    </row>
    <row r="19" spans="1:6">
      <c r="A19" s="190" t="s">
        <v>204</v>
      </c>
      <c r="B19" s="50"/>
      <c r="C19" s="4" t="s">
        <v>684</v>
      </c>
      <c r="D19" s="4"/>
      <c r="F19" s="4"/>
    </row>
    <row r="20" spans="1:6">
      <c r="A20" s="4" t="s">
        <v>309</v>
      </c>
      <c r="B20" s="50"/>
      <c r="C20" s="4" t="s">
        <v>685</v>
      </c>
      <c r="D20" s="4"/>
      <c r="F20" s="4"/>
    </row>
    <row r="21" spans="1:6" ht="11.25" thickBot="1">
      <c r="A21" s="131" t="s">
        <v>309</v>
      </c>
      <c r="B21" s="140"/>
      <c r="C21" s="131" t="s">
        <v>686</v>
      </c>
      <c r="D21" s="4"/>
      <c r="F21" s="4"/>
    </row>
    <row r="22" spans="1:6" ht="11.25" thickTop="1">
      <c r="A22" s="4"/>
      <c r="B22" s="50"/>
      <c r="C22" s="4"/>
      <c r="D22" s="4"/>
      <c r="F22" s="4"/>
    </row>
    <row r="23" spans="1:6">
      <c r="A23" s="4"/>
      <c r="B23" s="4"/>
      <c r="C23" s="4"/>
      <c r="D23" s="4"/>
      <c r="F23" s="4"/>
    </row>
    <row r="24" spans="1:6">
      <c r="A24" s="129" t="s">
        <v>687</v>
      </c>
      <c r="B24" s="4"/>
      <c r="D24" s="4"/>
      <c r="F24" s="4"/>
    </row>
    <row r="25" spans="1:6" ht="11.25" thickBot="1">
      <c r="A25" s="127" t="s">
        <v>688</v>
      </c>
      <c r="B25" s="127" t="s">
        <v>689</v>
      </c>
      <c r="C25" s="67" t="s">
        <v>677</v>
      </c>
      <c r="D25" s="4"/>
      <c r="F25" s="4"/>
    </row>
    <row r="26" spans="1:6">
      <c r="A26" s="66" t="s">
        <v>690</v>
      </c>
      <c r="B26" s="189">
        <v>0.25800000000000001</v>
      </c>
      <c r="C26" s="66" t="s">
        <v>691</v>
      </c>
    </row>
    <row r="27" spans="1:6">
      <c r="A27" s="66" t="s">
        <v>692</v>
      </c>
      <c r="B27" s="192">
        <v>13343</v>
      </c>
      <c r="C27" s="66" t="s">
        <v>691</v>
      </c>
    </row>
    <row r="28" spans="1:6">
      <c r="A28" s="66" t="s">
        <v>693</v>
      </c>
      <c r="B28" s="193">
        <v>0.5</v>
      </c>
      <c r="C28" s="66" t="s">
        <v>694</v>
      </c>
    </row>
    <row r="29" spans="1:6">
      <c r="A29" s="66" t="s">
        <v>690</v>
      </c>
      <c r="B29" s="194">
        <v>5.0000000000000001E-3</v>
      </c>
      <c r="C29" s="66" t="s">
        <v>691</v>
      </c>
    </row>
    <row r="30" spans="1:6">
      <c r="A30" s="66" t="s">
        <v>695</v>
      </c>
      <c r="B30" s="192">
        <v>22356</v>
      </c>
      <c r="C30" s="66" t="s">
        <v>691</v>
      </c>
    </row>
    <row r="31" spans="1:6" ht="11.25" thickBot="1">
      <c r="A31" s="115" t="s">
        <v>696</v>
      </c>
      <c r="B31" s="195">
        <v>0.5</v>
      </c>
      <c r="C31" s="115" t="s">
        <v>694</v>
      </c>
    </row>
    <row r="32" spans="1:6" ht="11.25" thickTop="1">
      <c r="A32" s="66"/>
      <c r="B32" s="193"/>
      <c r="C32" s="66"/>
    </row>
    <row r="33" spans="1:3"/>
    <row r="34" spans="1:3">
      <c r="A34" s="129" t="s">
        <v>697</v>
      </c>
      <c r="B34" s="4"/>
    </row>
    <row r="35" spans="1:3" ht="11.25" thickBot="1">
      <c r="A35" s="127" t="s">
        <v>688</v>
      </c>
      <c r="B35" s="127" t="s">
        <v>689</v>
      </c>
      <c r="C35" s="67" t="s">
        <v>677</v>
      </c>
    </row>
    <row r="36" spans="1:3">
      <c r="A36" s="66" t="s">
        <v>690</v>
      </c>
      <c r="B36" s="189">
        <v>0.25800000000000001</v>
      </c>
      <c r="C36" s="66" t="s">
        <v>691</v>
      </c>
    </row>
    <row r="37" spans="1:3">
      <c r="A37" s="66" t="s">
        <v>692</v>
      </c>
      <c r="B37" s="192">
        <v>13343</v>
      </c>
      <c r="C37" s="66" t="s">
        <v>691</v>
      </c>
    </row>
    <row r="38" spans="1:3">
      <c r="A38" s="66" t="s">
        <v>693</v>
      </c>
      <c r="B38" s="193">
        <v>0.5</v>
      </c>
      <c r="C38" s="66" t="s">
        <v>698</v>
      </c>
    </row>
    <row r="39" spans="1:3">
      <c r="A39" s="66" t="s">
        <v>690</v>
      </c>
      <c r="B39" s="194">
        <v>5.0000000000000001E-3</v>
      </c>
      <c r="C39" s="66" t="s">
        <v>691</v>
      </c>
    </row>
    <row r="40" spans="1:3">
      <c r="A40" s="66" t="s">
        <v>695</v>
      </c>
      <c r="B40" s="192">
        <v>22356</v>
      </c>
      <c r="C40" s="66" t="s">
        <v>691</v>
      </c>
    </row>
    <row r="41" spans="1:3" ht="11.25" thickBot="1">
      <c r="A41" s="115" t="s">
        <v>696</v>
      </c>
      <c r="B41" s="195">
        <v>0.5</v>
      </c>
      <c r="C41" s="115" t="s">
        <v>698</v>
      </c>
    </row>
    <row r="42" spans="1:3" ht="11.25" thickTop="1"/>
    <row r="43" spans="1:3"/>
    <row r="44" spans="1:3">
      <c r="A44" s="129" t="s">
        <v>699</v>
      </c>
      <c r="B44" s="4"/>
    </row>
    <row r="45" spans="1:3" ht="11.25" thickBot="1">
      <c r="A45" s="127" t="s">
        <v>688</v>
      </c>
      <c r="B45" s="127" t="s">
        <v>689</v>
      </c>
      <c r="C45" s="67" t="s">
        <v>677</v>
      </c>
    </row>
    <row r="46" spans="1:3">
      <c r="A46" s="66" t="s">
        <v>690</v>
      </c>
      <c r="B46" s="189">
        <v>0.25800000000000001</v>
      </c>
      <c r="C46" s="66" t="s">
        <v>691</v>
      </c>
    </row>
    <row r="47" spans="1:3">
      <c r="A47" s="66" t="s">
        <v>692</v>
      </c>
      <c r="B47" s="192">
        <v>13343</v>
      </c>
      <c r="C47" s="66" t="s">
        <v>691</v>
      </c>
    </row>
    <row r="48" spans="1:3">
      <c r="A48" s="66" t="s">
        <v>693</v>
      </c>
      <c r="B48" s="193">
        <v>0.5</v>
      </c>
      <c r="C48" s="66" t="s">
        <v>700</v>
      </c>
    </row>
    <row r="49" spans="1:3">
      <c r="A49" s="66" t="s">
        <v>690</v>
      </c>
      <c r="B49" s="194">
        <v>5.0000000000000001E-3</v>
      </c>
      <c r="C49" s="66" t="s">
        <v>691</v>
      </c>
    </row>
    <row r="50" spans="1:3">
      <c r="A50" s="66" t="s">
        <v>695</v>
      </c>
      <c r="B50" s="192">
        <v>22356</v>
      </c>
      <c r="C50" s="66" t="s">
        <v>691</v>
      </c>
    </row>
    <row r="51" spans="1:3" ht="11.25" thickBot="1">
      <c r="A51" s="115" t="s">
        <v>696</v>
      </c>
      <c r="B51" s="195">
        <v>0.5</v>
      </c>
      <c r="C51" s="115" t="s">
        <v>700</v>
      </c>
    </row>
    <row r="52" spans="1:3" ht="11.25" thickTop="1"/>
    <row r="53" spans="1:3"/>
    <row r="54" spans="1:3">
      <c r="A54" s="129" t="s">
        <v>701</v>
      </c>
      <c r="B54" s="4"/>
    </row>
    <row r="55" spans="1:3" ht="11.25" thickBot="1">
      <c r="A55" s="127" t="s">
        <v>688</v>
      </c>
      <c r="B55" s="127" t="s">
        <v>689</v>
      </c>
      <c r="C55" s="67" t="s">
        <v>677</v>
      </c>
    </row>
    <row r="56" spans="1:3">
      <c r="A56" s="66" t="s">
        <v>690</v>
      </c>
      <c r="B56" s="189">
        <v>0.25800000000000001</v>
      </c>
      <c r="C56" s="66" t="s">
        <v>691</v>
      </c>
    </row>
    <row r="57" spans="1:3">
      <c r="A57" s="66" t="s">
        <v>692</v>
      </c>
      <c r="B57" s="192">
        <v>13343</v>
      </c>
      <c r="C57" s="66" t="s">
        <v>691</v>
      </c>
    </row>
    <row r="58" spans="1:3">
      <c r="A58" s="66" t="s">
        <v>693</v>
      </c>
      <c r="B58" s="193">
        <v>0.5</v>
      </c>
      <c r="C58" s="66" t="s">
        <v>702</v>
      </c>
    </row>
    <row r="59" spans="1:3">
      <c r="A59" s="66" t="s">
        <v>690</v>
      </c>
      <c r="B59" s="194">
        <v>5.0000000000000001E-3</v>
      </c>
      <c r="C59" s="66" t="s">
        <v>691</v>
      </c>
    </row>
    <row r="60" spans="1:3">
      <c r="A60" s="66" t="s">
        <v>695</v>
      </c>
      <c r="B60" s="192">
        <v>22356</v>
      </c>
      <c r="C60" s="66" t="s">
        <v>691</v>
      </c>
    </row>
    <row r="61" spans="1:3" ht="11.25" thickBot="1">
      <c r="A61" s="115" t="s">
        <v>696</v>
      </c>
      <c r="B61" s="195">
        <v>0.5</v>
      </c>
      <c r="C61" s="115" t="s">
        <v>702</v>
      </c>
    </row>
    <row r="62" spans="1:3" ht="11.25" thickTop="1"/>
    <row r="63" spans="1:3"/>
    <row r="64" spans="1:3"/>
  </sheetData>
  <hyperlinks>
    <hyperlink ref="C15" r:id="rId1" xr:uid="{BAF80B68-3204-4B7D-8946-044DF93BA20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C7CC-6304-465C-A95E-36E5D46A0F02}">
  <sheetPr codeName="Blad2">
    <tabColor theme="0" tint="-0.34998626667073579"/>
  </sheetPr>
  <dimension ref="A1:N42"/>
  <sheetViews>
    <sheetView showGridLines="0" zoomScaleNormal="100" workbookViewId="0"/>
  </sheetViews>
  <sheetFormatPr defaultColWidth="0" defaultRowHeight="10.5" zeroHeight="1"/>
  <cols>
    <col min="1" max="1" width="1.75" style="28" customWidth="1"/>
    <col min="2" max="2" width="6" style="203" customWidth="1"/>
    <col min="3" max="3" width="103.5" style="430" customWidth="1"/>
    <col min="4" max="4" width="9" style="28" customWidth="1"/>
    <col min="5" max="16384" width="9" style="28" hidden="1"/>
  </cols>
  <sheetData>
    <row r="1" spans="1:14" ht="16.5">
      <c r="A1" s="146" t="s">
        <v>65</v>
      </c>
      <c r="B1" s="197"/>
      <c r="C1" s="431"/>
      <c r="D1" s="147"/>
      <c r="E1" s="151"/>
      <c r="F1" s="151"/>
      <c r="G1" s="151"/>
      <c r="H1" s="151"/>
      <c r="I1" s="151"/>
      <c r="J1" s="151"/>
      <c r="K1" s="151"/>
      <c r="L1" s="151"/>
      <c r="M1" s="151"/>
      <c r="N1" s="151"/>
    </row>
    <row r="2" spans="1:14">
      <c r="A2" s="1"/>
      <c r="B2" s="198"/>
      <c r="C2" s="45"/>
      <c r="D2" s="148"/>
    </row>
    <row r="3" spans="1:14">
      <c r="A3" s="1"/>
      <c r="B3" s="155" t="s">
        <v>66</v>
      </c>
      <c r="C3" s="45"/>
      <c r="D3" s="148"/>
    </row>
    <row r="4" spans="1:14" ht="36.6" customHeight="1">
      <c r="A4" s="1"/>
      <c r="B4" s="500" t="s">
        <v>67</v>
      </c>
      <c r="C4" s="500"/>
      <c r="D4" s="148"/>
    </row>
    <row r="5" spans="1:14">
      <c r="A5" s="1"/>
      <c r="B5" s="199"/>
      <c r="C5" s="214"/>
      <c r="D5" s="148"/>
    </row>
    <row r="6" spans="1:14">
      <c r="A6" s="1"/>
      <c r="B6" s="200" t="s">
        <v>68</v>
      </c>
      <c r="C6" s="45"/>
      <c r="D6" s="148"/>
    </row>
    <row r="7" spans="1:14" ht="42">
      <c r="A7" s="1"/>
      <c r="B7" s="201" t="s">
        <v>69</v>
      </c>
      <c r="C7" s="46" t="s">
        <v>70</v>
      </c>
      <c r="D7" s="148"/>
    </row>
    <row r="8" spans="1:14">
      <c r="A8" s="1"/>
      <c r="B8" s="201"/>
      <c r="C8" s="46"/>
      <c r="D8" s="148"/>
    </row>
    <row r="9" spans="1:14">
      <c r="A9" s="1"/>
      <c r="B9" s="201"/>
      <c r="C9" s="46"/>
      <c r="D9" s="148"/>
    </row>
    <row r="10" spans="1:14">
      <c r="A10" s="1"/>
      <c r="B10" s="201"/>
      <c r="C10" s="46"/>
      <c r="D10" s="148"/>
    </row>
    <row r="11" spans="1:14">
      <c r="A11" s="1"/>
      <c r="B11" s="201"/>
      <c r="C11" s="46"/>
      <c r="D11" s="148"/>
    </row>
    <row r="12" spans="1:14">
      <c r="A12" s="1"/>
      <c r="B12" s="201"/>
      <c r="C12" s="46"/>
      <c r="D12" s="148"/>
    </row>
    <row r="13" spans="1:14">
      <c r="A13" s="1"/>
      <c r="B13" s="201"/>
      <c r="C13" s="46"/>
      <c r="D13" s="148"/>
    </row>
    <row r="14" spans="1:14">
      <c r="A14" s="1"/>
      <c r="B14" s="201"/>
      <c r="C14" s="46"/>
      <c r="D14" s="148"/>
    </row>
    <row r="15" spans="1:14">
      <c r="A15" s="1"/>
      <c r="B15" s="201"/>
      <c r="C15" s="46"/>
      <c r="D15" s="148"/>
    </row>
    <row r="16" spans="1:14">
      <c r="A16" s="1"/>
      <c r="B16" s="201"/>
      <c r="C16" s="46"/>
      <c r="D16" s="148"/>
    </row>
    <row r="17" spans="1:4">
      <c r="A17" s="1"/>
      <c r="B17" s="201"/>
      <c r="C17" s="46"/>
      <c r="D17" s="148"/>
    </row>
    <row r="18" spans="1:4" ht="34.9" customHeight="1">
      <c r="A18" s="1"/>
      <c r="B18" s="201" t="s">
        <v>71</v>
      </c>
      <c r="C18" s="46" t="s">
        <v>72</v>
      </c>
      <c r="D18" s="148"/>
    </row>
    <row r="19" spans="1:4" ht="52.5">
      <c r="A19" s="1" t="s">
        <v>60</v>
      </c>
      <c r="B19" s="201" t="s">
        <v>73</v>
      </c>
      <c r="C19" s="46" t="s">
        <v>74</v>
      </c>
      <c r="D19" s="148"/>
    </row>
    <row r="20" spans="1:4">
      <c r="A20" s="1"/>
      <c r="B20" s="201" t="s">
        <v>75</v>
      </c>
      <c r="C20" s="46" t="s">
        <v>76</v>
      </c>
      <c r="D20" s="148"/>
    </row>
    <row r="21" spans="1:4" ht="52.5">
      <c r="A21" s="1"/>
      <c r="B21" s="201" t="s">
        <v>77</v>
      </c>
      <c r="C21" s="46" t="s">
        <v>78</v>
      </c>
      <c r="D21" s="148"/>
    </row>
    <row r="22" spans="1:4" ht="42">
      <c r="A22" s="1"/>
      <c r="B22" s="201" t="s">
        <v>79</v>
      </c>
      <c r="C22" s="46" t="s">
        <v>80</v>
      </c>
      <c r="D22" s="148"/>
    </row>
    <row r="23" spans="1:4" ht="63">
      <c r="A23" s="1"/>
      <c r="B23" s="201" t="s">
        <v>81</v>
      </c>
      <c r="C23" s="432" t="s">
        <v>82</v>
      </c>
      <c r="D23" s="148"/>
    </row>
    <row r="24" spans="1:4" ht="21">
      <c r="A24" s="1"/>
      <c r="B24" s="201" t="s">
        <v>83</v>
      </c>
      <c r="C24" s="46" t="s">
        <v>84</v>
      </c>
      <c r="D24" s="148"/>
    </row>
    <row r="25" spans="1:4" ht="21">
      <c r="A25" s="1"/>
      <c r="B25" s="201" t="s">
        <v>85</v>
      </c>
      <c r="C25" s="214" t="s">
        <v>86</v>
      </c>
      <c r="D25" s="148"/>
    </row>
    <row r="26" spans="1:4" ht="73.5">
      <c r="A26" s="1"/>
      <c r="B26" s="201" t="s">
        <v>87</v>
      </c>
      <c r="C26" s="46" t="s">
        <v>88</v>
      </c>
      <c r="D26" s="148"/>
    </row>
    <row r="27" spans="1:4" ht="31.5">
      <c r="A27" s="1"/>
      <c r="B27" s="201" t="s">
        <v>89</v>
      </c>
      <c r="C27" s="46" t="s">
        <v>90</v>
      </c>
      <c r="D27" s="148"/>
    </row>
    <row r="28" spans="1:4" ht="21">
      <c r="A28" s="1"/>
      <c r="B28" s="201" t="s">
        <v>91</v>
      </c>
      <c r="C28" s="46" t="s">
        <v>92</v>
      </c>
      <c r="D28" s="148"/>
    </row>
    <row r="29" spans="1:4">
      <c r="A29" s="1"/>
      <c r="B29" s="201" t="s">
        <v>93</v>
      </c>
      <c r="C29" s="46" t="s">
        <v>94</v>
      </c>
      <c r="D29" s="148"/>
    </row>
    <row r="30" spans="1:4">
      <c r="A30" s="1"/>
      <c r="B30" s="201" t="s">
        <v>95</v>
      </c>
      <c r="C30" s="46" t="s">
        <v>96</v>
      </c>
      <c r="D30" s="148"/>
    </row>
    <row r="31" spans="1:4" ht="31.5">
      <c r="A31" s="1"/>
      <c r="B31" s="201" t="s">
        <v>97</v>
      </c>
      <c r="C31" s="46" t="s">
        <v>98</v>
      </c>
      <c r="D31" s="148"/>
    </row>
    <row r="32" spans="1:4">
      <c r="A32" s="5"/>
      <c r="B32" s="495"/>
      <c r="C32" s="432"/>
      <c r="D32" s="148"/>
    </row>
    <row r="33" spans="1:4">
      <c r="A33" s="5"/>
      <c r="B33" s="495"/>
      <c r="C33" s="432"/>
      <c r="D33" s="148"/>
    </row>
    <row r="34" spans="1:4">
      <c r="A34" s="5"/>
      <c r="B34" s="495"/>
      <c r="C34" s="432"/>
      <c r="D34" s="148"/>
    </row>
    <row r="35" spans="1:4">
      <c r="A35" s="5"/>
      <c r="B35" s="495"/>
      <c r="C35" s="432"/>
      <c r="D35" s="148"/>
    </row>
    <row r="36" spans="1:4">
      <c r="A36" s="5"/>
      <c r="B36" s="495"/>
      <c r="C36" s="432"/>
      <c r="D36" s="148"/>
    </row>
    <row r="37" spans="1:4">
      <c r="A37" s="5"/>
      <c r="B37" s="495"/>
      <c r="C37" s="181"/>
      <c r="D37" s="148"/>
    </row>
    <row r="38" spans="1:4">
      <c r="A38" s="5"/>
      <c r="B38" s="495"/>
      <c r="C38" s="181"/>
      <c r="D38" s="148"/>
    </row>
    <row r="39" spans="1:4">
      <c r="A39" s="5"/>
      <c r="B39" s="495"/>
      <c r="C39" s="181"/>
      <c r="D39" s="148"/>
    </row>
    <row r="40" spans="1:4">
      <c r="A40" s="5"/>
      <c r="B40" s="495"/>
      <c r="C40" s="181"/>
      <c r="D40" s="148"/>
    </row>
    <row r="41" spans="1:4">
      <c r="A41" s="5"/>
      <c r="B41" s="495"/>
      <c r="C41" s="181"/>
      <c r="D41" s="148"/>
    </row>
    <row r="42" spans="1:4">
      <c r="A42" s="150"/>
      <c r="B42" s="202"/>
      <c r="C42" s="433"/>
      <c r="D42" s="9"/>
    </row>
  </sheetData>
  <mergeCells count="1">
    <mergeCell ref="B4: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2CD2-B147-4A36-A493-DC647D9076FC}">
  <sheetPr>
    <tabColor theme="0" tint="-0.34998626667073579"/>
  </sheetPr>
  <dimension ref="A1:C15"/>
  <sheetViews>
    <sheetView showGridLines="0" zoomScaleNormal="100" workbookViewId="0"/>
  </sheetViews>
  <sheetFormatPr defaultColWidth="0" defaultRowHeight="10.5"/>
  <cols>
    <col min="1" max="1" width="3.375" style="1" customWidth="1"/>
    <col min="2" max="2" width="142.625" style="1" customWidth="1"/>
    <col min="3" max="3" width="9" style="1" customWidth="1"/>
    <col min="4" max="16384" width="9" style="1" hidden="1"/>
  </cols>
  <sheetData>
    <row r="1" spans="1:3">
      <c r="A1" s="472" t="s">
        <v>0</v>
      </c>
      <c r="B1" s="473"/>
      <c r="C1" s="474"/>
    </row>
    <row r="2" spans="1:3">
      <c r="A2" s="161"/>
      <c r="C2" s="162"/>
    </row>
    <row r="3" spans="1:3">
      <c r="A3" s="161"/>
      <c r="B3" s="163" t="s">
        <v>99</v>
      </c>
      <c r="C3" s="162"/>
    </row>
    <row r="4" spans="1:3" ht="21">
      <c r="A4" s="161"/>
      <c r="B4" s="477" t="s">
        <v>100</v>
      </c>
      <c r="C4" s="162"/>
    </row>
    <row r="6" spans="1:3">
      <c r="B6" s="163" t="s">
        <v>101</v>
      </c>
    </row>
    <row r="7" spans="1:3" ht="105.75" customHeight="1">
      <c r="B7" s="46" t="s">
        <v>102</v>
      </c>
    </row>
    <row r="9" spans="1:3">
      <c r="B9" s="163" t="s">
        <v>103</v>
      </c>
    </row>
    <row r="10" spans="1:3" ht="42">
      <c r="B10" s="149" t="s">
        <v>104</v>
      </c>
    </row>
    <row r="12" spans="1:3" ht="73.5">
      <c r="B12" s="475" t="s">
        <v>105</v>
      </c>
    </row>
    <row r="14" spans="1:3">
      <c r="B14" s="476" t="s">
        <v>106</v>
      </c>
    </row>
    <row r="15" spans="1:3">
      <c r="B15" s="1" t="s">
        <v>107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EAFE1-0BC0-487A-8C50-F80A223CC813}">
  <sheetPr codeName="Blad3">
    <tabColor theme="7"/>
  </sheetPr>
  <dimension ref="A1:AA261"/>
  <sheetViews>
    <sheetView showGridLines="0" tabSelected="1" topLeftCell="A121" zoomScaleNormal="100" workbookViewId="0">
      <selection activeCell="D105" sqref="D105"/>
    </sheetView>
  </sheetViews>
  <sheetFormatPr defaultColWidth="0" defaultRowHeight="10.5" zeroHeight="1"/>
  <cols>
    <col min="1" max="1" width="9" style="1" customWidth="1"/>
    <col min="2" max="2" width="46.125" style="1" customWidth="1"/>
    <col min="3" max="26" width="9" style="1" customWidth="1"/>
    <col min="27" max="27" width="0" style="1" hidden="1" customWidth="1"/>
    <col min="28" max="16384" width="9" style="1" hidden="1"/>
  </cols>
  <sheetData>
    <row r="1" spans="1:24" s="222" customFormat="1" ht="16.5">
      <c r="A1" s="146" t="s">
        <v>108</v>
      </c>
      <c r="B1" s="221"/>
    </row>
    <row r="2" spans="1:24" s="5" customFormat="1">
      <c r="A2" s="223"/>
    </row>
    <row r="3" spans="1:24" s="5" customFormat="1">
      <c r="A3" s="223"/>
      <c r="B3" s="183" t="s">
        <v>109</v>
      </c>
      <c r="C3" s="152"/>
      <c r="L3" s="4"/>
    </row>
    <row r="4" spans="1:24" s="5" customFormat="1">
      <c r="A4" s="223"/>
      <c r="B4" s="12" t="s">
        <v>110</v>
      </c>
      <c r="C4" s="3"/>
    </row>
    <row r="5" spans="1:24" s="5" customFormat="1">
      <c r="A5" s="223"/>
      <c r="B5" s="12" t="s">
        <v>111</v>
      </c>
      <c r="C5" s="122"/>
    </row>
    <row r="6" spans="1:24" s="5" customFormat="1">
      <c r="A6" s="223"/>
      <c r="B6" s="12" t="s">
        <v>112</v>
      </c>
      <c r="C6" s="434"/>
    </row>
    <row r="7" spans="1:24" s="5" customFormat="1">
      <c r="A7" s="223"/>
      <c r="B7" s="12" t="s">
        <v>113</v>
      </c>
      <c r="C7" s="123"/>
    </row>
    <row r="8" spans="1:24" s="5" customFormat="1">
      <c r="A8" s="223"/>
      <c r="B8" s="12" t="s">
        <v>114</v>
      </c>
      <c r="C8" s="226">
        <v>1</v>
      </c>
    </row>
    <row r="9" spans="1:24" s="5" customFormat="1">
      <c r="A9" s="223"/>
      <c r="B9" s="7" t="s">
        <v>115</v>
      </c>
      <c r="C9" s="226">
        <v>0.9</v>
      </c>
    </row>
    <row r="10" spans="1:24" s="5" customFormat="1">
      <c r="A10" s="223"/>
    </row>
    <row r="11" spans="1:24" s="228" customFormat="1" ht="16.5">
      <c r="A11" s="227" t="s">
        <v>116</v>
      </c>
      <c r="C11" s="227"/>
    </row>
    <row r="12" spans="1:24" s="5" customFormat="1">
      <c r="A12" s="229"/>
      <c r="C12" s="229"/>
    </row>
    <row r="13" spans="1:24" s="5" customFormat="1">
      <c r="A13" s="229"/>
      <c r="B13" s="230" t="s">
        <v>117</v>
      </c>
      <c r="C13" s="231"/>
      <c r="D13" s="232"/>
      <c r="E13" s="232"/>
      <c r="F13" s="232"/>
      <c r="G13" s="232"/>
      <c r="H13" s="232"/>
      <c r="I13" s="232"/>
      <c r="J13" s="232"/>
      <c r="K13" s="232"/>
      <c r="L13" s="232"/>
      <c r="M13" s="232"/>
      <c r="N13" s="232"/>
      <c r="O13" s="232"/>
      <c r="P13" s="232"/>
      <c r="Q13" s="232"/>
      <c r="R13" s="232"/>
      <c r="S13" s="232"/>
      <c r="T13" s="232"/>
      <c r="U13" s="232"/>
      <c r="V13" s="232"/>
      <c r="W13" s="232"/>
      <c r="X13" s="233"/>
    </row>
    <row r="14" spans="1:24" s="5" customFormat="1">
      <c r="A14" s="229"/>
      <c r="B14" s="234" t="s">
        <v>118</v>
      </c>
      <c r="C14" s="235"/>
      <c r="D14" s="236"/>
      <c r="E14" s="236"/>
      <c r="F14" s="236"/>
      <c r="G14" s="236"/>
      <c r="H14" s="236"/>
      <c r="I14" s="236"/>
      <c r="J14" s="236"/>
      <c r="K14" s="236"/>
      <c r="L14" s="236"/>
      <c r="M14" s="236"/>
      <c r="N14" s="236"/>
      <c r="O14" s="236"/>
      <c r="P14" s="236"/>
      <c r="Q14" s="236"/>
      <c r="R14" s="236"/>
      <c r="S14" s="236"/>
      <c r="T14" s="236"/>
      <c r="U14" s="236"/>
      <c r="V14" s="236"/>
      <c r="W14" s="236"/>
      <c r="X14" s="238"/>
    </row>
    <row r="15" spans="1:24" s="5" customFormat="1">
      <c r="A15" s="229"/>
      <c r="B15" s="239"/>
      <c r="C15" s="240"/>
      <c r="D15" s="240"/>
      <c r="E15" s="240"/>
      <c r="F15" s="240"/>
      <c r="G15" s="240"/>
      <c r="H15" s="240"/>
      <c r="I15" s="240"/>
      <c r="J15" s="240"/>
      <c r="K15" s="240"/>
      <c r="L15" s="240"/>
      <c r="M15" s="240"/>
      <c r="N15" s="240"/>
      <c r="O15" s="240"/>
      <c r="P15" s="240"/>
      <c r="Q15" s="240"/>
      <c r="R15" s="240"/>
      <c r="S15" s="240"/>
      <c r="T15" s="240"/>
      <c r="U15" s="240"/>
      <c r="V15" s="240"/>
      <c r="W15" s="240"/>
      <c r="X15" s="456"/>
    </row>
    <row r="16" spans="1:24" s="5" customFormat="1">
      <c r="A16" s="229"/>
      <c r="B16" s="241" t="s">
        <v>119</v>
      </c>
      <c r="C16" s="242" t="s">
        <v>120</v>
      </c>
      <c r="D16" s="25"/>
      <c r="E16" s="25"/>
      <c r="X16" s="6"/>
    </row>
    <row r="17" spans="1:24" s="5" customFormat="1">
      <c r="A17" s="229"/>
      <c r="B17" s="12"/>
      <c r="X17" s="6"/>
    </row>
    <row r="18" spans="1:24" s="5" customFormat="1">
      <c r="A18" s="229"/>
      <c r="B18" s="243" t="s">
        <v>121</v>
      </c>
      <c r="C18" s="244"/>
      <c r="D18" s="245" t="str">
        <f>D57</f>
        <v>hbh</v>
      </c>
      <c r="E18" s="245" t="str">
        <f t="shared" ref="E18:H18" si="0">E57</f>
        <v>hbh</v>
      </c>
      <c r="F18" s="245" t="str">
        <f t="shared" si="0"/>
        <v>hbh</v>
      </c>
      <c r="G18" s="245" t="str">
        <f t="shared" si="0"/>
        <v>hbh</v>
      </c>
      <c r="H18" s="245" t="str">
        <f t="shared" si="0"/>
        <v>hbh</v>
      </c>
      <c r="I18" s="245" t="str">
        <f t="shared" ref="I18:J18" si="1">I57</f>
        <v>hbh</v>
      </c>
      <c r="J18" s="246" t="str">
        <f t="shared" si="1"/>
        <v>hbh</v>
      </c>
      <c r="K18" s="247" t="s">
        <v>122</v>
      </c>
      <c r="M18" s="305"/>
      <c r="X18" s="6"/>
    </row>
    <row r="19" spans="1:24" s="5" customFormat="1">
      <c r="A19" s="229"/>
      <c r="B19" s="243" t="s">
        <v>123</v>
      </c>
      <c r="C19" s="244"/>
      <c r="D19" s="245">
        <f t="shared" ref="D19:H19" si="2">D58</f>
        <v>0</v>
      </c>
      <c r="E19" s="245">
        <f t="shared" si="2"/>
        <v>1</v>
      </c>
      <c r="F19" s="245">
        <f t="shared" si="2"/>
        <v>2</v>
      </c>
      <c r="G19" s="245">
        <f t="shared" si="2"/>
        <v>3</v>
      </c>
      <c r="H19" s="245">
        <f t="shared" si="2"/>
        <v>4</v>
      </c>
      <c r="I19" s="245">
        <f t="shared" ref="I19:J19" si="3">I58</f>
        <v>5</v>
      </c>
      <c r="J19" s="246" t="str">
        <f t="shared" si="3"/>
        <v>5+</v>
      </c>
      <c r="K19" s="247"/>
      <c r="L19" s="247"/>
      <c r="M19" s="247"/>
      <c r="N19" s="247"/>
      <c r="O19" s="247"/>
      <c r="P19" s="247"/>
      <c r="Q19" s="247"/>
      <c r="R19" s="247"/>
      <c r="S19" s="247"/>
      <c r="T19" s="247"/>
      <c r="U19" s="247"/>
      <c r="V19" s="247"/>
      <c r="W19" s="247"/>
      <c r="X19" s="6"/>
    </row>
    <row r="20" spans="1:24" s="5" customFormat="1">
      <c r="A20" s="229"/>
      <c r="B20" s="248" t="s">
        <v>124</v>
      </c>
      <c r="C20" s="249"/>
      <c r="D20" s="251">
        <f>D61</f>
        <v>11.820000000000002</v>
      </c>
      <c r="E20" s="251">
        <f t="shared" ref="E20:I20" si="4">E61</f>
        <v>12.391666666666667</v>
      </c>
      <c r="F20" s="251">
        <f t="shared" si="4"/>
        <v>12.97</v>
      </c>
      <c r="G20" s="251">
        <f t="shared" si="4"/>
        <v>13.541666666666666</v>
      </c>
      <c r="H20" s="251">
        <f t="shared" si="4"/>
        <v>14.111666666666666</v>
      </c>
      <c r="I20" s="251">
        <f t="shared" si="4"/>
        <v>14.698333333333334</v>
      </c>
      <c r="J20" s="251">
        <f t="shared" ref="J20" si="5">J61</f>
        <v>0</v>
      </c>
      <c r="K20" s="252"/>
      <c r="L20" s="252"/>
      <c r="M20" s="252"/>
      <c r="N20" s="252"/>
      <c r="O20" s="252"/>
      <c r="P20" s="252"/>
      <c r="Q20" s="252"/>
      <c r="R20" s="252"/>
      <c r="S20" s="252"/>
      <c r="T20" s="252"/>
      <c r="U20" s="252"/>
      <c r="V20" s="252"/>
      <c r="W20" s="252"/>
      <c r="X20" s="6"/>
    </row>
    <row r="21" spans="1:24" s="5" customFormat="1">
      <c r="A21" s="229"/>
      <c r="B21" s="248" t="s">
        <v>125</v>
      </c>
      <c r="C21" s="13">
        <f>C66</f>
        <v>8.3299999999999999E-2</v>
      </c>
      <c r="D21" s="251">
        <f t="shared" ref="D21:J21" si="6">IF(D$20*$C21&lt;$C$68,$C$68,D$20*$C21)</f>
        <v>1.1355750798722046</v>
      </c>
      <c r="E21" s="251">
        <f t="shared" si="6"/>
        <v>1.1355750798722046</v>
      </c>
      <c r="F21" s="251">
        <f t="shared" si="6"/>
        <v>1.1355750798722046</v>
      </c>
      <c r="G21" s="251">
        <f t="shared" si="6"/>
        <v>1.1355750798722046</v>
      </c>
      <c r="H21" s="251">
        <f t="shared" si="6"/>
        <v>1.1755018333333334</v>
      </c>
      <c r="I21" s="251">
        <f t="shared" si="6"/>
        <v>1.2243711666666668</v>
      </c>
      <c r="J21" s="251">
        <f t="shared" si="6"/>
        <v>1.1355750798722046</v>
      </c>
      <c r="K21" s="252"/>
      <c r="L21" s="252"/>
      <c r="M21" s="252"/>
      <c r="N21" s="252"/>
      <c r="O21" s="252"/>
      <c r="P21" s="252"/>
      <c r="Q21" s="252"/>
      <c r="R21" s="252"/>
      <c r="S21" s="252"/>
      <c r="T21" s="252"/>
      <c r="U21" s="252"/>
      <c r="V21" s="252"/>
      <c r="W21" s="252"/>
      <c r="X21" s="6"/>
    </row>
    <row r="22" spans="1:24" s="5" customFormat="1">
      <c r="A22" s="229"/>
      <c r="B22" s="248" t="s">
        <v>126</v>
      </c>
      <c r="C22" s="23">
        <f>C70</f>
        <v>0.08</v>
      </c>
      <c r="D22" s="251">
        <f t="shared" ref="D22:J22" si="7">IF(D20*$C22&lt;$C$72,$C$72,D20*$C22)</f>
        <v>1.1328966986155484</v>
      </c>
      <c r="E22" s="251">
        <f t="shared" si="7"/>
        <v>1.1328966986155484</v>
      </c>
      <c r="F22" s="251">
        <f t="shared" si="7"/>
        <v>1.1328966986155484</v>
      </c>
      <c r="G22" s="251">
        <f t="shared" si="7"/>
        <v>1.1328966986155484</v>
      </c>
      <c r="H22" s="251">
        <f t="shared" si="7"/>
        <v>1.1328966986155484</v>
      </c>
      <c r="I22" s="251">
        <f t="shared" si="7"/>
        <v>1.1758666666666668</v>
      </c>
      <c r="J22" s="251">
        <f t="shared" si="7"/>
        <v>1.1328966986155484</v>
      </c>
      <c r="K22" s="253"/>
      <c r="M22" s="253"/>
      <c r="N22" s="253"/>
      <c r="O22" s="253"/>
      <c r="P22" s="253"/>
      <c r="Q22" s="253"/>
      <c r="R22" s="253"/>
      <c r="S22" s="253"/>
      <c r="T22" s="253"/>
      <c r="U22" s="253"/>
      <c r="V22" s="253"/>
      <c r="W22" s="253"/>
      <c r="X22" s="6"/>
    </row>
    <row r="23" spans="1:24" s="5" customFormat="1">
      <c r="A23" s="229"/>
      <c r="B23" s="254" t="s">
        <v>127</v>
      </c>
      <c r="C23" s="23">
        <f>C76</f>
        <v>0</v>
      </c>
      <c r="D23" s="255">
        <f>D$20*$C23</f>
        <v>0</v>
      </c>
      <c r="E23" s="255">
        <f>E$20*$C23</f>
        <v>0</v>
      </c>
      <c r="F23" s="255">
        <f t="shared" ref="F23:J23" si="8">F$20*$C23</f>
        <v>0</v>
      </c>
      <c r="G23" s="255">
        <f>G$20*$C23</f>
        <v>0</v>
      </c>
      <c r="H23" s="255">
        <f>H$20*$C23</f>
        <v>0</v>
      </c>
      <c r="I23" s="255">
        <f t="shared" si="8"/>
        <v>0</v>
      </c>
      <c r="J23" s="255">
        <f t="shared" si="8"/>
        <v>0</v>
      </c>
      <c r="K23" s="253"/>
      <c r="M23" s="253"/>
      <c r="N23" s="253"/>
      <c r="O23" s="253"/>
      <c r="P23" s="253"/>
      <c r="Q23" s="253"/>
      <c r="R23" s="253"/>
      <c r="S23" s="253"/>
      <c r="T23" s="253"/>
      <c r="U23" s="253"/>
      <c r="V23" s="253"/>
      <c r="W23" s="253"/>
      <c r="X23" s="6"/>
    </row>
    <row r="24" spans="1:24" s="5" customFormat="1" ht="11.25" thickBot="1">
      <c r="A24" s="229"/>
      <c r="B24" s="254" t="s">
        <v>128</v>
      </c>
      <c r="C24" s="187"/>
      <c r="D24" s="255">
        <f>$C$78/CAO_VVT!$D$9</f>
        <v>0</v>
      </c>
      <c r="E24" s="255">
        <f>$C$78/CAO_VVT!$D$9</f>
        <v>0</v>
      </c>
      <c r="F24" s="255">
        <f>$C$78/CAO_VVT!$D$9</f>
        <v>0</v>
      </c>
      <c r="G24" s="255">
        <f>$C$78/CAO_VVT!$D$9</f>
        <v>0</v>
      </c>
      <c r="H24" s="255">
        <f>$C$78/CAO_VVT!$D$9</f>
        <v>0</v>
      </c>
      <c r="I24" s="255">
        <f>$C$78/CAO_VVT!$D$9</f>
        <v>0</v>
      </c>
      <c r="J24" s="255">
        <f>$C$78/CAO_VVT!$D$9</f>
        <v>0</v>
      </c>
      <c r="K24" s="253"/>
      <c r="M24" s="253"/>
      <c r="N24" s="253"/>
      <c r="O24" s="253"/>
      <c r="P24" s="253"/>
      <c r="Q24" s="253"/>
      <c r="R24" s="253"/>
      <c r="S24" s="253"/>
      <c r="T24" s="253"/>
      <c r="U24" s="253"/>
      <c r="V24" s="253"/>
      <c r="W24" s="253"/>
      <c r="X24" s="6"/>
    </row>
    <row r="25" spans="1:24" s="5" customFormat="1" ht="11.25" thickTop="1">
      <c r="A25" s="229"/>
      <c r="B25" s="257" t="s">
        <v>129</v>
      </c>
      <c r="C25" s="258"/>
      <c r="D25" s="259">
        <f t="shared" ref="D25:J25" si="9">SUM(D20:D24)</f>
        <v>14.088471778487754</v>
      </c>
      <c r="E25" s="259">
        <f t="shared" si="9"/>
        <v>14.66013844515442</v>
      </c>
      <c r="F25" s="259">
        <f t="shared" si="9"/>
        <v>15.238471778487753</v>
      </c>
      <c r="G25" s="259">
        <f t="shared" si="9"/>
        <v>15.810138445154418</v>
      </c>
      <c r="H25" s="259">
        <f t="shared" si="9"/>
        <v>16.42006519861555</v>
      </c>
      <c r="I25" s="259">
        <f t="shared" si="9"/>
        <v>17.09857116666667</v>
      </c>
      <c r="J25" s="259">
        <f t="shared" si="9"/>
        <v>2.2684717784877533</v>
      </c>
      <c r="K25" s="252"/>
      <c r="M25" s="252"/>
      <c r="N25" s="252"/>
      <c r="O25" s="252"/>
      <c r="P25" s="252"/>
      <c r="Q25" s="252"/>
      <c r="R25" s="252"/>
      <c r="S25" s="252"/>
      <c r="T25" s="252"/>
      <c r="U25" s="252"/>
      <c r="V25" s="252"/>
      <c r="W25" s="252"/>
      <c r="X25" s="6"/>
    </row>
    <row r="26" spans="1:24" s="5" customFormat="1" ht="11.25" thickBot="1">
      <c r="A26" s="229"/>
      <c r="B26" s="260" t="s">
        <v>130</v>
      </c>
      <c r="C26" s="261"/>
      <c r="D26" s="262">
        <f t="shared" ref="D26:J26" si="10">SUM(D20:D23)*D114</f>
        <v>3.8423792252396178</v>
      </c>
      <c r="E26" s="262">
        <f t="shared" si="10"/>
        <v>4.0366887252396166</v>
      </c>
      <c r="F26" s="262">
        <f t="shared" si="10"/>
        <v>4.2332642252396173</v>
      </c>
      <c r="G26" s="262">
        <f t="shared" si="10"/>
        <v>4.4275737252396166</v>
      </c>
      <c r="H26" s="262">
        <f t="shared" si="10"/>
        <v>4.6348878287410553</v>
      </c>
      <c r="I26" s="262">
        <f t="shared" si="10"/>
        <v>4.8655120072816311</v>
      </c>
      <c r="J26" s="262">
        <f t="shared" si="10"/>
        <v>0.47274951863684783</v>
      </c>
      <c r="K26" s="253"/>
      <c r="M26" s="253"/>
      <c r="N26" s="253"/>
      <c r="O26" s="253"/>
      <c r="P26" s="253"/>
      <c r="Q26" s="253"/>
      <c r="R26" s="253"/>
      <c r="S26" s="253"/>
      <c r="T26" s="253"/>
      <c r="U26" s="253"/>
      <c r="V26" s="253"/>
      <c r="W26" s="253"/>
      <c r="X26" s="6"/>
    </row>
    <row r="27" spans="1:24" s="5" customFormat="1" ht="12" thickTop="1" thickBot="1">
      <c r="A27" s="229"/>
      <c r="B27" s="263" t="s">
        <v>131</v>
      </c>
      <c r="C27" s="264"/>
      <c r="D27" s="265">
        <f>SUM(D25:D26)</f>
        <v>17.930851003727373</v>
      </c>
      <c r="E27" s="265">
        <f t="shared" ref="E27:H27" si="11">SUM(E25:E26)</f>
        <v>18.696827170394037</v>
      </c>
      <c r="F27" s="265">
        <f t="shared" si="11"/>
        <v>19.471736003727372</v>
      </c>
      <c r="G27" s="265">
        <f>SUM(G25:G26)</f>
        <v>20.237712170394033</v>
      </c>
      <c r="H27" s="265">
        <f t="shared" si="11"/>
        <v>21.054953027356603</v>
      </c>
      <c r="I27" s="265">
        <f>SUM(I25:I26)</f>
        <v>21.9640831739483</v>
      </c>
      <c r="J27" s="265">
        <f>SUM(J25:J26)</f>
        <v>2.7412212971246013</v>
      </c>
      <c r="K27" s="253"/>
      <c r="M27" s="253"/>
      <c r="N27" s="253"/>
      <c r="O27" s="253"/>
      <c r="P27" s="253"/>
      <c r="Q27" s="253"/>
      <c r="R27" s="253"/>
      <c r="S27" s="253"/>
      <c r="T27" s="253"/>
      <c r="U27" s="253"/>
      <c r="V27" s="253"/>
      <c r="W27" s="253"/>
      <c r="X27" s="6"/>
    </row>
    <row r="28" spans="1:24" s="5" customFormat="1" ht="11.25" thickTop="1">
      <c r="A28" s="229"/>
      <c r="B28" s="266" t="s">
        <v>132</v>
      </c>
      <c r="C28" s="437">
        <f>D133</f>
        <v>0.77558892438764648</v>
      </c>
      <c r="D28" s="259">
        <f>D27/$C28</f>
        <v>23.119013745437872</v>
      </c>
      <c r="E28" s="259">
        <f>E27/$C28</f>
        <v>24.106619605425401</v>
      </c>
      <c r="F28" s="259">
        <f>F27/$C28</f>
        <v>25.105742734917161</v>
      </c>
      <c r="G28" s="259">
        <f>G27/$C28</f>
        <v>26.093348594904686</v>
      </c>
      <c r="H28" s="259">
        <f t="shared" ref="H28:I28" si="12">H27/$C28</f>
        <v>27.147052214522269</v>
      </c>
      <c r="I28" s="259">
        <f t="shared" si="12"/>
        <v>28.319232628663027</v>
      </c>
      <c r="J28" s="259">
        <f>J27/$C28</f>
        <v>3.5343739588453866</v>
      </c>
      <c r="X28" s="6"/>
    </row>
    <row r="29" spans="1:24" s="5" customFormat="1" ht="11.25" thickBot="1">
      <c r="A29" s="229"/>
      <c r="B29" s="267" t="s">
        <v>133</v>
      </c>
      <c r="C29" s="458"/>
      <c r="D29" s="268">
        <f t="shared" ref="D29:J29" si="13">$C$142</f>
        <v>0.35</v>
      </c>
      <c r="E29" s="268">
        <f t="shared" si="13"/>
        <v>0.35</v>
      </c>
      <c r="F29" s="268">
        <f t="shared" si="13"/>
        <v>0.35</v>
      </c>
      <c r="G29" s="268">
        <f t="shared" si="13"/>
        <v>0.35</v>
      </c>
      <c r="H29" s="268">
        <f t="shared" si="13"/>
        <v>0.35</v>
      </c>
      <c r="I29" s="268">
        <f t="shared" si="13"/>
        <v>0.35</v>
      </c>
      <c r="J29" s="268">
        <f t="shared" si="13"/>
        <v>0.35</v>
      </c>
      <c r="X29" s="6"/>
    </row>
    <row r="30" spans="1:24" s="5" customFormat="1" ht="11.25" thickTop="1">
      <c r="A30" s="229"/>
      <c r="B30" s="263" t="s">
        <v>134</v>
      </c>
      <c r="C30" s="264"/>
      <c r="D30" s="265">
        <f>SUM(D28:D29)</f>
        <v>23.469013745437874</v>
      </c>
      <c r="E30" s="265">
        <f t="shared" ref="E30:I30" si="14">SUM(E28:E29)</f>
        <v>24.456619605425402</v>
      </c>
      <c r="F30" s="265">
        <f>SUM(F28:F29)</f>
        <v>25.455742734917163</v>
      </c>
      <c r="G30" s="265">
        <f t="shared" si="14"/>
        <v>26.443348594904688</v>
      </c>
      <c r="H30" s="265">
        <f t="shared" si="14"/>
        <v>27.49705221452227</v>
      </c>
      <c r="I30" s="265">
        <f t="shared" si="14"/>
        <v>28.669232628663028</v>
      </c>
      <c r="J30" s="265">
        <f>SUM(J28:J29)</f>
        <v>3.8843739588453867</v>
      </c>
      <c r="X30" s="6"/>
    </row>
    <row r="31" spans="1:24" s="5" customFormat="1">
      <c r="A31" s="229"/>
      <c r="B31" s="269"/>
      <c r="C31" s="270"/>
      <c r="D31" s="224"/>
      <c r="E31" s="224"/>
      <c r="F31" s="224"/>
      <c r="G31" s="224"/>
      <c r="H31" s="244"/>
      <c r="I31" s="244"/>
      <c r="J31" s="152"/>
      <c r="X31" s="6"/>
    </row>
    <row r="32" spans="1:24" s="5" customFormat="1">
      <c r="A32" s="229"/>
      <c r="B32" s="271" t="s">
        <v>135</v>
      </c>
      <c r="C32" s="17">
        <f>E188</f>
        <v>0.20595533498759305</v>
      </c>
      <c r="D32" s="251">
        <f>$C32*D$30</f>
        <v>4.8335685877700829</v>
      </c>
      <c r="E32" s="251">
        <f t="shared" ref="E32:I34" si="15">$C32*E$30</f>
        <v>5.0369712834995246</v>
      </c>
      <c r="F32" s="251">
        <f t="shared" si="15"/>
        <v>5.2427460223278519</v>
      </c>
      <c r="G32" s="251">
        <f>$C32*G$30</f>
        <v>5.4461487180572927</v>
      </c>
      <c r="H32" s="251">
        <f t="shared" si="15"/>
        <v>5.6631646000132712</v>
      </c>
      <c r="I32" s="251">
        <f t="shared" si="15"/>
        <v>5.9045814098735265</v>
      </c>
      <c r="J32" s="251">
        <f>$C32*J$30</f>
        <v>0.80000753991108464</v>
      </c>
      <c r="X32" s="6"/>
    </row>
    <row r="33" spans="1:24" s="5" customFormat="1">
      <c r="A33" s="229"/>
      <c r="B33" s="248" t="s">
        <v>136</v>
      </c>
      <c r="C33" s="17">
        <f>E189</f>
        <v>0</v>
      </c>
      <c r="D33" s="251">
        <f>$C33*D$30</f>
        <v>0</v>
      </c>
      <c r="E33" s="251">
        <f t="shared" si="15"/>
        <v>0</v>
      </c>
      <c r="F33" s="251">
        <f t="shared" si="15"/>
        <v>0</v>
      </c>
      <c r="G33" s="251">
        <f>$C33*G$30</f>
        <v>0</v>
      </c>
      <c r="H33" s="251">
        <f t="shared" si="15"/>
        <v>0</v>
      </c>
      <c r="I33" s="251">
        <f>$C33*I$30</f>
        <v>0</v>
      </c>
      <c r="J33" s="251">
        <f>$C33*J$30</f>
        <v>0</v>
      </c>
      <c r="X33" s="6"/>
    </row>
    <row r="34" spans="1:24" s="5" customFormat="1" ht="11.25" thickBot="1">
      <c r="A34" s="229"/>
      <c r="B34" s="248" t="s">
        <v>137</v>
      </c>
      <c r="C34" s="17">
        <f>E190</f>
        <v>3.4739454094292806E-2</v>
      </c>
      <c r="D34" s="251">
        <f>$C34*D$30</f>
        <v>0.81530072564796585</v>
      </c>
      <c r="E34" s="251">
        <f>$C34*E$30</f>
        <v>0.84960961408425717</v>
      </c>
      <c r="F34" s="251">
        <f t="shared" si="15"/>
        <v>0.8843186061757824</v>
      </c>
      <c r="G34" s="251">
        <f>$C34*G$30</f>
        <v>0.9186274946120736</v>
      </c>
      <c r="H34" s="251">
        <f>$C34*H$30</f>
        <v>0.95523258313476878</v>
      </c>
      <c r="I34" s="251">
        <f>$C34*I$30</f>
        <v>0.99595349082204077</v>
      </c>
      <c r="J34" s="251">
        <f>$C34*J$30</f>
        <v>0.13494103082837572</v>
      </c>
      <c r="X34" s="6"/>
    </row>
    <row r="35" spans="1:24" s="5" customFormat="1" ht="11.25" thickTop="1">
      <c r="A35" s="272"/>
      <c r="B35" s="266" t="s">
        <v>138</v>
      </c>
      <c r="C35" s="24"/>
      <c r="D35" s="259">
        <f>SUM(D30,D32:D34)</f>
        <v>29.117883058855924</v>
      </c>
      <c r="E35" s="259">
        <f t="shared" ref="E35:I35" si="16">SUM(E30,E32:E34)</f>
        <v>30.343200503009186</v>
      </c>
      <c r="F35" s="259">
        <f t="shared" si="16"/>
        <v>31.582807363420798</v>
      </c>
      <c r="G35" s="259">
        <f>SUM(G30,G32:G34)</f>
        <v>32.808124807574053</v>
      </c>
      <c r="H35" s="259">
        <f t="shared" si="16"/>
        <v>34.115449397670311</v>
      </c>
      <c r="I35" s="259">
        <f t="shared" si="16"/>
        <v>35.569767529358593</v>
      </c>
      <c r="J35" s="259">
        <f>SUM(J30,J32:J34)</f>
        <v>4.8193225295848467</v>
      </c>
      <c r="X35" s="6"/>
    </row>
    <row r="36" spans="1:24" s="5" customFormat="1">
      <c r="A36" s="272"/>
      <c r="B36" s="273" t="str">
        <f>B171</f>
        <v>Opslag kosten gemeentelijke eisen</v>
      </c>
      <c r="C36" s="17">
        <f>C171</f>
        <v>0</v>
      </c>
      <c r="D36" s="262">
        <f>$C36*D$35</f>
        <v>0</v>
      </c>
      <c r="E36" s="262">
        <f t="shared" ref="E36:I37" si="17">$C36*E$35</f>
        <v>0</v>
      </c>
      <c r="F36" s="262">
        <f t="shared" ref="F36:H37" si="18">$C36*F$35</f>
        <v>0</v>
      </c>
      <c r="G36" s="262">
        <f t="shared" si="18"/>
        <v>0</v>
      </c>
      <c r="H36" s="262">
        <f t="shared" si="18"/>
        <v>0</v>
      </c>
      <c r="I36" s="262">
        <f t="shared" si="17"/>
        <v>0</v>
      </c>
      <c r="J36" s="262">
        <f>$C36*J$35</f>
        <v>0</v>
      </c>
      <c r="X36" s="6"/>
    </row>
    <row r="37" spans="1:24" s="5" customFormat="1" ht="11.25" thickBot="1">
      <c r="A37" s="272"/>
      <c r="B37" s="274" t="s">
        <v>139</v>
      </c>
      <c r="C37" s="26">
        <f>C181</f>
        <v>0</v>
      </c>
      <c r="D37" s="268">
        <f>$C37*D$35</f>
        <v>0</v>
      </c>
      <c r="E37" s="268">
        <f t="shared" si="17"/>
        <v>0</v>
      </c>
      <c r="F37" s="268">
        <f t="shared" si="18"/>
        <v>0</v>
      </c>
      <c r="G37" s="268">
        <f t="shared" si="18"/>
        <v>0</v>
      </c>
      <c r="H37" s="268">
        <f t="shared" si="18"/>
        <v>0</v>
      </c>
      <c r="I37" s="268">
        <f t="shared" si="17"/>
        <v>0</v>
      </c>
      <c r="J37" s="268">
        <f>$C37*J$35</f>
        <v>0</v>
      </c>
      <c r="X37" s="6"/>
    </row>
    <row r="38" spans="1:24" s="5" customFormat="1" ht="11.25" thickTop="1">
      <c r="A38" s="272"/>
      <c r="B38" s="266" t="s">
        <v>140</v>
      </c>
      <c r="C38" s="24"/>
      <c r="D38" s="259">
        <f>SUM(D35:D37)</f>
        <v>29.117883058855924</v>
      </c>
      <c r="E38" s="259">
        <f>SUM(E35:E37)</f>
        <v>30.343200503009186</v>
      </c>
      <c r="F38" s="259">
        <f>SUM(F35:F37)</f>
        <v>31.582807363420798</v>
      </c>
      <c r="G38" s="259">
        <f>SUM(G35:G37)</f>
        <v>32.808124807574053</v>
      </c>
      <c r="H38" s="259">
        <f t="shared" ref="H38:I38" si="19">SUM(H35:H37)</f>
        <v>34.115449397670311</v>
      </c>
      <c r="I38" s="259">
        <f t="shared" si="19"/>
        <v>35.569767529358593</v>
      </c>
      <c r="J38" s="259">
        <f>SUM(J35:J37)</f>
        <v>4.8193225295848467</v>
      </c>
      <c r="X38" s="6"/>
    </row>
    <row r="39" spans="1:24" s="5" customFormat="1">
      <c r="A39" s="272"/>
      <c r="B39" s="459"/>
      <c r="C39" s="27"/>
      <c r="D39" s="253"/>
      <c r="E39" s="253"/>
      <c r="F39" s="253"/>
      <c r="G39" s="253"/>
      <c r="H39" s="276"/>
      <c r="I39" s="276"/>
      <c r="J39" s="277"/>
      <c r="X39" s="6"/>
    </row>
    <row r="40" spans="1:24" s="5" customFormat="1">
      <c r="A40" s="272"/>
      <c r="B40" s="248" t="s">
        <v>141</v>
      </c>
      <c r="C40" s="278"/>
      <c r="D40" s="279">
        <f t="shared" ref="D40:I40" si="20">D63</f>
        <v>0</v>
      </c>
      <c r="E40" s="279">
        <f t="shared" si="20"/>
        <v>0</v>
      </c>
      <c r="F40" s="279">
        <f t="shared" si="20"/>
        <v>0</v>
      </c>
      <c r="G40" s="279">
        <f t="shared" si="20"/>
        <v>0</v>
      </c>
      <c r="H40" s="279">
        <f t="shared" si="20"/>
        <v>0</v>
      </c>
      <c r="I40" s="279">
        <f t="shared" si="20"/>
        <v>0</v>
      </c>
      <c r="J40" s="279">
        <f>J63</f>
        <v>0</v>
      </c>
      <c r="K40" s="280"/>
      <c r="X40" s="6"/>
    </row>
    <row r="41" spans="1:24" s="5" customFormat="1">
      <c r="A41" s="272"/>
      <c r="B41" s="281" t="s">
        <v>142</v>
      </c>
      <c r="C41" s="282"/>
      <c r="D41" s="8"/>
      <c r="E41" s="8"/>
      <c r="F41" s="8"/>
      <c r="G41" s="8"/>
      <c r="H41" s="8"/>
      <c r="I41" s="244"/>
      <c r="J41" s="152"/>
      <c r="K41" s="283">
        <f>SUMPRODUCT(D38:J38,D40:J40)</f>
        <v>0</v>
      </c>
      <c r="X41" s="6"/>
    </row>
    <row r="42" spans="1:24" s="5" customFormat="1">
      <c r="A42" s="272"/>
      <c r="B42" s="241"/>
      <c r="C42" s="229"/>
      <c r="J42" s="284"/>
      <c r="X42" s="6"/>
    </row>
    <row r="43" spans="1:24" s="5" customFormat="1">
      <c r="A43" s="272"/>
      <c r="B43" s="241"/>
      <c r="C43" s="229"/>
      <c r="J43" s="284"/>
      <c r="X43" s="6"/>
    </row>
    <row r="44" spans="1:24" s="5" customFormat="1">
      <c r="A44" s="229"/>
      <c r="B44" s="230" t="s">
        <v>143</v>
      </c>
      <c r="C44" s="231"/>
      <c r="D44" s="232"/>
      <c r="E44" s="232"/>
      <c r="F44" s="232"/>
      <c r="G44" s="232"/>
      <c r="H44" s="232"/>
      <c r="I44" s="233"/>
      <c r="X44" s="6"/>
    </row>
    <row r="45" spans="1:24" s="5" customFormat="1">
      <c r="A45" s="272"/>
      <c r="B45" s="286"/>
      <c r="C45" s="244"/>
      <c r="D45" s="245" t="s">
        <v>144</v>
      </c>
      <c r="E45" s="245" t="s">
        <v>145</v>
      </c>
      <c r="F45" s="245" t="s">
        <v>146</v>
      </c>
      <c r="G45" s="245" t="s">
        <v>147</v>
      </c>
      <c r="H45" s="245" t="s">
        <v>148</v>
      </c>
      <c r="I45" s="246" t="s">
        <v>149</v>
      </c>
      <c r="J45" s="284"/>
      <c r="X45" s="6"/>
    </row>
    <row r="46" spans="1:24" s="5" customFormat="1">
      <c r="A46" s="272"/>
      <c r="B46" s="287" t="s">
        <v>150</v>
      </c>
      <c r="C46" s="215"/>
      <c r="D46" s="255">
        <f>IF(C152=0,SUMPRODUCT(D28:J28,D40:J40),SUMPRODUCT(D28:J28,D40:J40)+(C149/C152)*SUMPRODUCT(D32:J32,D40:J40))</f>
        <v>0</v>
      </c>
      <c r="E46" s="255">
        <f t="shared" ref="E46:I47" si="21">D46*(1+C163)</f>
        <v>0</v>
      </c>
      <c r="F46" s="255">
        <f t="shared" si="21"/>
        <v>0</v>
      </c>
      <c r="G46" s="255">
        <f t="shared" si="21"/>
        <v>0</v>
      </c>
      <c r="H46" s="255">
        <f t="shared" si="21"/>
        <v>0</v>
      </c>
      <c r="I46" s="255">
        <f t="shared" si="21"/>
        <v>0</v>
      </c>
      <c r="J46" s="284"/>
      <c r="X46" s="6"/>
    </row>
    <row r="47" spans="1:24" s="5" customFormat="1" ht="11.25" thickBot="1">
      <c r="A47" s="272"/>
      <c r="B47" s="248" t="s">
        <v>151</v>
      </c>
      <c r="C47" s="215"/>
      <c r="D47" s="251">
        <f>IF(C152=0,SUMPRODUCT(D29:J29,D40:J40)+SUMPRODUCT(D33:J33,D40:J40)+SUMPRODUCT(D34:J34,D40:J40),SUMPRODUCT(D29:J29,D40:J40)+SUMPRODUCT(D33:J33,D40:J40)+SUMPRODUCT(D34:J34,D40:J40)+((C150+C151)/C152)*SUMPRODUCT(D32:J32,D40:J40))</f>
        <v>0</v>
      </c>
      <c r="E47" s="255">
        <f t="shared" si="21"/>
        <v>0</v>
      </c>
      <c r="F47" s="255">
        <f t="shared" si="21"/>
        <v>0</v>
      </c>
      <c r="G47" s="255">
        <f t="shared" si="21"/>
        <v>0</v>
      </c>
      <c r="H47" s="255">
        <f t="shared" si="21"/>
        <v>0</v>
      </c>
      <c r="I47" s="255">
        <f t="shared" si="21"/>
        <v>0</v>
      </c>
      <c r="J47" s="284"/>
      <c r="X47" s="6"/>
    </row>
    <row r="48" spans="1:24" s="5" customFormat="1" ht="11.25" thickTop="1">
      <c r="A48" s="272"/>
      <c r="B48" s="266" t="s">
        <v>152</v>
      </c>
      <c r="C48" s="24"/>
      <c r="D48" s="259">
        <f>SUM(D46:D47)</f>
        <v>0</v>
      </c>
      <c r="E48" s="259">
        <f t="shared" ref="E48:H48" si="22">SUM(E46:E47)</f>
        <v>0</v>
      </c>
      <c r="F48" s="259">
        <f t="shared" si="22"/>
        <v>0</v>
      </c>
      <c r="G48" s="259">
        <f>SUM(G46:G47)</f>
        <v>0</v>
      </c>
      <c r="H48" s="259">
        <f t="shared" si="22"/>
        <v>0</v>
      </c>
      <c r="I48" s="259">
        <f>SUM(I46:I47)</f>
        <v>0</v>
      </c>
      <c r="J48" s="284"/>
      <c r="X48" s="6"/>
    </row>
    <row r="49" spans="1:24" s="5" customFormat="1" ht="11.25" thickBot="1">
      <c r="A49" s="272"/>
      <c r="B49" s="7" t="s">
        <v>153</v>
      </c>
      <c r="C49" s="204">
        <f>C36+C37</f>
        <v>0</v>
      </c>
      <c r="D49" s="255">
        <f>D48*$C49</f>
        <v>0</v>
      </c>
      <c r="E49" s="255">
        <f>E48*$C49</f>
        <v>0</v>
      </c>
      <c r="F49" s="255">
        <f t="shared" ref="F49:H49" si="23">F48*$C49</f>
        <v>0</v>
      </c>
      <c r="G49" s="255">
        <f t="shared" si="23"/>
        <v>0</v>
      </c>
      <c r="H49" s="255">
        <f t="shared" si="23"/>
        <v>0</v>
      </c>
      <c r="I49" s="255">
        <f>I48*$C49</f>
        <v>0</v>
      </c>
      <c r="J49" s="284"/>
      <c r="X49" s="6"/>
    </row>
    <row r="50" spans="1:24" s="5" customFormat="1" ht="11.25" thickTop="1">
      <c r="A50" s="272"/>
      <c r="B50" s="266" t="s">
        <v>154</v>
      </c>
      <c r="C50" s="24"/>
      <c r="D50" s="259">
        <f>SUM(D48:D49)</f>
        <v>0</v>
      </c>
      <c r="E50" s="259">
        <f>SUM(E48:E49)</f>
        <v>0</v>
      </c>
      <c r="F50" s="259">
        <f t="shared" ref="F50:H50" si="24">SUM(F48:F49)</f>
        <v>0</v>
      </c>
      <c r="G50" s="259">
        <f t="shared" si="24"/>
        <v>0</v>
      </c>
      <c r="H50" s="259">
        <f t="shared" si="24"/>
        <v>0</v>
      </c>
      <c r="I50" s="259">
        <f>SUM(I48:I49)</f>
        <v>0</v>
      </c>
      <c r="X50" s="6"/>
    </row>
    <row r="51" spans="1:24" s="5" customFormat="1">
      <c r="A51" s="272"/>
      <c r="B51" s="288"/>
      <c r="C51" s="289"/>
      <c r="D51" s="289"/>
      <c r="E51" s="289"/>
      <c r="F51" s="289"/>
      <c r="G51" s="289"/>
      <c r="H51" s="289"/>
      <c r="I51" s="289"/>
      <c r="J51" s="8"/>
      <c r="K51" s="8"/>
      <c r="L51" s="8"/>
      <c r="M51" s="8"/>
      <c r="N51" s="8"/>
      <c r="O51" s="8"/>
      <c r="P51" s="8"/>
      <c r="Q51" s="8"/>
      <c r="R51" s="8"/>
      <c r="S51" s="8"/>
      <c r="T51" s="8"/>
      <c r="U51" s="8"/>
      <c r="V51" s="8"/>
      <c r="W51" s="8"/>
      <c r="X51" s="9"/>
    </row>
    <row r="52" spans="1:24">
      <c r="A52" s="290"/>
    </row>
    <row r="53" spans="1:24" s="228" customFormat="1" ht="16.5">
      <c r="A53" s="227" t="s">
        <v>155</v>
      </c>
    </row>
    <row r="54" spans="1:24"/>
    <row r="55" spans="1:24">
      <c r="B55" s="230" t="s">
        <v>18</v>
      </c>
      <c r="C55" s="231"/>
      <c r="D55" s="232"/>
      <c r="E55" s="232"/>
      <c r="F55" s="232"/>
      <c r="G55" s="232"/>
      <c r="H55" s="232"/>
      <c r="I55" s="232"/>
      <c r="J55" s="232"/>
      <c r="K55" s="232"/>
      <c r="L55" s="232"/>
      <c r="M55" s="232"/>
      <c r="N55" s="232"/>
      <c r="O55" s="232"/>
      <c r="P55" s="232"/>
      <c r="Q55" s="232"/>
      <c r="R55" s="232"/>
      <c r="S55" s="232"/>
      <c r="T55" s="232"/>
      <c r="U55" s="233"/>
      <c r="V55" s="496"/>
      <c r="W55" s="496"/>
    </row>
    <row r="56" spans="1:24">
      <c r="B56" s="291" t="s">
        <v>156</v>
      </c>
      <c r="C56" s="5"/>
      <c r="D56" s="5"/>
      <c r="E56" s="5"/>
      <c r="F56" s="5"/>
      <c r="G56" s="5"/>
      <c r="H56" s="5"/>
      <c r="I56" s="5"/>
      <c r="J56" s="5"/>
      <c r="K56" s="5"/>
      <c r="L56" s="5"/>
      <c r="M56" s="5"/>
      <c r="N56" s="5"/>
      <c r="O56" s="5"/>
      <c r="P56" s="5"/>
      <c r="Q56" s="5"/>
      <c r="R56" s="5"/>
      <c r="S56" s="5"/>
      <c r="T56" s="5"/>
      <c r="U56" s="6"/>
      <c r="V56" s="5"/>
      <c r="W56" s="5"/>
    </row>
    <row r="57" spans="1:24">
      <c r="B57" s="292" t="s">
        <v>157</v>
      </c>
      <c r="C57" s="293"/>
      <c r="D57" s="242" t="s">
        <v>158</v>
      </c>
      <c r="E57" s="242" t="s">
        <v>158</v>
      </c>
      <c r="F57" s="242" t="s">
        <v>158</v>
      </c>
      <c r="G57" s="242" t="s">
        <v>158</v>
      </c>
      <c r="H57" s="242" t="s">
        <v>158</v>
      </c>
      <c r="I57" s="242" t="s">
        <v>158</v>
      </c>
      <c r="J57" s="242" t="s">
        <v>158</v>
      </c>
      <c r="K57" s="309"/>
      <c r="L57" s="309"/>
      <c r="M57" s="309"/>
      <c r="N57" s="309"/>
      <c r="O57" s="309"/>
      <c r="P57" s="309"/>
      <c r="Q57" s="309"/>
      <c r="R57" s="309"/>
      <c r="S57" s="309"/>
      <c r="T57" s="309"/>
      <c r="U57" s="310"/>
      <c r="V57" s="28"/>
      <c r="W57" s="28"/>
    </row>
    <row r="58" spans="1:24">
      <c r="B58" s="292" t="s">
        <v>123</v>
      </c>
      <c r="C58" s="293"/>
      <c r="D58" s="242">
        <v>0</v>
      </c>
      <c r="E58" s="242">
        <v>1</v>
      </c>
      <c r="F58" s="242">
        <v>2</v>
      </c>
      <c r="G58" s="242">
        <v>3</v>
      </c>
      <c r="H58" s="242">
        <v>4</v>
      </c>
      <c r="I58" s="242">
        <v>5</v>
      </c>
      <c r="J58" s="242" t="s">
        <v>159</v>
      </c>
      <c r="K58" s="309"/>
      <c r="L58" s="309"/>
      <c r="M58" s="309"/>
      <c r="N58" s="309"/>
      <c r="O58" s="309"/>
      <c r="P58" s="309"/>
      <c r="Q58" s="309"/>
      <c r="R58" s="309"/>
      <c r="S58" s="309"/>
      <c r="T58" s="309"/>
      <c r="U58" s="310"/>
      <c r="V58" s="28"/>
      <c r="W58" s="28"/>
    </row>
    <row r="59" spans="1:24" ht="10.5" hidden="1" customHeight="1">
      <c r="B59" s="294"/>
      <c r="C59" s="295"/>
      <c r="D59" s="296" t="str">
        <f>D57&amp;"_"&amp;D58</f>
        <v>hbh_0</v>
      </c>
      <c r="E59" s="296" t="str">
        <f t="shared" ref="E59:H59" si="25">E57&amp;"_"&amp;E58</f>
        <v>hbh_1</v>
      </c>
      <c r="F59" s="296" t="str">
        <f t="shared" si="25"/>
        <v>hbh_2</v>
      </c>
      <c r="G59" s="296" t="str">
        <f t="shared" si="25"/>
        <v>hbh_3</v>
      </c>
      <c r="H59" s="296" t="str">
        <f t="shared" si="25"/>
        <v>hbh_4</v>
      </c>
      <c r="I59" s="296" t="str">
        <f t="shared" ref="I59:J59" si="26">I57&amp;"_"&amp;I58</f>
        <v>hbh_5</v>
      </c>
      <c r="J59" s="296" t="str">
        <f t="shared" si="26"/>
        <v>hbh_5+</v>
      </c>
      <c r="K59" s="295"/>
      <c r="L59" s="295"/>
      <c r="M59" s="295"/>
      <c r="N59" s="295"/>
      <c r="O59" s="295"/>
      <c r="P59" s="295"/>
      <c r="Q59" s="295"/>
      <c r="R59" s="295"/>
      <c r="S59" s="295"/>
      <c r="T59" s="295"/>
      <c r="U59" s="297"/>
      <c r="V59" s="28"/>
      <c r="W59" s="28"/>
    </row>
    <row r="60" spans="1:24">
      <c r="B60" s="12"/>
      <c r="C60" s="5"/>
      <c r="D60" s="5"/>
      <c r="E60" s="5"/>
      <c r="F60" s="5"/>
      <c r="G60" s="5"/>
      <c r="H60" s="5"/>
      <c r="I60" s="5"/>
      <c r="J60" s="5"/>
      <c r="K60" s="5"/>
      <c r="L60" s="5"/>
      <c r="M60" s="5"/>
      <c r="N60" s="5"/>
      <c r="O60" s="5"/>
      <c r="P60" s="5"/>
      <c r="Q60" s="5"/>
      <c r="R60" s="5"/>
      <c r="S60" s="5"/>
      <c r="T60" s="5"/>
      <c r="U60" s="6"/>
      <c r="V60" s="5"/>
      <c r="W60" s="5"/>
    </row>
    <row r="61" spans="1:24">
      <c r="B61" s="243" t="s">
        <v>160</v>
      </c>
      <c r="C61" s="152"/>
      <c r="D61" s="436">
        <f>INDEX(CAO_VVT!$AK$15:$AK$235,MATCH('1_Kostprijs_hbh'!D59,CAO_VVT!$AH$15:$AH$235,0))</f>
        <v>11.820000000000002</v>
      </c>
      <c r="E61" s="436">
        <f>INDEX(CAO_VVT!$AK$15:$AK$235,MATCH('1_Kostprijs_hbh'!E59,CAO_VVT!$AH$15:$AH$235,0))</f>
        <v>12.391666666666667</v>
      </c>
      <c r="F61" s="436">
        <f>INDEX(CAO_VVT!$AK$15:$AK$235,MATCH('1_Kostprijs_hbh'!F59,CAO_VVT!$AH$15:$AH$235,0))</f>
        <v>12.97</v>
      </c>
      <c r="G61" s="436">
        <f>INDEX(CAO_VVT!$AK$15:$AK$235,MATCH('1_Kostprijs_hbh'!G59,CAO_VVT!$AH$15:$AH$235,0))</f>
        <v>13.541666666666666</v>
      </c>
      <c r="H61" s="436">
        <f>INDEX(CAO_VVT!$AK$15:$AK$235,MATCH('1_Kostprijs_hbh'!H59,CAO_VVT!$AH$15:$AH$235,0))</f>
        <v>14.111666666666666</v>
      </c>
      <c r="I61" s="436">
        <f>INDEX(CAO_VVT!$AK$15:$AK$235,MATCH('1_Kostprijs_hbh'!I59,CAO_VVT!$AH$15:$AH$235,0))</f>
        <v>14.698333333333334</v>
      </c>
      <c r="J61" s="435"/>
      <c r="K61" s="460"/>
      <c r="L61" s="14" t="s">
        <v>161</v>
      </c>
      <c r="M61" s="15"/>
      <c r="N61" s="15"/>
      <c r="O61" s="15"/>
      <c r="P61" s="15"/>
      <c r="Q61" s="15"/>
      <c r="R61" s="15"/>
      <c r="S61" s="15"/>
      <c r="T61" s="16"/>
      <c r="U61" s="6"/>
      <c r="V61" s="5"/>
      <c r="W61" s="5"/>
    </row>
    <row r="62" spans="1:24">
      <c r="B62" s="7"/>
      <c r="C62" s="8"/>
      <c r="D62" s="5"/>
      <c r="E62" s="5"/>
      <c r="F62" s="5"/>
      <c r="G62" s="5"/>
      <c r="H62" s="5"/>
      <c r="I62" s="5"/>
      <c r="J62" s="5"/>
      <c r="K62" s="5"/>
      <c r="L62" s="5"/>
      <c r="M62" s="5"/>
      <c r="N62" s="5"/>
      <c r="O62" s="5"/>
      <c r="P62" s="5"/>
      <c r="Q62" s="5"/>
      <c r="R62" s="5"/>
      <c r="S62" s="5"/>
      <c r="T62" s="5"/>
      <c r="U62" s="6"/>
      <c r="V62" s="5"/>
      <c r="W62" s="5"/>
    </row>
    <row r="63" spans="1:24">
      <c r="B63" s="243" t="s">
        <v>141</v>
      </c>
      <c r="C63" s="461"/>
      <c r="D63" s="211"/>
      <c r="E63" s="211"/>
      <c r="F63" s="211"/>
      <c r="G63" s="211"/>
      <c r="H63" s="211"/>
      <c r="I63" s="211"/>
      <c r="J63" s="211"/>
      <c r="L63" s="14" t="s">
        <v>162</v>
      </c>
      <c r="M63" s="15"/>
      <c r="N63" s="15"/>
      <c r="O63" s="15"/>
      <c r="P63" s="15"/>
      <c r="Q63" s="15"/>
      <c r="R63" s="15"/>
      <c r="S63" s="15"/>
      <c r="T63" s="16"/>
      <c r="U63" s="6"/>
      <c r="V63" s="5"/>
      <c r="W63" s="5"/>
    </row>
    <row r="64" spans="1:24">
      <c r="B64" s="281" t="s">
        <v>163</v>
      </c>
      <c r="C64" s="226">
        <f>SUM(D63:J63)</f>
        <v>0</v>
      </c>
      <c r="D64" s="462"/>
      <c r="E64" s="301"/>
      <c r="F64" s="301"/>
      <c r="G64" s="301"/>
      <c r="H64" s="463"/>
      <c r="I64" s="5"/>
      <c r="J64" s="5"/>
      <c r="K64" s="5"/>
      <c r="L64" s="5"/>
      <c r="M64" s="5"/>
      <c r="N64" s="5"/>
      <c r="O64" s="5"/>
      <c r="P64" s="5"/>
      <c r="Q64" s="5"/>
      <c r="R64" s="5"/>
      <c r="S64" s="5"/>
      <c r="T64" s="5"/>
      <c r="U64" s="6"/>
      <c r="V64" s="5"/>
      <c r="W64" s="5"/>
    </row>
    <row r="65" spans="2:24">
      <c r="B65" s="7"/>
      <c r="C65" s="8"/>
      <c r="D65" s="5"/>
      <c r="E65" s="5"/>
      <c r="F65" s="5"/>
      <c r="G65" s="5"/>
      <c r="H65" s="5"/>
      <c r="I65" s="5"/>
      <c r="J65" s="5"/>
      <c r="K65" s="5"/>
      <c r="L65" s="5"/>
      <c r="M65" s="5"/>
      <c r="N65" s="5"/>
      <c r="O65" s="5"/>
      <c r="P65" s="5"/>
      <c r="Q65" s="5"/>
      <c r="R65" s="5"/>
      <c r="S65" s="5"/>
      <c r="T65" s="5"/>
      <c r="U65" s="6"/>
      <c r="V65" s="5"/>
      <c r="W65" s="5"/>
    </row>
    <row r="66" spans="2:24">
      <c r="B66" s="248" t="s">
        <v>125</v>
      </c>
      <c r="C66" s="302">
        <v>8.3299999999999999E-2</v>
      </c>
      <c r="D66" s="303"/>
      <c r="E66" s="14" t="s">
        <v>164</v>
      </c>
      <c r="F66" s="15"/>
      <c r="G66" s="15"/>
      <c r="H66" s="15"/>
      <c r="I66" s="15"/>
      <c r="J66" s="15"/>
      <c r="K66" s="15"/>
      <c r="L66" s="15"/>
      <c r="M66" s="15"/>
      <c r="N66" s="15"/>
      <c r="O66" s="15"/>
      <c r="P66" s="15"/>
      <c r="Q66" s="15"/>
      <c r="R66" s="15"/>
      <c r="S66" s="15"/>
      <c r="T66" s="16"/>
      <c r="U66" s="6"/>
      <c r="V66" s="5"/>
      <c r="W66" s="5"/>
    </row>
    <row r="67" spans="2:24">
      <c r="B67" s="7"/>
      <c r="C67" s="304"/>
      <c r="D67" s="311"/>
      <c r="E67" s="303"/>
      <c r="F67" s="303"/>
      <c r="G67" s="303"/>
      <c r="H67" s="303"/>
      <c r="I67" s="303"/>
      <c r="J67" s="303"/>
      <c r="K67" s="303"/>
      <c r="L67" s="303"/>
      <c r="M67" s="303"/>
      <c r="N67" s="303"/>
      <c r="O67" s="303"/>
      <c r="P67" s="303"/>
      <c r="Q67" s="303"/>
      <c r="R67" s="303"/>
      <c r="S67" s="303"/>
      <c r="T67" s="303"/>
      <c r="U67" s="6"/>
      <c r="V67" s="5"/>
      <c r="W67" s="5"/>
    </row>
    <row r="68" spans="2:24">
      <c r="B68" s="7" t="s">
        <v>165</v>
      </c>
      <c r="C68" s="306">
        <f>2132.61/CAO_VVT!$D$9</f>
        <v>1.1355750798722046</v>
      </c>
      <c r="D68" s="303"/>
      <c r="E68" s="14" t="s">
        <v>164</v>
      </c>
      <c r="F68" s="15"/>
      <c r="G68" s="15"/>
      <c r="H68" s="15"/>
      <c r="I68" s="15"/>
      <c r="J68" s="15"/>
      <c r="K68" s="15"/>
      <c r="L68" s="15"/>
      <c r="M68" s="15"/>
      <c r="N68" s="15"/>
      <c r="O68" s="15"/>
      <c r="P68" s="15"/>
      <c r="Q68" s="15"/>
      <c r="R68" s="15"/>
      <c r="S68" s="15"/>
      <c r="T68" s="16"/>
      <c r="U68" s="6"/>
      <c r="V68" s="5"/>
      <c r="W68" s="5"/>
    </row>
    <row r="69" spans="2:24">
      <c r="B69" s="7"/>
      <c r="C69" s="408"/>
      <c r="D69" s="5"/>
      <c r="E69" s="5"/>
      <c r="F69" s="5"/>
      <c r="G69" s="5"/>
      <c r="H69" s="5"/>
      <c r="I69" s="5"/>
      <c r="J69" s="5"/>
      <c r="K69" s="5"/>
      <c r="L69" s="5"/>
      <c r="M69" s="5"/>
      <c r="N69" s="5"/>
      <c r="O69" s="5"/>
      <c r="P69" s="5"/>
      <c r="Q69" s="5"/>
      <c r="R69" s="5"/>
      <c r="S69" s="5"/>
      <c r="T69" s="5"/>
      <c r="U69" s="6"/>
      <c r="V69" s="5"/>
      <c r="W69" s="5"/>
    </row>
    <row r="70" spans="2:24">
      <c r="B70" s="248" t="s">
        <v>126</v>
      </c>
      <c r="C70" s="302">
        <v>0.08</v>
      </c>
      <c r="D70" s="303"/>
      <c r="E70" s="14" t="s">
        <v>166</v>
      </c>
      <c r="F70" s="15"/>
      <c r="G70" s="15"/>
      <c r="H70" s="15"/>
      <c r="I70" s="15"/>
      <c r="J70" s="15"/>
      <c r="K70" s="15"/>
      <c r="L70" s="15"/>
      <c r="M70" s="15"/>
      <c r="N70" s="15"/>
      <c r="O70" s="15"/>
      <c r="P70" s="15"/>
      <c r="Q70" s="15"/>
      <c r="R70" s="15"/>
      <c r="S70" s="15"/>
      <c r="T70" s="16"/>
      <c r="U70" s="6"/>
      <c r="V70" s="5"/>
      <c r="W70" s="5"/>
    </row>
    <row r="71" spans="2:24">
      <c r="B71" s="7"/>
      <c r="C71" s="307"/>
      <c r="D71" s="311"/>
      <c r="E71" s="303"/>
      <c r="F71" s="303"/>
      <c r="G71" s="303"/>
      <c r="H71" s="303"/>
      <c r="I71" s="303"/>
      <c r="J71" s="303"/>
      <c r="K71" s="303"/>
      <c r="L71" s="303"/>
      <c r="M71" s="303"/>
      <c r="N71" s="303"/>
      <c r="O71" s="303"/>
      <c r="P71" s="303"/>
      <c r="Q71" s="303"/>
      <c r="R71" s="303"/>
      <c r="S71" s="303"/>
      <c r="T71" s="303"/>
      <c r="U71" s="6"/>
      <c r="V71" s="5"/>
      <c r="W71" s="5"/>
    </row>
    <row r="72" spans="2:24">
      <c r="B72" s="7" t="s">
        <v>167</v>
      </c>
      <c r="C72" s="306">
        <f>2127.58/CAO_VVT!$D$9</f>
        <v>1.1328966986155484</v>
      </c>
      <c r="D72" s="303"/>
      <c r="E72" s="14" t="s">
        <v>168</v>
      </c>
      <c r="F72" s="15"/>
      <c r="G72" s="15"/>
      <c r="H72" s="15"/>
      <c r="I72" s="15"/>
      <c r="J72" s="15"/>
      <c r="K72" s="15"/>
      <c r="L72" s="15"/>
      <c r="M72" s="15"/>
      <c r="N72" s="15"/>
      <c r="O72" s="15"/>
      <c r="P72" s="15"/>
      <c r="Q72" s="15"/>
      <c r="R72" s="15"/>
      <c r="S72" s="15"/>
      <c r="T72" s="16"/>
      <c r="U72" s="6"/>
      <c r="V72" s="5"/>
      <c r="W72" s="5"/>
    </row>
    <row r="73" spans="2:24">
      <c r="B73" s="7"/>
      <c r="C73" s="307"/>
      <c r="D73" s="303"/>
      <c r="E73" s="303"/>
      <c r="F73" s="303"/>
      <c r="G73" s="303"/>
      <c r="H73" s="303"/>
      <c r="I73" s="303"/>
      <c r="J73" s="303"/>
      <c r="K73" s="303"/>
      <c r="L73" s="303"/>
      <c r="M73" s="303"/>
      <c r="N73" s="303"/>
      <c r="O73" s="303"/>
      <c r="P73" s="303"/>
      <c r="Q73" s="303"/>
      <c r="R73" s="303"/>
      <c r="S73" s="303"/>
      <c r="T73" s="303"/>
      <c r="U73" s="6"/>
      <c r="V73" s="5"/>
      <c r="W73" s="5"/>
    </row>
    <row r="74" spans="2:24">
      <c r="B74" s="7" t="s">
        <v>169</v>
      </c>
      <c r="C74" s="302">
        <v>4.0000000000000002E-4</v>
      </c>
      <c r="D74" s="303"/>
      <c r="E74" s="14" t="s">
        <v>170</v>
      </c>
      <c r="F74" s="15"/>
      <c r="G74" s="15"/>
      <c r="H74" s="15"/>
      <c r="I74" s="15"/>
      <c r="J74" s="15"/>
      <c r="K74" s="15"/>
      <c r="L74" s="15"/>
      <c r="M74" s="15"/>
      <c r="N74" s="15"/>
      <c r="O74" s="15"/>
      <c r="P74" s="15"/>
      <c r="Q74" s="15"/>
      <c r="R74" s="15"/>
      <c r="S74" s="15"/>
      <c r="T74" s="15"/>
      <c r="U74" s="15"/>
      <c r="V74" s="15"/>
      <c r="W74" s="15"/>
      <c r="X74" s="6"/>
    </row>
    <row r="75" spans="2:24">
      <c r="B75" s="7"/>
      <c r="C75" s="307"/>
      <c r="D75" s="305"/>
      <c r="E75" s="303"/>
      <c r="F75" s="303"/>
      <c r="G75" s="303"/>
      <c r="H75" s="303"/>
      <c r="I75" s="303"/>
      <c r="J75" s="303"/>
      <c r="K75" s="303"/>
      <c r="L75" s="303"/>
      <c r="M75" s="303"/>
      <c r="N75" s="303"/>
      <c r="O75" s="303"/>
      <c r="P75" s="303"/>
      <c r="Q75" s="303"/>
      <c r="R75" s="303"/>
      <c r="S75" s="303"/>
      <c r="T75" s="303"/>
      <c r="U75" s="303"/>
      <c r="V75" s="303"/>
      <c r="W75" s="303"/>
      <c r="X75" s="6"/>
    </row>
    <row r="76" spans="2:24">
      <c r="B76" s="248" t="s">
        <v>171</v>
      </c>
      <c r="C76" s="210"/>
      <c r="D76" s="303"/>
      <c r="E76" s="14" t="s">
        <v>172</v>
      </c>
      <c r="F76" s="15"/>
      <c r="G76" s="15"/>
      <c r="H76" s="15"/>
      <c r="I76" s="15"/>
      <c r="J76" s="15"/>
      <c r="K76" s="15"/>
      <c r="L76" s="15"/>
      <c r="M76" s="15"/>
      <c r="N76" s="15"/>
      <c r="O76" s="15"/>
      <c r="P76" s="15"/>
      <c r="Q76" s="15"/>
      <c r="R76" s="15"/>
      <c r="S76" s="15"/>
      <c r="T76" s="16"/>
      <c r="U76" s="6"/>
      <c r="V76" s="5"/>
      <c r="W76" s="5"/>
    </row>
    <row r="77" spans="2:24">
      <c r="B77" s="12"/>
      <c r="C77" s="415"/>
      <c r="D77" s="303"/>
      <c r="E77" s="5"/>
      <c r="F77" s="5"/>
      <c r="G77" s="5"/>
      <c r="H77" s="5"/>
      <c r="I77" s="5"/>
      <c r="J77" s="5"/>
      <c r="K77" s="5"/>
      <c r="L77" s="5"/>
      <c r="M77" s="5"/>
      <c r="N77" s="5"/>
      <c r="O77" s="5"/>
      <c r="P77" s="5"/>
      <c r="Q77" s="5"/>
      <c r="R77" s="5"/>
      <c r="S77" s="5"/>
      <c r="T77" s="5"/>
      <c r="U77" s="6"/>
      <c r="V77" s="5"/>
      <c r="W77" s="5"/>
    </row>
    <row r="78" spans="2:24">
      <c r="B78" s="248" t="s">
        <v>173</v>
      </c>
      <c r="C78" s="212"/>
      <c r="D78" s="303"/>
      <c r="E78" s="14" t="s">
        <v>174</v>
      </c>
      <c r="F78" s="15"/>
      <c r="G78" s="15"/>
      <c r="H78" s="15"/>
      <c r="I78" s="15"/>
      <c r="J78" s="15"/>
      <c r="K78" s="15"/>
      <c r="L78" s="15"/>
      <c r="M78" s="15"/>
      <c r="N78" s="15"/>
      <c r="O78" s="15"/>
      <c r="P78" s="15"/>
      <c r="Q78" s="15"/>
      <c r="R78" s="15"/>
      <c r="S78" s="15"/>
      <c r="T78" s="16"/>
      <c r="U78" s="6"/>
      <c r="V78" s="5"/>
      <c r="W78" s="5"/>
    </row>
    <row r="79" spans="2:24">
      <c r="B79" s="12"/>
      <c r="C79" s="308"/>
      <c r="D79" s="303"/>
      <c r="E79" s="303"/>
      <c r="F79" s="303"/>
      <c r="G79" s="303"/>
      <c r="H79" s="303"/>
      <c r="I79" s="303"/>
      <c r="J79" s="303"/>
      <c r="K79" s="303"/>
      <c r="L79" s="303"/>
      <c r="M79" s="303"/>
      <c r="N79" s="303"/>
      <c r="O79" s="303"/>
      <c r="P79" s="303"/>
      <c r="Q79" s="303"/>
      <c r="R79" s="303"/>
      <c r="S79" s="303"/>
      <c r="T79" s="303"/>
      <c r="U79" s="6"/>
      <c r="V79" s="5"/>
      <c r="W79" s="5"/>
    </row>
    <row r="80" spans="2:24">
      <c r="B80" s="292" t="s">
        <v>36</v>
      </c>
      <c r="C80" s="309"/>
      <c r="D80" s="309"/>
      <c r="E80" s="309"/>
      <c r="F80" s="309"/>
      <c r="G80" s="309"/>
      <c r="H80" s="309"/>
      <c r="I80" s="309"/>
      <c r="J80" s="309"/>
      <c r="K80" s="309"/>
      <c r="L80" s="309"/>
      <c r="M80" s="309"/>
      <c r="N80" s="309"/>
      <c r="O80" s="309"/>
      <c r="P80" s="309"/>
      <c r="Q80" s="309"/>
      <c r="R80" s="309"/>
      <c r="S80" s="309"/>
      <c r="T80" s="309"/>
      <c r="U80" s="310"/>
      <c r="V80" s="28"/>
      <c r="W80" s="28"/>
    </row>
    <row r="81" spans="2:23">
      <c r="B81" s="12"/>
      <c r="C81" s="308"/>
      <c r="D81" s="311"/>
      <c r="E81" s="303"/>
      <c r="F81" s="303"/>
      <c r="G81" s="303"/>
      <c r="H81" s="303"/>
      <c r="I81" s="303"/>
      <c r="J81" s="303"/>
      <c r="K81" s="303"/>
      <c r="L81" s="303"/>
      <c r="M81" s="303"/>
      <c r="N81" s="303"/>
      <c r="O81" s="303"/>
      <c r="P81" s="303"/>
      <c r="Q81" s="303"/>
      <c r="R81" s="303"/>
      <c r="S81" s="303"/>
      <c r="T81" s="303"/>
      <c r="U81" s="6"/>
      <c r="V81" s="5"/>
      <c r="W81" s="5"/>
    </row>
    <row r="82" spans="2:23">
      <c r="B82" s="248" t="s">
        <v>175</v>
      </c>
      <c r="C82" s="212" t="s">
        <v>176</v>
      </c>
      <c r="D82" s="311"/>
      <c r="E82" s="14" t="s">
        <v>177</v>
      </c>
      <c r="F82" s="15"/>
      <c r="G82" s="15"/>
      <c r="H82" s="15"/>
      <c r="I82" s="15"/>
      <c r="J82" s="15"/>
      <c r="K82" s="15"/>
      <c r="L82" s="15"/>
      <c r="M82" s="15"/>
      <c r="N82" s="15"/>
      <c r="O82" s="15"/>
      <c r="P82" s="15"/>
      <c r="Q82" s="15"/>
      <c r="R82" s="15"/>
      <c r="S82" s="15"/>
      <c r="T82" s="16"/>
      <c r="U82" s="6"/>
      <c r="V82" s="5"/>
      <c r="W82" s="5"/>
    </row>
    <row r="83" spans="2:23">
      <c r="B83" s="12"/>
      <c r="C83" s="308"/>
      <c r="D83" s="311"/>
      <c r="E83" s="303"/>
      <c r="F83" s="303"/>
      <c r="G83" s="303"/>
      <c r="H83" s="303"/>
      <c r="I83" s="303"/>
      <c r="J83" s="303"/>
      <c r="K83" s="303"/>
      <c r="L83" s="303"/>
      <c r="M83" s="303"/>
      <c r="N83" s="303"/>
      <c r="O83" s="303"/>
      <c r="P83" s="303"/>
      <c r="Q83" s="303"/>
      <c r="R83" s="303"/>
      <c r="S83" s="303"/>
      <c r="T83" s="303"/>
      <c r="U83" s="6"/>
      <c r="V83" s="5"/>
      <c r="W83" s="5"/>
    </row>
    <row r="84" spans="2:23">
      <c r="B84" s="312" t="s">
        <v>178</v>
      </c>
      <c r="C84" s="313" t="s">
        <v>179</v>
      </c>
      <c r="D84" s="314"/>
      <c r="E84" s="315"/>
      <c r="F84" s="315"/>
      <c r="G84" s="315"/>
      <c r="H84" s="315"/>
      <c r="I84" s="315"/>
      <c r="J84" s="315"/>
      <c r="K84" s="315"/>
      <c r="L84" s="315"/>
      <c r="M84" s="315"/>
      <c r="N84" s="315"/>
      <c r="O84" s="315"/>
      <c r="P84" s="315"/>
      <c r="Q84" s="315"/>
      <c r="R84" s="315"/>
      <c r="S84" s="315"/>
      <c r="T84" s="315"/>
      <c r="U84" s="316"/>
      <c r="V84" s="497"/>
      <c r="W84" s="497"/>
    </row>
    <row r="85" spans="2:23">
      <c r="B85" s="241"/>
      <c r="C85" s="308"/>
      <c r="D85" s="311"/>
      <c r="E85" s="303"/>
      <c r="F85" s="303"/>
      <c r="G85" s="303"/>
      <c r="H85" s="303"/>
      <c r="I85" s="303"/>
      <c r="J85" s="303"/>
      <c r="K85" s="303"/>
      <c r="L85" s="303"/>
      <c r="M85" s="303"/>
      <c r="N85" s="303"/>
      <c r="O85" s="303"/>
      <c r="P85" s="303"/>
      <c r="Q85" s="303"/>
      <c r="R85" s="303"/>
      <c r="S85" s="303"/>
      <c r="T85" s="303"/>
      <c r="U85" s="6"/>
      <c r="V85" s="5"/>
      <c r="W85" s="5"/>
    </row>
    <row r="86" spans="2:23">
      <c r="B86" s="317" t="s">
        <v>130</v>
      </c>
      <c r="C86" s="210"/>
      <c r="D86" s="303"/>
      <c r="E86" s="318">
        <v>0.249</v>
      </c>
      <c r="F86" s="15" t="s">
        <v>180</v>
      </c>
      <c r="G86" s="15"/>
      <c r="H86" s="15"/>
      <c r="I86" s="15"/>
      <c r="J86" s="15"/>
      <c r="K86" s="15"/>
      <c r="L86" s="15"/>
      <c r="M86" s="15"/>
      <c r="N86" s="15"/>
      <c r="O86" s="15"/>
      <c r="P86" s="15"/>
      <c r="Q86" s="15"/>
      <c r="R86" s="15"/>
      <c r="S86" s="15"/>
      <c r="T86" s="16"/>
      <c r="U86" s="6"/>
      <c r="V86" s="5"/>
      <c r="W86" s="5"/>
    </row>
    <row r="87" spans="2:23">
      <c r="B87" s="12"/>
      <c r="C87" s="308"/>
      <c r="D87" s="311"/>
      <c r="E87" s="303"/>
      <c r="F87" s="303"/>
      <c r="G87" s="303"/>
      <c r="H87" s="303"/>
      <c r="I87" s="303"/>
      <c r="J87" s="303"/>
      <c r="K87" s="303"/>
      <c r="L87" s="303"/>
      <c r="M87" s="303"/>
      <c r="N87" s="303"/>
      <c r="O87" s="303"/>
      <c r="P87" s="303"/>
      <c r="Q87" s="303"/>
      <c r="R87" s="303"/>
      <c r="S87" s="303"/>
      <c r="T87" s="303"/>
      <c r="U87" s="6"/>
      <c r="V87" s="5"/>
      <c r="W87" s="5"/>
    </row>
    <row r="88" spans="2:23">
      <c r="B88" s="312" t="s">
        <v>181</v>
      </c>
      <c r="C88" s="313"/>
      <c r="D88" s="314"/>
      <c r="E88" s="315"/>
      <c r="F88" s="315"/>
      <c r="G88" s="315"/>
      <c r="H88" s="315"/>
      <c r="I88" s="315"/>
      <c r="J88" s="315"/>
      <c r="K88" s="315"/>
      <c r="L88" s="315"/>
      <c r="M88" s="315"/>
      <c r="N88" s="315"/>
      <c r="O88" s="315"/>
      <c r="P88" s="315"/>
      <c r="Q88" s="315"/>
      <c r="R88" s="315"/>
      <c r="S88" s="315"/>
      <c r="T88" s="315"/>
      <c r="U88" s="316"/>
      <c r="V88" s="497"/>
      <c r="W88" s="497"/>
    </row>
    <row r="89" spans="2:23">
      <c r="B89" s="12"/>
      <c r="C89" s="308"/>
      <c r="D89" s="311"/>
      <c r="E89" s="303"/>
      <c r="F89" s="303"/>
      <c r="G89" s="303"/>
      <c r="H89" s="303"/>
      <c r="I89" s="303"/>
      <c r="J89" s="303"/>
      <c r="K89" s="303"/>
      <c r="L89" s="303"/>
      <c r="M89" s="303"/>
      <c r="N89" s="303"/>
      <c r="O89" s="303"/>
      <c r="P89" s="303"/>
      <c r="Q89" s="303"/>
      <c r="R89" s="303"/>
      <c r="S89" s="303"/>
      <c r="T89" s="303"/>
      <c r="U89" s="6"/>
      <c r="V89" s="5"/>
      <c r="W89" s="5"/>
    </row>
    <row r="90" spans="2:23">
      <c r="B90" s="243" t="str">
        <f>B57</f>
        <v>HbH</v>
      </c>
      <c r="C90" s="319"/>
      <c r="D90" s="242" t="str">
        <f t="shared" ref="D90:J91" si="27">D57</f>
        <v>hbh</v>
      </c>
      <c r="E90" s="242" t="str">
        <f t="shared" si="27"/>
        <v>hbh</v>
      </c>
      <c r="F90" s="242" t="str">
        <f t="shared" si="27"/>
        <v>hbh</v>
      </c>
      <c r="G90" s="242" t="str">
        <f t="shared" si="27"/>
        <v>hbh</v>
      </c>
      <c r="H90" s="242" t="str">
        <f t="shared" si="27"/>
        <v>hbh</v>
      </c>
      <c r="I90" s="242" t="str">
        <f t="shared" si="27"/>
        <v>hbh</v>
      </c>
      <c r="J90" s="242" t="str">
        <f t="shared" si="27"/>
        <v>hbh</v>
      </c>
      <c r="K90" s="303"/>
      <c r="L90" s="303"/>
      <c r="M90" s="303"/>
      <c r="N90" s="303"/>
      <c r="O90" s="303"/>
      <c r="P90" s="303"/>
      <c r="Q90" s="303"/>
      <c r="R90" s="303"/>
      <c r="S90" s="303"/>
      <c r="T90" s="303"/>
      <c r="U90" s="6"/>
      <c r="V90" s="5"/>
      <c r="W90" s="5"/>
    </row>
    <row r="91" spans="2:23">
      <c r="B91" s="243" t="str">
        <f>B58</f>
        <v>Periodiek</v>
      </c>
      <c r="C91" s="319"/>
      <c r="D91" s="242">
        <f t="shared" si="27"/>
        <v>0</v>
      </c>
      <c r="E91" s="242">
        <f t="shared" si="27"/>
        <v>1</v>
      </c>
      <c r="F91" s="242">
        <f t="shared" si="27"/>
        <v>2</v>
      </c>
      <c r="G91" s="242">
        <f t="shared" si="27"/>
        <v>3</v>
      </c>
      <c r="H91" s="242">
        <f t="shared" si="27"/>
        <v>4</v>
      </c>
      <c r="I91" s="242">
        <f t="shared" si="27"/>
        <v>5</v>
      </c>
      <c r="J91" s="242" t="str">
        <f t="shared" si="27"/>
        <v>5+</v>
      </c>
      <c r="K91" s="303"/>
      <c r="L91" s="303"/>
      <c r="M91" s="303"/>
      <c r="N91" s="303"/>
      <c r="O91" s="303"/>
      <c r="P91" s="303"/>
      <c r="Q91" s="303"/>
      <c r="R91" s="303"/>
      <c r="S91" s="303"/>
      <c r="T91" s="303"/>
      <c r="U91" s="6"/>
      <c r="V91" s="5"/>
      <c r="W91" s="5"/>
    </row>
    <row r="92" spans="2:23">
      <c r="B92" s="243"/>
      <c r="C92" s="320"/>
      <c r="D92" s="245"/>
      <c r="E92" s="245"/>
      <c r="F92" s="245"/>
      <c r="G92" s="245"/>
      <c r="H92" s="245"/>
      <c r="I92" s="246"/>
      <c r="J92" s="246"/>
      <c r="K92" s="303"/>
      <c r="L92" s="303"/>
      <c r="M92" s="303"/>
      <c r="N92" s="303"/>
      <c r="O92" s="303"/>
      <c r="P92" s="303"/>
      <c r="Q92" s="303"/>
      <c r="R92" s="303"/>
      <c r="S92" s="303"/>
      <c r="T92" s="303"/>
      <c r="U92" s="6"/>
      <c r="V92" s="5"/>
      <c r="W92" s="5"/>
    </row>
    <row r="93" spans="2:23">
      <c r="B93" s="248" t="s">
        <v>182</v>
      </c>
      <c r="C93" s="321"/>
      <c r="D93" s="322">
        <f>(D25)*CAO_VVT!$D$9</f>
        <v>26458.15</v>
      </c>
      <c r="E93" s="322">
        <f>E25*CAO_VVT!$D$9</f>
        <v>27531.74</v>
      </c>
      <c r="F93" s="322">
        <f>F25*CAO_VVT!$D$9</f>
        <v>28617.85</v>
      </c>
      <c r="G93" s="322">
        <f>G25*CAO_VVT!$D$9</f>
        <v>29691.439999999999</v>
      </c>
      <c r="H93" s="322">
        <f>H25*CAO_VVT!$D$9</f>
        <v>30836.882443000002</v>
      </c>
      <c r="I93" s="322">
        <f>I25*CAO_VVT!$D$9</f>
        <v>32111.116651000004</v>
      </c>
      <c r="J93" s="322" t="str">
        <f>IF(OR(OR($J$61="",$J$61=0),$J$61=0),"",J25*CAO_VVT!$D$9)</f>
        <v/>
      </c>
      <c r="K93" s="303"/>
      <c r="L93" s="303"/>
      <c r="M93" s="303"/>
      <c r="N93" s="303"/>
      <c r="O93" s="303"/>
      <c r="P93" s="303"/>
      <c r="Q93" s="303"/>
      <c r="R93" s="303"/>
      <c r="S93" s="303"/>
      <c r="T93" s="303"/>
      <c r="U93" s="6"/>
      <c r="V93" s="5"/>
      <c r="W93" s="5"/>
    </row>
    <row r="94" spans="2:23">
      <c r="B94" s="248" t="s">
        <v>183</v>
      </c>
      <c r="C94" s="216">
        <v>0.25800000000000001</v>
      </c>
      <c r="D94" s="323">
        <f>$C94</f>
        <v>0.25800000000000001</v>
      </c>
      <c r="E94" s="323">
        <f t="shared" ref="E94:I95" si="28">$C94</f>
        <v>0.25800000000000001</v>
      </c>
      <c r="F94" s="323">
        <f t="shared" si="28"/>
        <v>0.25800000000000001</v>
      </c>
      <c r="G94" s="323">
        <f t="shared" si="28"/>
        <v>0.25800000000000001</v>
      </c>
      <c r="H94" s="323">
        <f t="shared" si="28"/>
        <v>0.25800000000000001</v>
      </c>
      <c r="I94" s="323">
        <f t="shared" si="28"/>
        <v>0.25800000000000001</v>
      </c>
      <c r="J94" s="323" t="str">
        <f>IF(OR($J$61="",$J$61=0),"",$C94)</f>
        <v/>
      </c>
      <c r="K94" s="303"/>
      <c r="L94" s="318">
        <v>0.25800000000000001</v>
      </c>
      <c r="M94" s="15" t="s">
        <v>184</v>
      </c>
      <c r="N94" s="15"/>
      <c r="O94" s="15"/>
      <c r="P94" s="15"/>
      <c r="Q94" s="15"/>
      <c r="R94" s="15"/>
      <c r="S94" s="15"/>
      <c r="T94" s="16"/>
      <c r="U94" s="6"/>
      <c r="V94" s="5"/>
      <c r="W94" s="5"/>
    </row>
    <row r="95" spans="2:23">
      <c r="B95" s="248" t="s">
        <v>185</v>
      </c>
      <c r="C95" s="217">
        <v>13343</v>
      </c>
      <c r="D95" s="324">
        <f>$C95</f>
        <v>13343</v>
      </c>
      <c r="E95" s="324">
        <f t="shared" si="28"/>
        <v>13343</v>
      </c>
      <c r="F95" s="324">
        <f t="shared" si="28"/>
        <v>13343</v>
      </c>
      <c r="G95" s="324">
        <f t="shared" si="28"/>
        <v>13343</v>
      </c>
      <c r="H95" s="324">
        <f t="shared" si="28"/>
        <v>13343</v>
      </c>
      <c r="I95" s="324">
        <f t="shared" si="28"/>
        <v>13343</v>
      </c>
      <c r="J95" s="324" t="str">
        <f>IF(OR($J$61="",$J$61=0),"",$C95)</f>
        <v/>
      </c>
      <c r="K95" s="303"/>
      <c r="L95" s="464">
        <v>13343</v>
      </c>
      <c r="M95" s="15" t="s">
        <v>186</v>
      </c>
      <c r="N95" s="15"/>
      <c r="O95" s="15"/>
      <c r="P95" s="15"/>
      <c r="Q95" s="15"/>
      <c r="R95" s="15"/>
      <c r="S95" s="15"/>
      <c r="T95" s="16"/>
      <c r="U95" s="6"/>
      <c r="V95" s="5"/>
      <c r="W95" s="5"/>
    </row>
    <row r="96" spans="2:23" ht="11.25" thickBot="1">
      <c r="B96" s="248" t="s">
        <v>187</v>
      </c>
      <c r="C96" s="321"/>
      <c r="D96" s="322">
        <f>(D93-D95)*D94</f>
        <v>3383.7087000000006</v>
      </c>
      <c r="E96" s="322">
        <f t="shared" ref="E96:H96" si="29">(E93-E95)*E94</f>
        <v>3660.6949200000004</v>
      </c>
      <c r="F96" s="322">
        <f t="shared" si="29"/>
        <v>3940.9112999999998</v>
      </c>
      <c r="G96" s="322">
        <f t="shared" si="29"/>
        <v>4217.8975199999995</v>
      </c>
      <c r="H96" s="322">
        <f t="shared" si="29"/>
        <v>4513.4216702940003</v>
      </c>
      <c r="I96" s="322">
        <f>(I93-I95)*I94</f>
        <v>4842.1740959580011</v>
      </c>
      <c r="J96" s="322" t="str">
        <f>IF(OR($J$61="",$J$61=0),"",(J93-J95)*J94)</f>
        <v/>
      </c>
      <c r="K96" s="303"/>
      <c r="L96" s="303"/>
      <c r="M96" s="465"/>
      <c r="N96" s="303"/>
      <c r="O96" s="303"/>
      <c r="P96" s="303"/>
      <c r="Q96" s="303"/>
      <c r="R96" s="303"/>
      <c r="S96" s="303"/>
      <c r="T96" s="303"/>
      <c r="U96" s="6"/>
      <c r="V96" s="5"/>
      <c r="W96" s="5"/>
    </row>
    <row r="97" spans="2:23" ht="12" thickTop="1" thickBot="1">
      <c r="B97" s="325" t="s">
        <v>188</v>
      </c>
      <c r="C97" s="326">
        <f>Data_overig!$B$28</f>
        <v>0.5</v>
      </c>
      <c r="D97" s="327">
        <f>(D96/D93)*$C97</f>
        <v>6.3944544497631178E-2</v>
      </c>
      <c r="E97" s="327">
        <f>(E96/E93)*$C97</f>
        <v>6.6481357880032288E-2</v>
      </c>
      <c r="F97" s="327">
        <f t="shared" ref="F97:I97" si="30">(F96/F93)*$C97</f>
        <v>6.8854077088250865E-2</v>
      </c>
      <c r="G97" s="327">
        <f t="shared" si="30"/>
        <v>7.102884737149831E-2</v>
      </c>
      <c r="H97" s="327">
        <f>(H96/H93)*$C97</f>
        <v>7.3182197951378036E-2</v>
      </c>
      <c r="I97" s="327">
        <f t="shared" si="30"/>
        <v>7.5397161496830192E-2</v>
      </c>
      <c r="J97" s="327" t="str">
        <f>IF(OR($J$61="",$J$61=0),"",(J96/J93)*$C97)</f>
        <v/>
      </c>
      <c r="K97" s="303"/>
      <c r="L97" s="303"/>
      <c r="M97" s="465"/>
      <c r="N97" s="303"/>
      <c r="O97" s="303"/>
      <c r="P97" s="303"/>
      <c r="Q97" s="303"/>
      <c r="R97" s="303"/>
      <c r="S97" s="303"/>
      <c r="T97" s="303"/>
      <c r="U97" s="6"/>
      <c r="V97" s="5"/>
      <c r="W97" s="5"/>
    </row>
    <row r="98" spans="2:23" ht="11.25" thickTop="1">
      <c r="B98" s="248" t="s">
        <v>189</v>
      </c>
      <c r="C98" s="216">
        <v>5.0000000000000001E-3</v>
      </c>
      <c r="D98" s="323">
        <f>$C98</f>
        <v>5.0000000000000001E-3</v>
      </c>
      <c r="E98" s="323">
        <f t="shared" ref="E98:I99" si="31">$C98</f>
        <v>5.0000000000000001E-3</v>
      </c>
      <c r="F98" s="323">
        <f t="shared" si="31"/>
        <v>5.0000000000000001E-3</v>
      </c>
      <c r="G98" s="323">
        <f t="shared" si="31"/>
        <v>5.0000000000000001E-3</v>
      </c>
      <c r="H98" s="323">
        <f t="shared" si="31"/>
        <v>5.0000000000000001E-3</v>
      </c>
      <c r="I98" s="323">
        <f t="shared" si="31"/>
        <v>5.0000000000000001E-3</v>
      </c>
      <c r="J98" s="323" t="str">
        <f>IF(OR($J$61="",$J$61=0),"",$C98)</f>
        <v/>
      </c>
      <c r="K98" s="303"/>
      <c r="L98" s="318">
        <v>5.0000000000000001E-3</v>
      </c>
      <c r="M98" s="15" t="s">
        <v>190</v>
      </c>
      <c r="N98" s="15"/>
      <c r="O98" s="15"/>
      <c r="P98" s="15"/>
      <c r="Q98" s="15"/>
      <c r="R98" s="15"/>
      <c r="S98" s="15"/>
      <c r="T98" s="16"/>
      <c r="U98" s="6"/>
      <c r="V98" s="5"/>
      <c r="W98" s="5"/>
    </row>
    <row r="99" spans="2:23">
      <c r="B99" s="248" t="s">
        <v>191</v>
      </c>
      <c r="C99" s="217">
        <v>22356</v>
      </c>
      <c r="D99" s="324">
        <f>$C99</f>
        <v>22356</v>
      </c>
      <c r="E99" s="324">
        <f t="shared" si="31"/>
        <v>22356</v>
      </c>
      <c r="F99" s="324">
        <f t="shared" si="31"/>
        <v>22356</v>
      </c>
      <c r="G99" s="324">
        <f t="shared" si="31"/>
        <v>22356</v>
      </c>
      <c r="H99" s="324">
        <f t="shared" si="31"/>
        <v>22356</v>
      </c>
      <c r="I99" s="324">
        <f t="shared" si="31"/>
        <v>22356</v>
      </c>
      <c r="J99" s="324" t="str">
        <f>IF(OR($J$61="",$J$61=0),"",$C99)</f>
        <v/>
      </c>
      <c r="K99" s="303"/>
      <c r="L99" s="464">
        <v>22356</v>
      </c>
      <c r="M99" s="15" t="s">
        <v>192</v>
      </c>
      <c r="N99" s="15"/>
      <c r="O99" s="15"/>
      <c r="P99" s="15"/>
      <c r="Q99" s="15"/>
      <c r="R99" s="15"/>
      <c r="S99" s="15"/>
      <c r="T99" s="16"/>
      <c r="U99" s="6"/>
      <c r="V99" s="5"/>
      <c r="W99" s="5"/>
    </row>
    <row r="100" spans="2:23" ht="11.25" thickBot="1">
      <c r="B100" s="328" t="s">
        <v>193</v>
      </c>
      <c r="C100" s="329"/>
      <c r="D100" s="330">
        <f>(D93-D99)*D98</f>
        <v>20.510750000000009</v>
      </c>
      <c r="E100" s="330">
        <f t="shared" ref="E100:I100" si="32">(E93-E99)*E98</f>
        <v>25.878700000000009</v>
      </c>
      <c r="F100" s="330">
        <f t="shared" si="32"/>
        <v>31.309249999999995</v>
      </c>
      <c r="G100" s="330">
        <f t="shared" si="32"/>
        <v>36.677199999999992</v>
      </c>
      <c r="H100" s="330">
        <f>(H93-H99)*H98</f>
        <v>42.404412215000015</v>
      </c>
      <c r="I100" s="330">
        <f t="shared" si="32"/>
        <v>48.775583255000022</v>
      </c>
      <c r="J100" s="330" t="str">
        <f>IF(OR($J$61="",$J$61=0),"",(J93-J99)*J98)</f>
        <v/>
      </c>
      <c r="K100" s="303"/>
      <c r="L100" s="303"/>
      <c r="M100" s="303"/>
      <c r="N100" s="303"/>
      <c r="O100" s="303"/>
      <c r="P100" s="303"/>
      <c r="Q100" s="303"/>
      <c r="R100" s="303"/>
      <c r="S100" s="303"/>
      <c r="T100" s="303"/>
      <c r="U100" s="6"/>
      <c r="V100" s="5"/>
      <c r="W100" s="5"/>
    </row>
    <row r="101" spans="2:23" ht="12" thickTop="1" thickBot="1">
      <c r="B101" s="325" t="s">
        <v>194</v>
      </c>
      <c r="C101" s="326">
        <f>Data_overig!$B$31</f>
        <v>0.5</v>
      </c>
      <c r="D101" s="327">
        <f>(D100/D93)*$C101</f>
        <v>3.8760741019307866E-4</v>
      </c>
      <c r="E101" s="327">
        <f t="shared" ref="E101:I101" si="33">(E100/E93)*$C101</f>
        <v>4.6997937653050641E-4</v>
      </c>
      <c r="F101" s="327">
        <f>(F100/F93)*$C101</f>
        <v>5.4702309921954295E-4</v>
      </c>
      <c r="G101" s="327">
        <f t="shared" si="33"/>
        <v>6.1763929267155779E-4</v>
      </c>
      <c r="H101" s="327">
        <f t="shared" si="33"/>
        <v>6.8755997454317654E-4</v>
      </c>
      <c r="I101" s="327">
        <f t="shared" si="33"/>
        <v>7.5948126913675943E-4</v>
      </c>
      <c r="J101" s="327" t="str">
        <f>IF(OR($J$61="",$J$61=0),"",(J100/J93)*$C101)</f>
        <v/>
      </c>
      <c r="K101" s="303"/>
      <c r="L101" s="303"/>
      <c r="M101" s="303"/>
      <c r="N101" s="303"/>
      <c r="O101" s="303"/>
      <c r="P101" s="303"/>
      <c r="Q101" s="303"/>
      <c r="R101" s="303"/>
      <c r="S101" s="303"/>
      <c r="T101" s="303"/>
      <c r="U101" s="6"/>
      <c r="V101" s="5"/>
      <c r="W101" s="5"/>
    </row>
    <row r="102" spans="2:23" ht="11.25" thickTop="1">
      <c r="B102" s="257" t="s">
        <v>195</v>
      </c>
      <c r="C102" s="331"/>
      <c r="D102" s="332">
        <f>D101+D97</f>
        <v>6.433215190782425E-2</v>
      </c>
      <c r="E102" s="332">
        <f t="shared" ref="E102:I102" si="34">E101+E97</f>
        <v>6.6951337256562798E-2</v>
      </c>
      <c r="F102" s="332">
        <f t="shared" si="34"/>
        <v>6.9401100187470408E-2</v>
      </c>
      <c r="G102" s="332">
        <f t="shared" si="34"/>
        <v>7.1646486664169867E-2</v>
      </c>
      <c r="H102" s="332">
        <f t="shared" si="34"/>
        <v>7.3869757925921209E-2</v>
      </c>
      <c r="I102" s="332">
        <f t="shared" si="34"/>
        <v>7.6156642765966953E-2</v>
      </c>
      <c r="J102" s="332" t="str">
        <f>IF(OR($J$61="",$J$61=0),"",J101+J97)</f>
        <v/>
      </c>
      <c r="K102" s="303"/>
      <c r="L102" s="303"/>
      <c r="M102" s="303"/>
      <c r="N102" s="303"/>
      <c r="O102" s="303"/>
      <c r="P102" s="303"/>
      <c r="Q102" s="303"/>
      <c r="R102" s="303"/>
      <c r="S102" s="303"/>
      <c r="T102" s="303"/>
      <c r="U102" s="6"/>
      <c r="V102" s="5"/>
      <c r="W102" s="5"/>
    </row>
    <row r="103" spans="2:23">
      <c r="B103" s="12"/>
      <c r="C103" s="308"/>
      <c r="D103" s="311"/>
      <c r="E103" s="303"/>
      <c r="F103" s="303"/>
      <c r="G103" s="303"/>
      <c r="H103" s="303"/>
      <c r="I103" s="303"/>
      <c r="J103" s="303"/>
      <c r="K103" s="303"/>
      <c r="L103" s="303"/>
      <c r="M103" s="303"/>
      <c r="N103" s="303"/>
      <c r="O103" s="303"/>
      <c r="P103" s="303"/>
      <c r="Q103" s="303"/>
      <c r="R103" s="303"/>
      <c r="S103" s="303"/>
      <c r="T103" s="303"/>
      <c r="U103" s="6"/>
      <c r="V103" s="5"/>
      <c r="W103" s="5"/>
    </row>
    <row r="104" spans="2:23">
      <c r="B104" s="248" t="s">
        <v>196</v>
      </c>
      <c r="C104" s="210">
        <v>7.5499999999999998E-2</v>
      </c>
      <c r="D104" s="311"/>
      <c r="E104" s="14" t="s">
        <v>197</v>
      </c>
      <c r="F104" s="15"/>
      <c r="G104" s="15"/>
      <c r="H104" s="15"/>
      <c r="I104" s="15"/>
      <c r="J104" s="15"/>
      <c r="K104" s="15"/>
      <c r="L104" s="15"/>
      <c r="M104" s="15"/>
      <c r="N104" s="15"/>
      <c r="O104" s="15"/>
      <c r="P104" s="15"/>
      <c r="Q104" s="15"/>
      <c r="R104" s="15"/>
      <c r="S104" s="15"/>
      <c r="T104" s="16"/>
      <c r="U104" s="6"/>
      <c r="V104" s="5"/>
      <c r="W104" s="5"/>
    </row>
    <row r="105" spans="2:23">
      <c r="B105" s="248" t="s">
        <v>198</v>
      </c>
      <c r="C105" s="210">
        <v>0.05</v>
      </c>
      <c r="D105" s="311"/>
      <c r="E105" s="466" t="s">
        <v>199</v>
      </c>
      <c r="F105" s="15"/>
      <c r="G105" s="15"/>
      <c r="H105" s="15"/>
      <c r="I105" s="15"/>
      <c r="J105" s="15"/>
      <c r="K105" s="15"/>
      <c r="L105" s="15"/>
      <c r="M105" s="15"/>
      <c r="N105" s="15"/>
      <c r="O105" s="15"/>
      <c r="P105" s="15"/>
      <c r="Q105" s="15"/>
      <c r="R105" s="15"/>
      <c r="S105" s="15"/>
      <c r="T105" s="16"/>
      <c r="U105" s="6"/>
      <c r="V105" s="5"/>
      <c r="W105" s="5"/>
    </row>
    <row r="106" spans="2:23">
      <c r="B106" s="248" t="s">
        <v>200</v>
      </c>
      <c r="C106" s="210">
        <v>6.7500000000000004E-2</v>
      </c>
      <c r="D106" s="311"/>
      <c r="E106" s="318">
        <v>6.7500000000000004E-2</v>
      </c>
      <c r="F106" s="15" t="s">
        <v>201</v>
      </c>
      <c r="G106" s="15"/>
      <c r="H106" s="15"/>
      <c r="I106" s="15"/>
      <c r="J106" s="15"/>
      <c r="K106" s="15"/>
      <c r="L106" s="15"/>
      <c r="M106" s="15"/>
      <c r="N106" s="15"/>
      <c r="O106" s="15"/>
      <c r="P106" s="15"/>
      <c r="Q106" s="15"/>
      <c r="R106" s="15"/>
      <c r="S106" s="15"/>
      <c r="T106" s="16"/>
      <c r="U106" s="6"/>
      <c r="V106" s="5"/>
      <c r="W106" s="5"/>
    </row>
    <row r="107" spans="2:23">
      <c r="B107" s="248" t="s">
        <v>202</v>
      </c>
      <c r="C107" s="210">
        <v>1.4999999999999999E-2</v>
      </c>
      <c r="D107" s="311"/>
      <c r="E107" s="124" t="s">
        <v>203</v>
      </c>
      <c r="F107" s="15"/>
      <c r="G107" s="15"/>
      <c r="H107" s="15"/>
      <c r="I107" s="15"/>
      <c r="J107" s="15"/>
      <c r="K107" s="15"/>
      <c r="L107" s="15"/>
      <c r="M107" s="15"/>
      <c r="N107" s="15"/>
      <c r="O107" s="15"/>
      <c r="P107" s="15"/>
      <c r="Q107" s="15"/>
      <c r="R107" s="15"/>
      <c r="S107" s="15"/>
      <c r="T107" s="16"/>
      <c r="U107" s="6"/>
      <c r="V107" s="5"/>
      <c r="W107" s="5"/>
    </row>
    <row r="108" spans="2:23">
      <c r="B108" s="248" t="s">
        <v>204</v>
      </c>
      <c r="C108" s="218">
        <v>0</v>
      </c>
      <c r="D108" s="311"/>
      <c r="E108" s="14" t="s">
        <v>205</v>
      </c>
      <c r="F108" s="15"/>
      <c r="G108" s="15"/>
      <c r="H108" s="15"/>
      <c r="I108" s="15"/>
      <c r="J108" s="15"/>
      <c r="K108" s="15"/>
      <c r="L108" s="15"/>
      <c r="M108" s="15"/>
      <c r="N108" s="15"/>
      <c r="O108" s="15"/>
      <c r="P108" s="15"/>
      <c r="Q108" s="15"/>
      <c r="R108" s="15"/>
      <c r="S108" s="15"/>
      <c r="T108" s="16"/>
      <c r="U108" s="6"/>
      <c r="V108" s="5"/>
      <c r="W108" s="5"/>
    </row>
    <row r="109" spans="2:23" ht="11.25" thickBot="1">
      <c r="B109" s="260" t="s">
        <v>206</v>
      </c>
      <c r="C109" s="210">
        <v>4.0000000000000002E-4</v>
      </c>
      <c r="D109" s="311"/>
      <c r="E109" s="14" t="s">
        <v>207</v>
      </c>
      <c r="F109" s="15"/>
      <c r="G109" s="15"/>
      <c r="H109" s="15"/>
      <c r="I109" s="15"/>
      <c r="J109" s="15"/>
      <c r="K109" s="15"/>
      <c r="L109" s="15"/>
      <c r="M109" s="15"/>
      <c r="N109" s="15"/>
      <c r="O109" s="15"/>
      <c r="P109" s="15"/>
      <c r="Q109" s="15"/>
      <c r="R109" s="15"/>
      <c r="S109" s="15"/>
      <c r="T109" s="16"/>
      <c r="U109" s="6"/>
      <c r="V109" s="5"/>
      <c r="W109" s="5"/>
    </row>
    <row r="110" spans="2:23" ht="11.25" thickTop="1">
      <c r="B110" s="257" t="s">
        <v>208</v>
      </c>
      <c r="C110" s="333">
        <f>SUM(C104:C109)</f>
        <v>0.20840000000000003</v>
      </c>
      <c r="D110" s="311"/>
      <c r="E110" s="303"/>
      <c r="F110" s="303"/>
      <c r="G110" s="303"/>
      <c r="H110" s="303"/>
      <c r="I110" s="303"/>
      <c r="J110" s="303"/>
      <c r="K110" s="303"/>
      <c r="L110" s="303"/>
      <c r="M110" s="303"/>
      <c r="N110" s="303"/>
      <c r="O110" s="303"/>
      <c r="P110" s="303"/>
      <c r="Q110" s="303"/>
      <c r="R110" s="303"/>
      <c r="S110" s="303"/>
      <c r="T110" s="303"/>
      <c r="U110" s="6"/>
      <c r="V110" s="5"/>
      <c r="W110" s="5"/>
    </row>
    <row r="111" spans="2:23">
      <c r="B111" s="12"/>
      <c r="C111" s="308"/>
      <c r="D111" s="311"/>
      <c r="E111" s="303"/>
      <c r="F111" s="303"/>
      <c r="G111" s="303"/>
      <c r="H111" s="303"/>
      <c r="I111" s="303"/>
      <c r="J111" s="303"/>
      <c r="K111" s="303"/>
      <c r="L111" s="303"/>
      <c r="M111" s="303"/>
      <c r="N111" s="303"/>
      <c r="O111" s="303"/>
      <c r="P111" s="303"/>
      <c r="Q111" s="303"/>
      <c r="R111" s="303"/>
      <c r="S111" s="303"/>
      <c r="T111" s="303"/>
      <c r="U111" s="6"/>
      <c r="V111" s="5"/>
      <c r="W111" s="5"/>
    </row>
    <row r="112" spans="2:23">
      <c r="B112" s="317" t="s">
        <v>209</v>
      </c>
      <c r="C112" s="334"/>
      <c r="D112" s="335">
        <f>D102+$C110</f>
        <v>0.27273215190782429</v>
      </c>
      <c r="E112" s="335">
        <f t="shared" ref="E112:I112" si="35">E102+$C110</f>
        <v>0.2753513372565628</v>
      </c>
      <c r="F112" s="335">
        <f t="shared" si="35"/>
        <v>0.27780110018747045</v>
      </c>
      <c r="G112" s="335">
        <f>G102+$C110</f>
        <v>0.28004648666416987</v>
      </c>
      <c r="H112" s="335">
        <f t="shared" si="35"/>
        <v>0.28226975792592124</v>
      </c>
      <c r="I112" s="335">
        <f t="shared" si="35"/>
        <v>0.28455664276596698</v>
      </c>
      <c r="J112" s="335">
        <f>IF(OR($J$61="",$J$61=0),0,J102)+$C110</f>
        <v>0.20840000000000003</v>
      </c>
      <c r="K112" s="303"/>
      <c r="L112" s="303"/>
      <c r="M112" s="303"/>
      <c r="N112" s="303"/>
      <c r="O112" s="303"/>
      <c r="P112" s="303"/>
      <c r="Q112" s="303"/>
      <c r="R112" s="303"/>
      <c r="S112" s="303"/>
      <c r="T112" s="303"/>
      <c r="U112" s="6"/>
      <c r="V112" s="5"/>
      <c r="W112" s="5"/>
    </row>
    <row r="113" spans="2:23">
      <c r="B113" s="241"/>
      <c r="C113" s="336"/>
      <c r="D113" s="337"/>
      <c r="E113" s="337"/>
      <c r="F113" s="337"/>
      <c r="G113" s="337"/>
      <c r="H113" s="337"/>
      <c r="I113" s="337"/>
      <c r="J113" s="303"/>
      <c r="K113" s="303"/>
      <c r="L113" s="303"/>
      <c r="M113" s="303"/>
      <c r="N113" s="303"/>
      <c r="O113" s="303"/>
      <c r="P113" s="303"/>
      <c r="Q113" s="303"/>
      <c r="R113" s="303"/>
      <c r="S113" s="303"/>
      <c r="T113" s="303"/>
      <c r="U113" s="6"/>
      <c r="V113" s="5"/>
      <c r="W113" s="5"/>
    </row>
    <row r="114" spans="2:23">
      <c r="B114" s="292" t="s">
        <v>210</v>
      </c>
      <c r="C114" s="338"/>
      <c r="D114" s="335">
        <f>IF($C$82="Opslag",$C$86,D112)</f>
        <v>0.27273215190782429</v>
      </c>
      <c r="E114" s="335">
        <f t="shared" ref="E114:I114" si="36">IF($C$82="Opslag",$C$86,E112)</f>
        <v>0.2753513372565628</v>
      </c>
      <c r="F114" s="335">
        <f t="shared" si="36"/>
        <v>0.27780110018747045</v>
      </c>
      <c r="G114" s="335">
        <f t="shared" si="36"/>
        <v>0.28004648666416987</v>
      </c>
      <c r="H114" s="335">
        <f t="shared" si="36"/>
        <v>0.28226975792592124</v>
      </c>
      <c r="I114" s="335">
        <f t="shared" si="36"/>
        <v>0.28455664276596698</v>
      </c>
      <c r="J114" s="335">
        <f>IF($C$82="Opslag",$C$86,J112)</f>
        <v>0.20840000000000003</v>
      </c>
      <c r="K114" s="467"/>
      <c r="L114" s="467"/>
      <c r="M114" s="467"/>
      <c r="N114" s="467"/>
      <c r="O114" s="467"/>
      <c r="P114" s="467"/>
      <c r="Q114" s="467"/>
      <c r="R114" s="467"/>
      <c r="S114" s="467"/>
      <c r="T114" s="467"/>
      <c r="U114" s="310"/>
      <c r="V114" s="28"/>
      <c r="W114" s="28"/>
    </row>
    <row r="115" spans="2:23">
      <c r="B115" s="12"/>
      <c r="C115" s="308"/>
      <c r="D115" s="311"/>
      <c r="E115" s="303"/>
      <c r="F115" s="303"/>
      <c r="G115" s="303"/>
      <c r="H115" s="303"/>
      <c r="I115" s="303"/>
      <c r="J115" s="303"/>
      <c r="K115" s="303"/>
      <c r="L115" s="303"/>
      <c r="M115" s="303"/>
      <c r="N115" s="303"/>
      <c r="O115" s="303"/>
      <c r="P115" s="303"/>
      <c r="Q115" s="303"/>
      <c r="R115" s="303"/>
      <c r="S115" s="303"/>
      <c r="T115" s="303"/>
      <c r="U115" s="6"/>
      <c r="V115" s="5"/>
      <c r="W115" s="5"/>
    </row>
    <row r="116" spans="2:23">
      <c r="B116" s="224"/>
      <c r="C116" s="224"/>
      <c r="D116" s="224"/>
      <c r="E116" s="224"/>
      <c r="F116" s="224"/>
      <c r="G116" s="224"/>
      <c r="H116" s="224"/>
      <c r="I116" s="224"/>
      <c r="J116" s="224"/>
      <c r="K116" s="224"/>
      <c r="L116" s="224"/>
      <c r="M116" s="224"/>
      <c r="N116" s="224"/>
      <c r="O116" s="224"/>
      <c r="P116" s="224"/>
      <c r="Q116" s="224"/>
      <c r="R116" s="224"/>
      <c r="S116" s="224"/>
      <c r="T116" s="224"/>
      <c r="U116" s="224"/>
      <c r="V116" s="5"/>
      <c r="W116" s="5"/>
    </row>
    <row r="117" spans="2:23">
      <c r="B117" s="230" t="s">
        <v>19</v>
      </c>
      <c r="C117" s="231"/>
      <c r="D117" s="232"/>
      <c r="E117" s="232"/>
      <c r="F117" s="232"/>
      <c r="G117" s="232"/>
      <c r="H117" s="232"/>
      <c r="I117" s="232"/>
      <c r="J117" s="232"/>
      <c r="K117" s="232"/>
      <c r="L117" s="232"/>
      <c r="M117" s="232"/>
      <c r="N117" s="232"/>
      <c r="O117" s="232"/>
      <c r="P117" s="232"/>
      <c r="Q117" s="232"/>
      <c r="R117" s="232"/>
      <c r="S117" s="232"/>
      <c r="T117" s="232"/>
      <c r="U117" s="233"/>
      <c r="V117" s="496"/>
      <c r="W117" s="496"/>
    </row>
    <row r="118" spans="2:23">
      <c r="B118" s="291" t="s">
        <v>211</v>
      </c>
      <c r="C118" s="5"/>
      <c r="D118" s="5"/>
      <c r="E118" s="5"/>
      <c r="F118" s="5"/>
      <c r="G118" s="5"/>
      <c r="H118" s="5"/>
      <c r="I118" s="5"/>
      <c r="J118" s="5"/>
      <c r="K118" s="5"/>
      <c r="L118" s="5"/>
      <c r="M118" s="5"/>
      <c r="N118" s="5"/>
      <c r="O118" s="5"/>
      <c r="P118" s="5"/>
      <c r="Q118" s="5"/>
      <c r="R118" s="5"/>
      <c r="S118" s="5"/>
      <c r="T118" s="5"/>
      <c r="U118" s="6"/>
      <c r="V118" s="5"/>
      <c r="W118" s="5"/>
    </row>
    <row r="119" spans="2:23">
      <c r="B119" s="340"/>
      <c r="C119" s="236" t="s">
        <v>212</v>
      </c>
      <c r="D119" s="236" t="s">
        <v>213</v>
      </c>
      <c r="E119" s="236" t="s">
        <v>179</v>
      </c>
      <c r="F119" s="236"/>
      <c r="G119" s="236"/>
      <c r="H119" s="236"/>
      <c r="I119" s="236"/>
      <c r="J119" s="236"/>
      <c r="K119" s="236"/>
      <c r="L119" s="236"/>
      <c r="M119" s="236"/>
      <c r="N119" s="236"/>
      <c r="O119" s="236"/>
      <c r="P119" s="236"/>
      <c r="Q119" s="236"/>
      <c r="R119" s="236"/>
      <c r="S119" s="236"/>
      <c r="T119" s="236"/>
      <c r="U119" s="238"/>
      <c r="V119" s="28"/>
      <c r="W119" s="28"/>
    </row>
    <row r="120" spans="2:23">
      <c r="B120" s="12"/>
      <c r="D120" s="5"/>
      <c r="E120" s="5"/>
      <c r="F120" s="5"/>
      <c r="G120" s="5"/>
      <c r="H120" s="5"/>
      <c r="I120" s="5"/>
      <c r="J120" s="5"/>
      <c r="K120" s="5"/>
      <c r="L120" s="5"/>
      <c r="M120" s="5"/>
      <c r="N120" s="5"/>
      <c r="O120" s="5"/>
      <c r="P120" s="5"/>
      <c r="Q120" s="5"/>
      <c r="R120" s="5"/>
      <c r="S120" s="5"/>
      <c r="T120" s="5"/>
      <c r="U120" s="6"/>
      <c r="V120" s="5"/>
      <c r="W120" s="5"/>
    </row>
    <row r="121" spans="2:23" ht="11.25" thickBot="1">
      <c r="B121" s="341" t="s">
        <v>214</v>
      </c>
      <c r="C121" s="342"/>
      <c r="D121" s="343">
        <v>1878</v>
      </c>
      <c r="E121" s="344"/>
      <c r="G121" s="345" t="s">
        <v>215</v>
      </c>
      <c r="H121" s="15"/>
      <c r="I121" s="15"/>
      <c r="J121" s="15"/>
      <c r="K121" s="15"/>
      <c r="L121" s="15"/>
      <c r="M121" s="15"/>
      <c r="N121" s="15"/>
      <c r="O121" s="15"/>
      <c r="P121" s="15"/>
      <c r="Q121" s="15"/>
      <c r="R121" s="15"/>
      <c r="S121" s="15"/>
      <c r="T121" s="16"/>
      <c r="U121" s="6"/>
      <c r="V121" s="5"/>
      <c r="W121" s="5"/>
    </row>
    <row r="122" spans="2:23" ht="11.25" thickTop="1">
      <c r="B122" s="346" t="s">
        <v>216</v>
      </c>
      <c r="C122" s="402" t="s">
        <v>217</v>
      </c>
      <c r="D122" s="347">
        <f>D$121*E122</f>
        <v>146.48400000000001</v>
      </c>
      <c r="E122" s="404">
        <v>7.8E-2</v>
      </c>
      <c r="G122" s="318">
        <f>(6.92%+8.03%+8.46%)/3</f>
        <v>7.803333333333333E-2</v>
      </c>
      <c r="H122" s="15" t="s">
        <v>218</v>
      </c>
      <c r="I122" s="15"/>
      <c r="J122" s="15"/>
      <c r="K122" s="15"/>
      <c r="L122" s="15"/>
      <c r="M122" s="15"/>
      <c r="N122" s="15"/>
      <c r="O122" s="15"/>
      <c r="P122" s="15"/>
      <c r="Q122" s="15"/>
      <c r="R122" s="15"/>
      <c r="S122" s="15"/>
      <c r="T122" s="16"/>
      <c r="U122" s="6"/>
      <c r="V122" s="5"/>
      <c r="W122" s="5"/>
    </row>
    <row r="123" spans="2:23">
      <c r="B123" s="348" t="s">
        <v>219</v>
      </c>
      <c r="C123" s="402" t="s">
        <v>217</v>
      </c>
      <c r="D123" s="349">
        <f>(144+58.4+35)</f>
        <v>237.4</v>
      </c>
      <c r="E123" s="468"/>
      <c r="G123" s="345" t="s">
        <v>220</v>
      </c>
      <c r="H123" s="15"/>
      <c r="I123" s="15"/>
      <c r="J123" s="15"/>
      <c r="K123" s="15"/>
      <c r="L123" s="15"/>
      <c r="M123" s="15"/>
      <c r="N123" s="15"/>
      <c r="O123" s="15"/>
      <c r="P123" s="15"/>
      <c r="Q123" s="15"/>
      <c r="R123" s="15"/>
      <c r="S123" s="15"/>
      <c r="T123" s="16"/>
      <c r="U123" s="6"/>
      <c r="V123" s="5"/>
      <c r="W123" s="5"/>
    </row>
    <row r="124" spans="2:23">
      <c r="B124" s="346" t="s">
        <v>221</v>
      </c>
      <c r="C124" s="402" t="s">
        <v>217</v>
      </c>
      <c r="D124" s="403"/>
      <c r="E124" s="351"/>
      <c r="G124" s="345" t="s">
        <v>222</v>
      </c>
      <c r="H124" s="15"/>
      <c r="I124" s="15"/>
      <c r="J124" s="15"/>
      <c r="K124" s="15"/>
      <c r="L124" s="15"/>
      <c r="M124" s="15"/>
      <c r="N124" s="15"/>
      <c r="O124" s="15"/>
      <c r="P124" s="15"/>
      <c r="Q124" s="15"/>
      <c r="R124" s="15"/>
      <c r="S124" s="15"/>
      <c r="T124" s="16"/>
      <c r="U124" s="6"/>
      <c r="V124" s="5"/>
      <c r="W124" s="5"/>
    </row>
    <row r="125" spans="2:23">
      <c r="B125" s="346" t="s">
        <v>223</v>
      </c>
      <c r="C125" s="402" t="s">
        <v>217</v>
      </c>
      <c r="D125" s="403"/>
      <c r="E125" s="469"/>
      <c r="G125" s="345" t="s">
        <v>224</v>
      </c>
      <c r="H125" s="15"/>
      <c r="I125" s="15"/>
      <c r="J125" s="15"/>
      <c r="K125" s="15"/>
      <c r="L125" s="15"/>
      <c r="M125" s="15"/>
      <c r="N125" s="15"/>
      <c r="O125" s="15"/>
      <c r="P125" s="15"/>
      <c r="Q125" s="15"/>
      <c r="R125" s="15"/>
      <c r="S125" s="15"/>
      <c r="T125" s="16"/>
      <c r="U125" s="6"/>
      <c r="V125" s="5"/>
      <c r="W125" s="5"/>
    </row>
    <row r="126" spans="2:23">
      <c r="B126" s="346" t="s">
        <v>225</v>
      </c>
      <c r="C126" s="402" t="s">
        <v>217</v>
      </c>
      <c r="D126" s="347">
        <f>D$121*E126</f>
        <v>37.56</v>
      </c>
      <c r="E126" s="404">
        <v>0.02</v>
      </c>
      <c r="G126" s="354">
        <v>0.02</v>
      </c>
      <c r="H126" s="15" t="s">
        <v>226</v>
      </c>
      <c r="I126" s="15"/>
      <c r="J126" s="15"/>
      <c r="K126" s="15"/>
      <c r="L126" s="15"/>
      <c r="M126" s="15"/>
      <c r="N126" s="15"/>
      <c r="O126" s="15"/>
      <c r="P126" s="15"/>
      <c r="Q126" s="15"/>
      <c r="R126" s="15"/>
      <c r="S126" s="15"/>
      <c r="T126" s="16"/>
      <c r="U126" s="6"/>
      <c r="V126" s="5"/>
      <c r="W126" s="5"/>
    </row>
    <row r="127" spans="2:23">
      <c r="B127" s="346" t="s">
        <v>227</v>
      </c>
      <c r="C127" s="402" t="s">
        <v>228</v>
      </c>
      <c r="D127" s="347"/>
      <c r="E127" s="404"/>
      <c r="G127" s="124" t="s">
        <v>229</v>
      </c>
      <c r="H127" s="15"/>
      <c r="I127" s="15"/>
      <c r="J127" s="15"/>
      <c r="K127" s="15"/>
      <c r="L127" s="15"/>
      <c r="M127" s="15"/>
      <c r="N127" s="15"/>
      <c r="O127" s="15"/>
      <c r="P127" s="15"/>
      <c r="Q127" s="15"/>
      <c r="R127" s="15"/>
      <c r="S127" s="15"/>
      <c r="T127" s="16"/>
      <c r="U127" s="6"/>
      <c r="V127" s="5"/>
      <c r="W127" s="5"/>
    </row>
    <row r="128" spans="2:23">
      <c r="B128" s="346" t="s">
        <v>230</v>
      </c>
      <c r="C128" s="402" t="s">
        <v>217</v>
      </c>
      <c r="D128" s="403"/>
      <c r="E128" s="468"/>
      <c r="G128" s="14" t="s">
        <v>231</v>
      </c>
      <c r="H128" s="15"/>
      <c r="I128" s="15"/>
      <c r="J128" s="15"/>
      <c r="K128" s="15"/>
      <c r="L128" s="15"/>
      <c r="M128" s="15"/>
      <c r="N128" s="15"/>
      <c r="O128" s="15"/>
      <c r="P128" s="15"/>
      <c r="Q128" s="15"/>
      <c r="R128" s="15"/>
      <c r="S128" s="15"/>
      <c r="T128" s="16"/>
      <c r="U128" s="6"/>
      <c r="V128" s="5"/>
      <c r="W128" s="5"/>
    </row>
    <row r="129" spans="2:23">
      <c r="B129" s="346" t="s">
        <v>232</v>
      </c>
      <c r="C129" s="402" t="s">
        <v>228</v>
      </c>
      <c r="D129" s="347"/>
      <c r="E129" s="404"/>
      <c r="G129" s="14" t="s">
        <v>233</v>
      </c>
      <c r="H129" s="15"/>
      <c r="I129" s="15"/>
      <c r="J129" s="15"/>
      <c r="K129" s="15"/>
      <c r="L129" s="15"/>
      <c r="M129" s="15"/>
      <c r="N129" s="15"/>
      <c r="O129" s="15"/>
      <c r="P129" s="15"/>
      <c r="Q129" s="15"/>
      <c r="R129" s="15"/>
      <c r="S129" s="15"/>
      <c r="T129" s="16"/>
      <c r="U129" s="6"/>
      <c r="V129" s="5"/>
      <c r="W129" s="5"/>
    </row>
    <row r="130" spans="2:23" ht="11.25" thickBot="1">
      <c r="B130" s="356" t="s">
        <v>234</v>
      </c>
      <c r="C130" s="402" t="s">
        <v>228</v>
      </c>
      <c r="D130" s="357"/>
      <c r="E130" s="406">
        <v>0</v>
      </c>
      <c r="G130" s="14" t="s">
        <v>235</v>
      </c>
      <c r="H130" s="15"/>
      <c r="I130" s="15"/>
      <c r="J130" s="15"/>
      <c r="K130" s="15"/>
      <c r="L130" s="15"/>
      <c r="M130" s="15"/>
      <c r="N130" s="15"/>
      <c r="O130" s="15"/>
      <c r="P130" s="15"/>
      <c r="Q130" s="15"/>
      <c r="R130" s="15"/>
      <c r="S130" s="15"/>
      <c r="T130" s="16"/>
      <c r="U130" s="6"/>
      <c r="V130" s="5"/>
      <c r="W130" s="5"/>
    </row>
    <row r="131" spans="2:23" ht="11.25" thickTop="1">
      <c r="B131" s="300" t="s">
        <v>236</v>
      </c>
      <c r="C131" s="358"/>
      <c r="D131" s="213">
        <f>D121-SUMIFS(D122:D130,C122:C130,"Ja")</f>
        <v>1456.556</v>
      </c>
      <c r="E131" s="359"/>
      <c r="F131" s="360"/>
      <c r="G131" s="5"/>
      <c r="H131" s="5"/>
      <c r="I131" s="5"/>
      <c r="J131" s="5"/>
      <c r="K131" s="5"/>
      <c r="L131" s="5"/>
      <c r="M131" s="5"/>
      <c r="N131" s="5"/>
      <c r="O131" s="5"/>
      <c r="P131" s="5"/>
      <c r="Q131" s="5"/>
      <c r="R131" s="5"/>
      <c r="S131" s="5"/>
      <c r="T131" s="5"/>
      <c r="U131" s="6"/>
      <c r="V131" s="5"/>
      <c r="W131" s="5"/>
    </row>
    <row r="132" spans="2:23">
      <c r="B132" s="7"/>
      <c r="C132" s="244"/>
      <c r="D132" s="8"/>
      <c r="E132" s="8"/>
      <c r="F132" s="5"/>
      <c r="G132" s="5"/>
      <c r="H132" s="5"/>
      <c r="I132" s="5"/>
      <c r="J132" s="5"/>
      <c r="K132" s="5"/>
      <c r="L132" s="5"/>
      <c r="M132" s="5"/>
      <c r="N132" s="5"/>
      <c r="O132" s="5"/>
      <c r="P132" s="5"/>
      <c r="Q132" s="5"/>
      <c r="R132" s="5"/>
      <c r="S132" s="5"/>
      <c r="T132" s="5"/>
      <c r="U132" s="6"/>
      <c r="V132" s="5"/>
      <c r="W132" s="5"/>
    </row>
    <row r="133" spans="2:23">
      <c r="B133" s="243" t="s">
        <v>237</v>
      </c>
      <c r="C133" s="152"/>
      <c r="D133" s="501">
        <f>D131/D121</f>
        <v>0.77558892438764648</v>
      </c>
      <c r="E133" s="502"/>
      <c r="F133" s="5"/>
      <c r="G133" s="5"/>
      <c r="H133" s="5"/>
      <c r="I133" s="5"/>
      <c r="J133" s="5"/>
      <c r="K133" s="5"/>
      <c r="L133" s="5"/>
      <c r="M133" s="5"/>
      <c r="N133" s="5"/>
      <c r="O133" s="5"/>
      <c r="P133" s="5"/>
      <c r="Q133" s="5"/>
      <c r="R133" s="5"/>
      <c r="S133" s="5"/>
      <c r="T133" s="5"/>
      <c r="U133" s="6"/>
      <c r="V133" s="5"/>
      <c r="W133" s="5"/>
    </row>
    <row r="134" spans="2:23">
      <c r="B134" s="7"/>
      <c r="C134" s="361"/>
      <c r="D134" s="361"/>
      <c r="E134" s="8"/>
      <c r="F134" s="8"/>
      <c r="G134" s="8"/>
      <c r="H134" s="8"/>
      <c r="I134" s="8"/>
      <c r="J134" s="8"/>
      <c r="K134" s="8"/>
      <c r="L134" s="8"/>
      <c r="M134" s="8"/>
      <c r="N134" s="8"/>
      <c r="O134" s="8"/>
      <c r="P134" s="8"/>
      <c r="Q134" s="8"/>
      <c r="R134" s="8"/>
      <c r="S134" s="8"/>
      <c r="T134" s="8"/>
      <c r="U134" s="9"/>
      <c r="V134" s="5"/>
      <c r="W134" s="5"/>
    </row>
    <row r="135" spans="2:23">
      <c r="B135" s="5"/>
      <c r="C135" s="362"/>
      <c r="D135" s="362"/>
      <c r="E135" s="5"/>
      <c r="F135" s="5"/>
      <c r="G135" s="5"/>
      <c r="H135" s="5"/>
      <c r="I135" s="5"/>
      <c r="J135" s="5"/>
      <c r="K135" s="5"/>
      <c r="L135" s="5"/>
      <c r="M135" s="5"/>
      <c r="N135" s="5"/>
      <c r="O135" s="5"/>
      <c r="P135" s="5"/>
      <c r="Q135" s="5"/>
      <c r="R135" s="5"/>
      <c r="S135" s="5"/>
      <c r="T135" s="5"/>
      <c r="U135" s="5"/>
      <c r="V135" s="5"/>
      <c r="W135" s="5"/>
    </row>
    <row r="136" spans="2:23">
      <c r="B136" s="230" t="s">
        <v>20</v>
      </c>
      <c r="C136" s="231"/>
      <c r="D136" s="232"/>
      <c r="E136" s="232"/>
      <c r="F136" s="232"/>
      <c r="G136" s="232"/>
      <c r="H136" s="232"/>
      <c r="I136" s="232"/>
      <c r="J136" s="232"/>
      <c r="K136" s="232"/>
      <c r="L136" s="232"/>
      <c r="M136" s="232"/>
      <c r="N136" s="232"/>
      <c r="O136" s="232"/>
      <c r="P136" s="232"/>
      <c r="Q136" s="232"/>
      <c r="R136" s="232"/>
      <c r="S136" s="232"/>
      <c r="T136" s="232"/>
      <c r="U136" s="233"/>
      <c r="V136" s="496"/>
      <c r="W136" s="496"/>
    </row>
    <row r="137" spans="2:23">
      <c r="B137" s="291"/>
      <c r="C137" s="363"/>
      <c r="D137" s="363"/>
      <c r="E137" s="224"/>
      <c r="F137" s="224"/>
      <c r="G137" s="224"/>
      <c r="H137" s="224"/>
      <c r="I137" s="224"/>
      <c r="J137" s="224"/>
      <c r="K137" s="224"/>
      <c r="L137" s="224"/>
      <c r="M137" s="224"/>
      <c r="N137" s="224"/>
      <c r="O137" s="224"/>
      <c r="P137" s="224"/>
      <c r="Q137" s="224"/>
      <c r="R137" s="224"/>
      <c r="S137" s="224"/>
      <c r="T137" s="224"/>
      <c r="U137" s="225"/>
      <c r="V137" s="5"/>
      <c r="W137" s="5"/>
    </row>
    <row r="138" spans="2:23">
      <c r="B138" s="340"/>
      <c r="C138" s="236" t="s">
        <v>238</v>
      </c>
      <c r="D138" s="236"/>
      <c r="E138" s="236"/>
      <c r="F138" s="236"/>
      <c r="G138" s="236"/>
      <c r="H138" s="236"/>
      <c r="I138" s="236"/>
      <c r="J138" s="236"/>
      <c r="K138" s="236"/>
      <c r="L138" s="236"/>
      <c r="M138" s="236"/>
      <c r="N138" s="236"/>
      <c r="O138" s="236"/>
      <c r="P138" s="236"/>
      <c r="Q138" s="236"/>
      <c r="R138" s="236"/>
      <c r="S138" s="236"/>
      <c r="T138" s="236"/>
      <c r="U138" s="238"/>
      <c r="V138" s="28"/>
      <c r="W138" s="28"/>
    </row>
    <row r="139" spans="2:23">
      <c r="B139" s="12"/>
      <c r="C139" s="362"/>
      <c r="E139" s="5"/>
      <c r="F139" s="5"/>
      <c r="G139" s="5"/>
      <c r="H139" s="5"/>
      <c r="I139" s="5"/>
      <c r="J139" s="5"/>
      <c r="K139" s="5"/>
      <c r="L139" s="5"/>
      <c r="M139" s="5"/>
      <c r="N139" s="5"/>
      <c r="O139" s="5"/>
      <c r="P139" s="5"/>
      <c r="Q139" s="5"/>
      <c r="R139" s="5"/>
      <c r="S139" s="5"/>
      <c r="T139" s="5"/>
      <c r="U139" s="6"/>
      <c r="V139" s="5"/>
      <c r="W139" s="5"/>
    </row>
    <row r="140" spans="2:23">
      <c r="B140" s="248" t="s">
        <v>239</v>
      </c>
      <c r="C140" s="219"/>
      <c r="E140" s="14" t="s">
        <v>240</v>
      </c>
      <c r="F140" s="15"/>
      <c r="G140" s="15"/>
      <c r="H140" s="15"/>
      <c r="I140" s="15"/>
      <c r="J140" s="15"/>
      <c r="K140" s="15"/>
      <c r="L140" s="15"/>
      <c r="M140" s="15"/>
      <c r="N140" s="15"/>
      <c r="O140" s="15"/>
      <c r="P140" s="15"/>
      <c r="Q140" s="15"/>
      <c r="R140" s="15"/>
      <c r="S140" s="15"/>
      <c r="T140" s="16"/>
      <c r="U140" s="6"/>
      <c r="V140" s="5"/>
      <c r="W140" s="5"/>
    </row>
    <row r="141" spans="2:23" ht="11.25" thickBot="1">
      <c r="B141" s="328" t="s">
        <v>241</v>
      </c>
      <c r="C141" s="220">
        <v>0.35</v>
      </c>
      <c r="E141" s="14" t="s">
        <v>242</v>
      </c>
      <c r="F141" s="15"/>
      <c r="G141" s="15"/>
      <c r="H141" s="15"/>
      <c r="I141" s="15"/>
      <c r="J141" s="15"/>
      <c r="K141" s="15"/>
      <c r="L141" s="15"/>
      <c r="M141" s="15"/>
      <c r="N141" s="15"/>
      <c r="O141" s="15"/>
      <c r="P141" s="15"/>
      <c r="Q141" s="15"/>
      <c r="R141" s="15"/>
      <c r="S141" s="15"/>
      <c r="T141" s="16"/>
      <c r="U141" s="6"/>
      <c r="V141" s="5"/>
      <c r="W141" s="5"/>
    </row>
    <row r="142" spans="2:23" ht="11.25" thickTop="1">
      <c r="B142" s="364" t="s">
        <v>243</v>
      </c>
      <c r="C142" s="365">
        <f>SUM(C140:C141)</f>
        <v>0.35</v>
      </c>
      <c r="E142" s="5"/>
      <c r="F142" s="5"/>
      <c r="G142" s="5"/>
      <c r="H142" s="5"/>
      <c r="I142" s="5"/>
      <c r="J142" s="5"/>
      <c r="K142" s="5"/>
      <c r="L142" s="5"/>
      <c r="M142" s="5"/>
      <c r="N142" s="5"/>
      <c r="O142" s="5"/>
      <c r="P142" s="5"/>
      <c r="Q142" s="5"/>
      <c r="R142" s="5"/>
      <c r="S142" s="5"/>
      <c r="T142" s="5"/>
      <c r="U142" s="6"/>
      <c r="V142" s="5"/>
      <c r="W142" s="5"/>
    </row>
    <row r="143" spans="2:23">
      <c r="B143" s="366"/>
      <c r="C143" s="304"/>
      <c r="D143" s="367"/>
      <c r="E143" s="8"/>
      <c r="F143" s="8"/>
      <c r="G143" s="8"/>
      <c r="H143" s="8"/>
      <c r="I143" s="8"/>
      <c r="J143" s="8"/>
      <c r="K143" s="8"/>
      <c r="L143" s="8"/>
      <c r="M143" s="8"/>
      <c r="N143" s="8"/>
      <c r="O143" s="8"/>
      <c r="P143" s="8"/>
      <c r="Q143" s="8"/>
      <c r="R143" s="8"/>
      <c r="S143" s="8"/>
      <c r="T143" s="8"/>
      <c r="U143" s="9"/>
      <c r="V143" s="5"/>
      <c r="W143" s="5"/>
    </row>
    <row r="144" spans="2:23">
      <c r="B144" s="224"/>
      <c r="C144" s="224"/>
      <c r="D144" s="224"/>
      <c r="E144" s="224"/>
      <c r="F144" s="224"/>
      <c r="G144" s="224"/>
      <c r="H144" s="224"/>
      <c r="I144" s="224"/>
      <c r="J144" s="224"/>
      <c r="K144" s="224"/>
      <c r="L144" s="224"/>
      <c r="M144" s="224"/>
      <c r="N144" s="224"/>
      <c r="O144" s="224"/>
      <c r="P144" s="224"/>
      <c r="Q144" s="224"/>
      <c r="R144" s="224"/>
      <c r="S144" s="224"/>
      <c r="T144" s="224"/>
      <c r="U144" s="224"/>
      <c r="V144" s="5"/>
      <c r="W144" s="5"/>
    </row>
    <row r="145" spans="2:23">
      <c r="B145" s="230" t="s">
        <v>21</v>
      </c>
      <c r="C145" s="231"/>
      <c r="D145" s="232"/>
      <c r="E145" s="232"/>
      <c r="F145" s="232"/>
      <c r="G145" s="232"/>
      <c r="H145" s="232"/>
      <c r="I145" s="232"/>
      <c r="J145" s="232"/>
      <c r="K145" s="232"/>
      <c r="L145" s="232"/>
      <c r="M145" s="232"/>
      <c r="N145" s="232"/>
      <c r="O145" s="232"/>
      <c r="P145" s="232"/>
      <c r="Q145" s="232"/>
      <c r="R145" s="232"/>
      <c r="S145" s="232"/>
      <c r="T145" s="232"/>
      <c r="U145" s="233"/>
      <c r="V145" s="496"/>
      <c r="W145" s="496"/>
    </row>
    <row r="146" spans="2:23" ht="11.25">
      <c r="B146" s="368" t="s">
        <v>244</v>
      </c>
      <c r="C146" s="362"/>
      <c r="D146" s="362"/>
      <c r="E146" s="5"/>
      <c r="F146" s="5"/>
      <c r="G146" s="5"/>
      <c r="H146" s="5"/>
      <c r="I146" s="5"/>
      <c r="J146" s="5"/>
      <c r="K146" s="5"/>
      <c r="L146" s="5"/>
      <c r="M146" s="5"/>
      <c r="N146" s="5"/>
      <c r="O146" s="5"/>
      <c r="P146" s="5"/>
      <c r="Q146" s="5"/>
      <c r="R146" s="5"/>
      <c r="S146" s="5"/>
      <c r="T146" s="5"/>
      <c r="U146" s="6"/>
      <c r="V146" s="5"/>
      <c r="W146" s="5"/>
    </row>
    <row r="147" spans="2:23">
      <c r="B147" s="340"/>
      <c r="C147" s="236" t="s">
        <v>245</v>
      </c>
      <c r="D147" s="236"/>
      <c r="E147" s="236"/>
      <c r="F147" s="236"/>
      <c r="G147" s="236"/>
      <c r="H147" s="236"/>
      <c r="I147" s="236"/>
      <c r="J147" s="236"/>
      <c r="K147" s="236"/>
      <c r="L147" s="236"/>
      <c r="M147" s="236"/>
      <c r="N147" s="236"/>
      <c r="O147" s="236"/>
      <c r="P147" s="236"/>
      <c r="Q147" s="236"/>
      <c r="R147" s="236"/>
      <c r="S147" s="236"/>
      <c r="T147" s="236"/>
      <c r="U147" s="238"/>
      <c r="V147" s="28"/>
      <c r="W147" s="28"/>
    </row>
    <row r="148" spans="2:23">
      <c r="B148" s="12"/>
      <c r="C148" s="362"/>
      <c r="D148" s="5"/>
      <c r="E148" s="5"/>
      <c r="F148" s="5"/>
      <c r="G148" s="5"/>
      <c r="H148" s="5"/>
      <c r="I148" s="5"/>
      <c r="J148" s="5"/>
      <c r="K148" s="5"/>
      <c r="L148" s="5"/>
      <c r="M148" s="5"/>
      <c r="N148" s="5"/>
      <c r="O148" s="5"/>
      <c r="P148" s="5"/>
      <c r="Q148" s="5"/>
      <c r="R148" s="5"/>
      <c r="S148" s="5"/>
      <c r="T148" s="5"/>
      <c r="U148" s="6"/>
      <c r="V148" s="5"/>
      <c r="W148" s="5"/>
    </row>
    <row r="149" spans="2:23" ht="11.25" customHeight="1">
      <c r="B149" s="369" t="s">
        <v>246</v>
      </c>
      <c r="C149" s="18">
        <v>0.1</v>
      </c>
      <c r="D149" s="5"/>
      <c r="E149" s="5"/>
      <c r="F149" s="354">
        <v>0.1</v>
      </c>
      <c r="G149" s="15" t="s">
        <v>247</v>
      </c>
      <c r="H149" s="15"/>
      <c r="I149" s="15"/>
      <c r="J149" s="15"/>
      <c r="K149" s="15"/>
      <c r="L149" s="15"/>
      <c r="M149" s="15"/>
      <c r="N149" s="15"/>
      <c r="O149" s="15"/>
      <c r="P149" s="15"/>
      <c r="Q149" s="15"/>
      <c r="R149" s="15"/>
      <c r="S149" s="15"/>
      <c r="T149" s="16"/>
      <c r="U149" s="6"/>
      <c r="V149" s="5"/>
      <c r="W149" s="5"/>
    </row>
    <row r="150" spans="2:23">
      <c r="B150" s="369" t="s">
        <v>248</v>
      </c>
      <c r="C150" s="18">
        <v>1.0999999999999999E-2</v>
      </c>
      <c r="D150" s="5"/>
      <c r="E150" s="5"/>
      <c r="F150" s="354">
        <v>1.0999999999999999E-2</v>
      </c>
      <c r="G150" s="15" t="s">
        <v>247</v>
      </c>
      <c r="H150" s="15"/>
      <c r="I150" s="15"/>
      <c r="J150" s="15"/>
      <c r="K150" s="15"/>
      <c r="L150" s="15"/>
      <c r="M150" s="15"/>
      <c r="N150" s="15"/>
      <c r="O150" s="15"/>
      <c r="P150" s="15"/>
      <c r="Q150" s="15"/>
      <c r="R150" s="15"/>
      <c r="S150" s="15"/>
      <c r="T150" s="16"/>
      <c r="U150" s="6"/>
      <c r="V150" s="5"/>
      <c r="W150" s="5"/>
    </row>
    <row r="151" spans="2:23" ht="11.25" thickBot="1">
      <c r="B151" s="370" t="s">
        <v>249</v>
      </c>
      <c r="C151" s="19">
        <v>5.5E-2</v>
      </c>
      <c r="D151" s="5"/>
      <c r="E151" s="5"/>
      <c r="F151" s="354">
        <v>5.5E-2</v>
      </c>
      <c r="G151" s="15" t="s">
        <v>250</v>
      </c>
      <c r="H151" s="15"/>
      <c r="I151" s="15"/>
      <c r="J151" s="15"/>
      <c r="K151" s="15"/>
      <c r="L151" s="15"/>
      <c r="M151" s="15"/>
      <c r="N151" s="15"/>
      <c r="O151" s="15"/>
      <c r="P151" s="15"/>
      <c r="Q151" s="15"/>
      <c r="R151" s="15"/>
      <c r="S151" s="15"/>
      <c r="T151" s="16"/>
      <c r="U151" s="6"/>
      <c r="V151" s="5"/>
      <c r="W151" s="5"/>
    </row>
    <row r="152" spans="2:23" ht="11.25" thickTop="1">
      <c r="B152" s="371" t="s">
        <v>251</v>
      </c>
      <c r="C152" s="372">
        <f>SUM(C149:C151)</f>
        <v>0.16600000000000001</v>
      </c>
      <c r="D152" s="5"/>
      <c r="E152" s="5"/>
      <c r="F152" s="5"/>
      <c r="G152" s="5"/>
      <c r="H152" s="5"/>
      <c r="I152" s="5"/>
      <c r="J152" s="5"/>
      <c r="K152" s="5"/>
      <c r="L152" s="5"/>
      <c r="M152" s="5"/>
      <c r="N152" s="5"/>
      <c r="O152" s="5"/>
      <c r="P152" s="5"/>
      <c r="Q152" s="5"/>
      <c r="R152" s="5"/>
      <c r="S152" s="5"/>
      <c r="T152" s="5"/>
      <c r="U152" s="6"/>
      <c r="V152" s="5"/>
      <c r="W152" s="5"/>
    </row>
    <row r="153" spans="2:23">
      <c r="B153" s="269"/>
      <c r="C153" s="362"/>
      <c r="D153" s="362"/>
      <c r="E153" s="5"/>
      <c r="F153" s="5"/>
      <c r="G153" s="5"/>
      <c r="H153" s="5"/>
      <c r="I153" s="5"/>
      <c r="J153" s="5"/>
      <c r="K153" s="5"/>
      <c r="L153" s="5"/>
      <c r="M153" s="5"/>
      <c r="N153" s="5"/>
      <c r="O153" s="5"/>
      <c r="P153" s="5"/>
      <c r="Q153" s="5"/>
      <c r="R153" s="5"/>
      <c r="S153" s="5"/>
      <c r="T153" s="5"/>
      <c r="U153" s="6"/>
      <c r="V153" s="5"/>
      <c r="W153" s="5"/>
    </row>
    <row r="154" spans="2:23">
      <c r="B154" s="248" t="s">
        <v>252</v>
      </c>
      <c r="C154" s="439">
        <v>0</v>
      </c>
      <c r="D154" s="362"/>
      <c r="E154" s="5"/>
      <c r="F154" s="14" t="s">
        <v>253</v>
      </c>
      <c r="G154" s="14"/>
      <c r="H154" s="15"/>
      <c r="I154" s="15"/>
      <c r="J154" s="15"/>
      <c r="K154" s="15"/>
      <c r="L154" s="15"/>
      <c r="M154" s="15"/>
      <c r="N154" s="15"/>
      <c r="O154" s="15"/>
      <c r="P154" s="15"/>
      <c r="Q154" s="15"/>
      <c r="R154" s="15"/>
      <c r="S154" s="15"/>
      <c r="T154" s="16"/>
      <c r="U154" s="6"/>
      <c r="V154" s="5"/>
      <c r="W154" s="5"/>
    </row>
    <row r="155" spans="2:23">
      <c r="B155" s="373"/>
      <c r="C155" s="362"/>
      <c r="D155" s="362"/>
      <c r="E155" s="5"/>
      <c r="F155" s="5"/>
      <c r="G155" s="5"/>
      <c r="H155" s="5"/>
      <c r="I155" s="5"/>
      <c r="J155" s="5"/>
      <c r="K155" s="5"/>
      <c r="L155" s="5"/>
      <c r="M155" s="5"/>
      <c r="N155" s="5"/>
      <c r="O155" s="5"/>
      <c r="P155" s="5"/>
      <c r="Q155" s="5"/>
      <c r="R155" s="5"/>
      <c r="S155" s="5"/>
      <c r="T155" s="5"/>
      <c r="U155" s="6"/>
      <c r="V155" s="5"/>
      <c r="W155" s="5"/>
    </row>
    <row r="156" spans="2:23">
      <c r="B156" s="248" t="s">
        <v>254</v>
      </c>
      <c r="C156" s="439">
        <v>2.8000000000000001E-2</v>
      </c>
      <c r="D156" s="362"/>
      <c r="E156" s="5"/>
      <c r="F156" s="354">
        <v>2.8000000000000001E-2</v>
      </c>
      <c r="G156" s="14" t="s">
        <v>255</v>
      </c>
      <c r="H156" s="15"/>
      <c r="I156" s="15"/>
      <c r="J156" s="15"/>
      <c r="K156" s="15"/>
      <c r="L156" s="15"/>
      <c r="M156" s="15"/>
      <c r="N156" s="15"/>
      <c r="O156" s="15"/>
      <c r="P156" s="15"/>
      <c r="Q156" s="15"/>
      <c r="R156" s="15"/>
      <c r="S156" s="15"/>
      <c r="T156" s="16"/>
      <c r="U156" s="6"/>
      <c r="V156" s="5"/>
      <c r="W156" s="5"/>
    </row>
    <row r="157" spans="2:23">
      <c r="B157" s="470"/>
      <c r="C157" s="304"/>
      <c r="D157" s="361"/>
      <c r="E157" s="8"/>
      <c r="F157" s="8"/>
      <c r="G157" s="8"/>
      <c r="H157" s="8"/>
      <c r="I157" s="8"/>
      <c r="J157" s="8"/>
      <c r="K157" s="8"/>
      <c r="L157" s="8"/>
      <c r="M157" s="8"/>
      <c r="N157" s="8"/>
      <c r="O157" s="8"/>
      <c r="P157" s="8"/>
      <c r="Q157" s="8"/>
      <c r="R157" s="8"/>
      <c r="S157" s="8"/>
      <c r="T157" s="8"/>
      <c r="U157" s="9"/>
      <c r="V157" s="5"/>
      <c r="W157" s="5"/>
    </row>
    <row r="158" spans="2:23">
      <c r="B158" s="224"/>
      <c r="C158" s="224"/>
      <c r="D158" s="224"/>
      <c r="E158" s="224"/>
      <c r="F158" s="224"/>
      <c r="G158" s="224"/>
      <c r="H158" s="224"/>
      <c r="I158" s="224"/>
      <c r="J158" s="224"/>
      <c r="K158" s="224"/>
      <c r="L158" s="224"/>
      <c r="M158" s="224"/>
      <c r="N158" s="224"/>
      <c r="O158" s="224"/>
      <c r="P158" s="224"/>
      <c r="Q158" s="224"/>
      <c r="R158" s="224"/>
      <c r="S158" s="224"/>
      <c r="T158" s="224"/>
      <c r="U158" s="224"/>
      <c r="V158" s="5"/>
      <c r="W158" s="5"/>
    </row>
    <row r="159" spans="2:23">
      <c r="B159" s="230" t="s">
        <v>256</v>
      </c>
      <c r="C159" s="231"/>
      <c r="D159" s="232"/>
      <c r="E159" s="232"/>
      <c r="F159" s="232"/>
      <c r="G159" s="232"/>
      <c r="H159" s="232"/>
      <c r="I159" s="232"/>
      <c r="J159" s="232"/>
      <c r="K159" s="232"/>
      <c r="L159" s="232"/>
      <c r="M159" s="232"/>
      <c r="N159" s="232"/>
      <c r="O159" s="232"/>
      <c r="P159" s="232"/>
      <c r="Q159" s="232"/>
      <c r="R159" s="232"/>
      <c r="S159" s="232"/>
      <c r="T159" s="232"/>
      <c r="U159" s="233"/>
      <c r="V159" s="496"/>
      <c r="W159" s="496"/>
    </row>
    <row r="160" spans="2:23" ht="11.25">
      <c r="B160" s="368"/>
      <c r="C160" s="374"/>
      <c r="D160" s="374"/>
      <c r="E160" s="5"/>
      <c r="F160" s="5"/>
      <c r="G160" s="5"/>
      <c r="H160" s="5"/>
      <c r="I160" s="5"/>
      <c r="J160" s="5"/>
      <c r="K160" s="5"/>
      <c r="L160" s="5"/>
      <c r="M160" s="5"/>
      <c r="N160" s="5"/>
      <c r="O160" s="5"/>
      <c r="P160" s="5"/>
      <c r="Q160" s="5"/>
      <c r="R160" s="5"/>
      <c r="S160" s="5"/>
      <c r="T160" s="5"/>
      <c r="U160" s="6"/>
      <c r="V160" s="5"/>
      <c r="W160" s="5"/>
    </row>
    <row r="161" spans="1:23">
      <c r="B161" s="340"/>
      <c r="C161" s="236" t="s">
        <v>145</v>
      </c>
      <c r="D161" s="236" t="s">
        <v>146</v>
      </c>
      <c r="E161" s="236" t="s">
        <v>147</v>
      </c>
      <c r="F161" s="236" t="s">
        <v>148</v>
      </c>
      <c r="G161" s="236" t="s">
        <v>149</v>
      </c>
      <c r="H161" s="236"/>
      <c r="I161" s="236"/>
      <c r="J161" s="236"/>
      <c r="K161" s="236"/>
      <c r="L161" s="236"/>
      <c r="M161" s="236"/>
      <c r="N161" s="236"/>
      <c r="O161" s="236"/>
      <c r="P161" s="236"/>
      <c r="Q161" s="236"/>
      <c r="R161" s="236"/>
      <c r="S161" s="236"/>
      <c r="T161" s="236"/>
      <c r="U161" s="238"/>
      <c r="V161" s="28"/>
      <c r="W161" s="28"/>
    </row>
    <row r="162" spans="1:23">
      <c r="B162" s="12"/>
      <c r="C162" s="374"/>
      <c r="D162" s="374"/>
      <c r="E162" s="5"/>
      <c r="F162" s="5"/>
      <c r="G162" s="5"/>
      <c r="H162" s="5"/>
      <c r="I162" s="5"/>
      <c r="J162" s="5"/>
      <c r="K162" s="5"/>
      <c r="L162" s="5"/>
      <c r="M162" s="5"/>
      <c r="N162" s="5"/>
      <c r="O162" s="5"/>
      <c r="P162" s="5"/>
      <c r="Q162" s="5"/>
      <c r="R162" s="5"/>
      <c r="S162" s="5"/>
      <c r="T162" s="5"/>
      <c r="U162" s="6"/>
      <c r="V162" s="5"/>
      <c r="W162" s="5"/>
    </row>
    <row r="163" spans="1:23">
      <c r="B163" s="248" t="s">
        <v>257</v>
      </c>
      <c r="C163" s="439"/>
      <c r="D163" s="439"/>
      <c r="E163" s="439"/>
      <c r="F163" s="439"/>
      <c r="G163" s="439"/>
      <c r="I163" s="14" t="s">
        <v>258</v>
      </c>
      <c r="J163" s="15"/>
      <c r="K163" s="15"/>
      <c r="L163" s="15"/>
      <c r="M163" s="15"/>
      <c r="N163" s="15"/>
      <c r="O163" s="15"/>
      <c r="P163" s="15"/>
      <c r="Q163" s="15"/>
      <c r="R163" s="15"/>
      <c r="S163" s="15"/>
      <c r="T163" s="16"/>
      <c r="U163" s="6"/>
      <c r="V163" s="5"/>
      <c r="W163" s="5"/>
    </row>
    <row r="164" spans="1:23">
      <c r="B164" s="248" t="s">
        <v>259</v>
      </c>
      <c r="C164" s="439"/>
      <c r="D164" s="439"/>
      <c r="E164" s="439"/>
      <c r="F164" s="439"/>
      <c r="G164" s="439"/>
      <c r="I164" s="14" t="s">
        <v>260</v>
      </c>
      <c r="J164" s="15"/>
      <c r="K164" s="15"/>
      <c r="L164" s="15"/>
      <c r="M164" s="15"/>
      <c r="N164" s="15"/>
      <c r="O164" s="15"/>
      <c r="P164" s="15"/>
      <c r="Q164" s="15"/>
      <c r="R164" s="15"/>
      <c r="S164" s="15"/>
      <c r="T164" s="16"/>
      <c r="U164" s="6"/>
      <c r="V164" s="5"/>
      <c r="W164" s="5"/>
    </row>
    <row r="165" spans="1:23">
      <c r="B165" s="7"/>
      <c r="C165" s="304"/>
      <c r="D165" s="361"/>
      <c r="E165" s="8"/>
      <c r="F165" s="8"/>
      <c r="G165" s="8"/>
      <c r="H165" s="8"/>
      <c r="I165" s="8"/>
      <c r="J165" s="8"/>
      <c r="K165" s="8"/>
      <c r="L165" s="8"/>
      <c r="M165" s="8"/>
      <c r="N165" s="8"/>
      <c r="O165" s="8"/>
      <c r="P165" s="8"/>
      <c r="Q165" s="8"/>
      <c r="R165" s="8"/>
      <c r="S165" s="8"/>
      <c r="T165" s="8"/>
      <c r="U165" s="9"/>
      <c r="V165" s="5"/>
      <c r="W165" s="5"/>
    </row>
    <row r="166" spans="1:23">
      <c r="B166" s="224"/>
      <c r="C166" s="224"/>
      <c r="D166" s="224"/>
      <c r="E166" s="224"/>
      <c r="F166" s="224"/>
      <c r="G166" s="224"/>
      <c r="H166" s="224"/>
      <c r="I166" s="224"/>
      <c r="J166" s="224"/>
      <c r="K166" s="224"/>
      <c r="L166" s="224"/>
      <c r="M166" s="224"/>
      <c r="N166" s="224"/>
      <c r="O166" s="224"/>
      <c r="P166" s="224"/>
      <c r="Q166" s="224"/>
      <c r="R166" s="224"/>
      <c r="S166" s="224"/>
      <c r="T166" s="224"/>
      <c r="U166" s="224"/>
      <c r="V166" s="5"/>
      <c r="W166" s="5"/>
    </row>
    <row r="167" spans="1:23">
      <c r="B167" s="230" t="s">
        <v>23</v>
      </c>
      <c r="C167" s="231"/>
      <c r="D167" s="232"/>
      <c r="E167" s="232"/>
      <c r="F167" s="232"/>
      <c r="G167" s="232"/>
      <c r="H167" s="232"/>
      <c r="I167" s="232"/>
      <c r="J167" s="232"/>
      <c r="K167" s="232"/>
      <c r="L167" s="232"/>
      <c r="M167" s="232"/>
      <c r="N167" s="232"/>
      <c r="O167" s="232"/>
      <c r="P167" s="232"/>
      <c r="Q167" s="232"/>
      <c r="R167" s="232"/>
      <c r="S167" s="232"/>
      <c r="T167" s="232"/>
      <c r="U167" s="233"/>
      <c r="V167" s="496"/>
      <c r="W167" s="496"/>
    </row>
    <row r="168" spans="1:23" ht="11.25">
      <c r="B168" s="368"/>
      <c r="C168" s="362"/>
      <c r="D168" s="362"/>
      <c r="E168" s="5"/>
      <c r="F168" s="5"/>
      <c r="G168" s="5"/>
      <c r="H168" s="5"/>
      <c r="I168" s="5"/>
      <c r="J168" s="5"/>
      <c r="K168" s="5"/>
      <c r="L168" s="5"/>
      <c r="M168" s="5"/>
      <c r="N168" s="5"/>
      <c r="O168" s="5"/>
      <c r="P168" s="5"/>
      <c r="Q168" s="5"/>
      <c r="R168" s="5"/>
      <c r="S168" s="5"/>
      <c r="T168" s="5"/>
      <c r="U168" s="6"/>
      <c r="V168" s="5"/>
      <c r="W168" s="5"/>
    </row>
    <row r="169" spans="1:23">
      <c r="B169" s="340"/>
      <c r="C169" s="236" t="s">
        <v>179</v>
      </c>
      <c r="D169" s="236"/>
      <c r="E169" s="236"/>
      <c r="F169" s="236"/>
      <c r="G169" s="236"/>
      <c r="H169" s="236"/>
      <c r="I169" s="236"/>
      <c r="J169" s="236"/>
      <c r="K169" s="236"/>
      <c r="L169" s="236"/>
      <c r="M169" s="236"/>
      <c r="N169" s="236"/>
      <c r="O169" s="236"/>
      <c r="P169" s="236"/>
      <c r="Q169" s="236"/>
      <c r="R169" s="236"/>
      <c r="S169" s="236"/>
      <c r="T169" s="236"/>
      <c r="U169" s="238"/>
      <c r="V169" s="28"/>
      <c r="W169" s="28"/>
    </row>
    <row r="170" spans="1:23">
      <c r="B170" s="12"/>
      <c r="C170" s="362"/>
      <c r="D170" s="362"/>
      <c r="E170" s="5"/>
      <c r="F170" s="5"/>
      <c r="G170" s="5"/>
      <c r="H170" s="5"/>
      <c r="I170" s="5"/>
      <c r="J170" s="5"/>
      <c r="K170" s="5"/>
      <c r="L170" s="5"/>
      <c r="M170" s="5"/>
      <c r="N170" s="5"/>
      <c r="O170" s="5"/>
      <c r="P170" s="5"/>
      <c r="Q170" s="5"/>
      <c r="R170" s="5"/>
      <c r="S170" s="5"/>
      <c r="T170" s="5"/>
      <c r="U170" s="6"/>
      <c r="V170" s="5"/>
      <c r="W170" s="5"/>
    </row>
    <row r="171" spans="1:23">
      <c r="A171" s="290"/>
      <c r="B171" s="248" t="s">
        <v>261</v>
      </c>
      <c r="C171" s="439">
        <v>0</v>
      </c>
      <c r="D171" s="362"/>
      <c r="E171" s="5"/>
      <c r="F171" s="14" t="s">
        <v>262</v>
      </c>
      <c r="G171" s="15"/>
      <c r="H171" s="15"/>
      <c r="I171" s="15"/>
      <c r="J171" s="15"/>
      <c r="K171" s="15"/>
      <c r="L171" s="15"/>
      <c r="M171" s="15"/>
      <c r="N171" s="15"/>
      <c r="O171" s="15"/>
      <c r="P171" s="15"/>
      <c r="Q171" s="15"/>
      <c r="R171" s="15"/>
      <c r="S171" s="15"/>
      <c r="T171" s="16"/>
      <c r="U171" s="6"/>
      <c r="V171" s="5"/>
      <c r="W171" s="5"/>
    </row>
    <row r="172" spans="1:23">
      <c r="B172" s="7"/>
      <c r="C172" s="361"/>
      <c r="D172" s="361"/>
      <c r="E172" s="8"/>
      <c r="F172" s="8"/>
      <c r="G172" s="8"/>
      <c r="H172" s="8"/>
      <c r="I172" s="8"/>
      <c r="J172" s="8"/>
      <c r="K172" s="8"/>
      <c r="L172" s="8"/>
      <c r="M172" s="8"/>
      <c r="N172" s="8"/>
      <c r="O172" s="8"/>
      <c r="P172" s="8"/>
      <c r="Q172" s="8"/>
      <c r="R172" s="8"/>
      <c r="S172" s="8"/>
      <c r="T172" s="8"/>
      <c r="U172" s="9"/>
      <c r="V172" s="5"/>
      <c r="W172" s="5"/>
    </row>
    <row r="173" spans="1:23">
      <c r="B173" s="224"/>
      <c r="C173" s="448"/>
      <c r="D173" s="224"/>
      <c r="E173" s="224"/>
      <c r="F173" s="224"/>
      <c r="G173" s="224"/>
      <c r="H173" s="224"/>
      <c r="I173" s="224"/>
      <c r="J173" s="224"/>
      <c r="K173" s="224"/>
      <c r="L173" s="224"/>
      <c r="M173" s="224"/>
      <c r="N173" s="224"/>
      <c r="O173" s="224"/>
      <c r="P173" s="224"/>
      <c r="Q173" s="224"/>
      <c r="R173" s="224"/>
      <c r="S173" s="224"/>
      <c r="T173" s="224"/>
      <c r="U173" s="224"/>
      <c r="V173" s="5"/>
      <c r="W173" s="5"/>
    </row>
    <row r="174" spans="1:23">
      <c r="B174" s="230" t="s">
        <v>263</v>
      </c>
      <c r="C174" s="449"/>
      <c r="D174" s="232"/>
      <c r="E174" s="232"/>
      <c r="F174" s="232"/>
      <c r="G174" s="232"/>
      <c r="H174" s="232"/>
      <c r="I174" s="232"/>
      <c r="J174" s="232"/>
      <c r="K174" s="232"/>
      <c r="L174" s="232"/>
      <c r="M174" s="232"/>
      <c r="N174" s="232"/>
      <c r="O174" s="232"/>
      <c r="P174" s="232"/>
      <c r="Q174" s="232"/>
      <c r="R174" s="232"/>
      <c r="S174" s="232"/>
      <c r="T174" s="232"/>
      <c r="U174" s="233"/>
      <c r="V174" s="496"/>
      <c r="W174" s="496"/>
    </row>
    <row r="175" spans="1:23" ht="11.25">
      <c r="B175" s="368"/>
      <c r="C175" s="362"/>
      <c r="D175" s="362"/>
      <c r="E175" s="5"/>
      <c r="F175" s="5"/>
      <c r="G175" s="5"/>
      <c r="H175" s="5"/>
      <c r="I175" s="5"/>
      <c r="J175" s="5"/>
      <c r="K175" s="5"/>
      <c r="L175" s="5"/>
      <c r="M175" s="5"/>
      <c r="N175" s="5"/>
      <c r="O175" s="5"/>
      <c r="P175" s="5"/>
      <c r="Q175" s="5"/>
      <c r="R175" s="5"/>
      <c r="S175" s="5"/>
      <c r="T175" s="5"/>
      <c r="U175" s="6"/>
      <c r="V175" s="5"/>
      <c r="W175" s="5"/>
    </row>
    <row r="176" spans="1:23">
      <c r="B176" s="340"/>
      <c r="C176" s="450" t="s">
        <v>179</v>
      </c>
      <c r="D176" s="236"/>
      <c r="E176" s="236"/>
      <c r="F176" s="236"/>
      <c r="G176" s="236"/>
      <c r="H176" s="236"/>
      <c r="I176" s="236"/>
      <c r="J176" s="236"/>
      <c r="K176" s="236"/>
      <c r="L176" s="236"/>
      <c r="M176" s="236"/>
      <c r="N176" s="236"/>
      <c r="O176" s="236"/>
      <c r="P176" s="236"/>
      <c r="Q176" s="236"/>
      <c r="R176" s="236"/>
      <c r="S176" s="236"/>
      <c r="T176" s="236"/>
      <c r="U176" s="238"/>
      <c r="V176" s="28"/>
      <c r="W176" s="28"/>
    </row>
    <row r="177" spans="2:23">
      <c r="B177" s="12"/>
      <c r="C177" s="362"/>
      <c r="D177" s="362"/>
      <c r="E177" s="5"/>
      <c r="F177" s="5"/>
      <c r="G177" s="5"/>
      <c r="H177" s="5"/>
      <c r="I177" s="5"/>
      <c r="J177" s="5"/>
      <c r="K177" s="5"/>
      <c r="L177" s="5"/>
      <c r="M177" s="5"/>
      <c r="N177" s="5"/>
      <c r="O177" s="5"/>
      <c r="P177" s="5"/>
      <c r="Q177" s="5"/>
      <c r="R177" s="5"/>
      <c r="S177" s="5"/>
      <c r="T177" s="5"/>
      <c r="U177" s="6"/>
      <c r="V177" s="5"/>
      <c r="W177" s="5"/>
    </row>
    <row r="178" spans="2:23">
      <c r="B178" s="248" t="s">
        <v>264</v>
      </c>
      <c r="C178" s="439">
        <v>0</v>
      </c>
      <c r="D178" s="362"/>
      <c r="E178" s="5"/>
      <c r="F178" s="14" t="s">
        <v>265</v>
      </c>
      <c r="G178" s="15"/>
      <c r="H178" s="15"/>
      <c r="I178" s="15"/>
      <c r="J178" s="15"/>
      <c r="K178" s="15"/>
      <c r="L178" s="15"/>
      <c r="M178" s="15"/>
      <c r="N178" s="15"/>
      <c r="O178" s="15"/>
      <c r="P178" s="15"/>
      <c r="Q178" s="15"/>
      <c r="R178" s="15"/>
      <c r="S178" s="15"/>
      <c r="T178" s="16"/>
      <c r="U178" s="6"/>
      <c r="V178" s="5"/>
      <c r="W178" s="5"/>
    </row>
    <row r="179" spans="2:23">
      <c r="B179" s="248" t="s">
        <v>266</v>
      </c>
      <c r="C179" s="439">
        <v>0</v>
      </c>
      <c r="D179" s="362"/>
      <c r="E179" s="5"/>
      <c r="F179" s="14"/>
      <c r="G179" s="15"/>
      <c r="H179" s="15"/>
      <c r="I179" s="15"/>
      <c r="J179" s="15"/>
      <c r="K179" s="15"/>
      <c r="L179" s="15"/>
      <c r="M179" s="15"/>
      <c r="N179" s="15"/>
      <c r="O179" s="15"/>
      <c r="P179" s="15"/>
      <c r="Q179" s="15"/>
      <c r="R179" s="15"/>
      <c r="S179" s="15"/>
      <c r="T179" s="16"/>
      <c r="U179" s="6"/>
      <c r="V179" s="5"/>
      <c r="W179" s="5"/>
    </row>
    <row r="180" spans="2:23" ht="11.25" thickBot="1">
      <c r="B180" s="248" t="s">
        <v>267</v>
      </c>
      <c r="C180" s="439">
        <v>0</v>
      </c>
      <c r="D180" s="362"/>
      <c r="E180" s="5"/>
      <c r="F180" s="14"/>
      <c r="G180" s="15"/>
      <c r="H180" s="15"/>
      <c r="I180" s="15"/>
      <c r="J180" s="15"/>
      <c r="K180" s="15"/>
      <c r="L180" s="15"/>
      <c r="M180" s="15"/>
      <c r="N180" s="15"/>
      <c r="O180" s="15"/>
      <c r="P180" s="15"/>
      <c r="Q180" s="15"/>
      <c r="R180" s="15"/>
      <c r="S180" s="15"/>
      <c r="T180" s="16"/>
      <c r="U180" s="6"/>
      <c r="V180" s="5"/>
      <c r="W180" s="5"/>
    </row>
    <row r="181" spans="2:23" ht="11.25" thickTop="1">
      <c r="B181" s="364" t="s">
        <v>268</v>
      </c>
      <c r="C181" s="441">
        <f>SUM(C178:C180)</f>
        <v>0</v>
      </c>
      <c r="D181" s="362"/>
      <c r="E181" s="5"/>
      <c r="F181" s="5"/>
      <c r="G181" s="5"/>
      <c r="H181" s="5"/>
      <c r="I181" s="5"/>
      <c r="J181" s="5"/>
      <c r="K181" s="5"/>
      <c r="L181" s="5"/>
      <c r="M181" s="5"/>
      <c r="N181" s="5"/>
      <c r="O181" s="5"/>
      <c r="P181" s="5"/>
      <c r="Q181" s="5"/>
      <c r="R181" s="5"/>
      <c r="S181" s="5"/>
      <c r="T181" s="5"/>
      <c r="U181" s="6"/>
      <c r="V181" s="5"/>
      <c r="W181" s="5"/>
    </row>
    <row r="182" spans="2:23">
      <c r="B182" s="366"/>
      <c r="C182" s="375"/>
      <c r="D182" s="361"/>
      <c r="E182" s="8"/>
      <c r="F182" s="8"/>
      <c r="G182" s="8"/>
      <c r="H182" s="8"/>
      <c r="I182" s="8"/>
      <c r="J182" s="8"/>
      <c r="K182" s="8"/>
      <c r="L182" s="8"/>
      <c r="M182" s="8"/>
      <c r="N182" s="8"/>
      <c r="O182" s="8"/>
      <c r="P182" s="8"/>
      <c r="Q182" s="8"/>
      <c r="R182" s="8"/>
      <c r="S182" s="8"/>
      <c r="T182" s="8"/>
      <c r="U182" s="9"/>
      <c r="V182" s="5"/>
      <c r="W182" s="5"/>
    </row>
    <row r="183" spans="2:23">
      <c r="B183" s="376"/>
      <c r="C183" s="336"/>
      <c r="D183" s="362"/>
      <c r="E183" s="5"/>
      <c r="F183" s="5"/>
      <c r="G183" s="5"/>
      <c r="H183" s="5"/>
      <c r="I183" s="5"/>
      <c r="J183" s="5"/>
      <c r="K183" s="5"/>
      <c r="L183" s="5"/>
      <c r="M183" s="5"/>
      <c r="N183" s="5"/>
      <c r="O183" s="5"/>
      <c r="P183" s="5"/>
      <c r="Q183" s="5"/>
      <c r="R183" s="5"/>
      <c r="S183" s="5"/>
    </row>
    <row r="184" spans="2:23">
      <c r="B184" s="377" t="s">
        <v>269</v>
      </c>
      <c r="C184" s="378"/>
      <c r="D184" s="378"/>
      <c r="E184" s="378"/>
      <c r="F184" s="378"/>
      <c r="G184" s="378"/>
      <c r="H184" s="378"/>
      <c r="I184" s="378"/>
      <c r="J184" s="378"/>
      <c r="K184" s="378"/>
      <c r="L184" s="378"/>
      <c r="M184" s="378"/>
      <c r="N184" s="378"/>
      <c r="O184" s="378"/>
      <c r="P184" s="378"/>
      <c r="Q184" s="378"/>
      <c r="R184" s="378"/>
      <c r="S184" s="378"/>
      <c r="T184" s="378"/>
      <c r="U184" s="379"/>
      <c r="V184" s="498"/>
      <c r="W184" s="498"/>
    </row>
    <row r="185" spans="2:23">
      <c r="B185" s="12"/>
      <c r="C185" s="5"/>
      <c r="D185" s="5"/>
      <c r="E185" s="5"/>
      <c r="F185" s="5"/>
      <c r="G185" s="5"/>
      <c r="H185" s="5"/>
      <c r="I185" s="5"/>
      <c r="J185" s="5"/>
      <c r="K185" s="5"/>
      <c r="L185" s="5"/>
      <c r="M185" s="5"/>
      <c r="N185" s="5"/>
      <c r="O185" s="5"/>
      <c r="P185" s="5"/>
      <c r="Q185" s="5"/>
      <c r="R185" s="5"/>
      <c r="S185" s="5"/>
      <c r="T185" s="5"/>
      <c r="U185" s="6"/>
      <c r="V185" s="5"/>
      <c r="W185" s="5"/>
    </row>
    <row r="186" spans="2:23" ht="31.5">
      <c r="B186" s="205" t="s">
        <v>270</v>
      </c>
      <c r="C186" s="20" t="s">
        <v>271</v>
      </c>
      <c r="D186" s="206"/>
      <c r="E186" s="20" t="s">
        <v>272</v>
      </c>
      <c r="F186" s="208"/>
      <c r="G186" s="503"/>
      <c r="H186" s="503"/>
      <c r="I186" s="503"/>
      <c r="J186" s="208"/>
      <c r="K186" s="380"/>
      <c r="L186" s="208"/>
      <c r="M186" s="20"/>
      <c r="N186" s="208"/>
      <c r="O186" s="208"/>
      <c r="P186" s="208"/>
      <c r="Q186" s="208"/>
      <c r="R186" s="208"/>
      <c r="S186" s="208"/>
      <c r="T186" s="208"/>
      <c r="U186" s="381"/>
      <c r="V186" s="208"/>
      <c r="W186" s="208"/>
    </row>
    <row r="187" spans="2:23">
      <c r="B187" s="62" t="s">
        <v>273</v>
      </c>
      <c r="C187" s="11">
        <f>100%-SUM(C188:C190)</f>
        <v>0.80600000000000005</v>
      </c>
      <c r="D187" s="208"/>
      <c r="E187" s="22"/>
      <c r="F187" s="5"/>
      <c r="G187" s="507"/>
      <c r="H187" s="507"/>
      <c r="I187" s="507"/>
      <c r="J187" s="5"/>
      <c r="K187" s="21"/>
      <c r="L187" s="5"/>
      <c r="M187" s="21"/>
      <c r="N187" s="360"/>
      <c r="O187" s="360"/>
      <c r="P187" s="360"/>
      <c r="Q187" s="360"/>
      <c r="R187" s="360"/>
      <c r="S187" s="360"/>
      <c r="T187" s="360"/>
      <c r="U187" s="6"/>
      <c r="V187" s="5"/>
      <c r="W187" s="5"/>
    </row>
    <row r="188" spans="2:23">
      <c r="B188" s="62" t="str">
        <f>B152</f>
        <v>Totale overheadkosten (% van totale kosten)</v>
      </c>
      <c r="C188" s="11">
        <f>C152</f>
        <v>0.16600000000000001</v>
      </c>
      <c r="D188" s="208"/>
      <c r="E188" s="11">
        <f>C188/$C$187</f>
        <v>0.20595533498759305</v>
      </c>
      <c r="F188" s="5"/>
      <c r="G188" s="4"/>
      <c r="H188" s="4"/>
      <c r="I188" s="4"/>
      <c r="J188" s="5"/>
      <c r="K188" s="21"/>
      <c r="L188" s="5"/>
      <c r="M188" s="21"/>
      <c r="N188" s="360"/>
      <c r="O188" s="360"/>
      <c r="P188" s="360"/>
      <c r="Q188" s="360"/>
      <c r="R188" s="360"/>
      <c r="S188" s="360"/>
      <c r="T188" s="360"/>
      <c r="U188" s="6"/>
      <c r="V188" s="5"/>
      <c r="W188" s="5"/>
    </row>
    <row r="189" spans="2:23">
      <c r="B189" s="62" t="str">
        <f>B154</f>
        <v>Kosten voor vastgoed (% van totale kosten)</v>
      </c>
      <c r="C189" s="11">
        <f>C154</f>
        <v>0</v>
      </c>
      <c r="D189" s="208"/>
      <c r="E189" s="11">
        <f>C189/$C$187</f>
        <v>0</v>
      </c>
      <c r="F189" s="5"/>
      <c r="H189" s="4"/>
      <c r="I189" s="4"/>
      <c r="J189" s="5"/>
      <c r="K189" s="21"/>
      <c r="L189" s="5"/>
      <c r="M189" s="21"/>
      <c r="N189" s="360"/>
      <c r="O189" s="360"/>
      <c r="P189" s="360"/>
      <c r="Q189" s="360"/>
      <c r="R189" s="360"/>
      <c r="S189" s="360"/>
      <c r="T189" s="360"/>
      <c r="U189" s="6"/>
      <c r="V189" s="5"/>
      <c r="W189" s="5"/>
    </row>
    <row r="190" spans="2:23">
      <c r="B190" s="62" t="str">
        <f>B156</f>
        <v>Overige personele kosten (% van totale kosten)</v>
      </c>
      <c r="C190" s="11">
        <f>C156</f>
        <v>2.8000000000000001E-2</v>
      </c>
      <c r="D190" s="208"/>
      <c r="E190" s="11">
        <f>C190/$C$187</f>
        <v>3.4739454094292806E-2</v>
      </c>
      <c r="F190" s="5"/>
      <c r="H190" s="4"/>
      <c r="I190" s="4"/>
      <c r="J190" s="5"/>
      <c r="K190" s="21"/>
      <c r="L190" s="5"/>
      <c r="M190" s="21"/>
      <c r="N190" s="360"/>
      <c r="O190" s="360"/>
      <c r="P190" s="360"/>
      <c r="Q190" s="360"/>
      <c r="R190" s="360"/>
      <c r="S190" s="360"/>
      <c r="T190" s="360"/>
      <c r="U190" s="6"/>
      <c r="V190" s="5"/>
      <c r="W190" s="5"/>
    </row>
    <row r="191" spans="2:23">
      <c r="B191" s="7"/>
      <c r="C191" s="8"/>
      <c r="D191" s="8"/>
      <c r="E191" s="8"/>
      <c r="F191" s="8"/>
      <c r="G191" s="8"/>
      <c r="H191" s="8"/>
      <c r="I191" s="8"/>
      <c r="J191" s="8"/>
      <c r="K191" s="8"/>
      <c r="L191" s="8"/>
      <c r="M191" s="8"/>
      <c r="N191" s="8"/>
      <c r="O191" s="8"/>
      <c r="P191" s="8"/>
      <c r="Q191" s="8"/>
      <c r="R191" s="8"/>
      <c r="S191" s="8"/>
      <c r="T191" s="8"/>
      <c r="U191" s="9"/>
      <c r="V191" s="5"/>
      <c r="W191" s="5"/>
    </row>
    <row r="192" spans="2:23"/>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spans="2:23"/>
    <row r="226" spans="2:23"/>
    <row r="227" spans="2:23">
      <c r="B227" s="377" t="s">
        <v>274</v>
      </c>
      <c r="C227" s="382"/>
      <c r="D227" s="382"/>
      <c r="E227" s="382"/>
      <c r="F227" s="382"/>
      <c r="G227" s="382"/>
      <c r="H227" s="382"/>
      <c r="I227" s="382"/>
      <c r="J227" s="382"/>
      <c r="K227" s="382"/>
      <c r="L227" s="382"/>
      <c r="M227" s="382"/>
      <c r="N227" s="382"/>
      <c r="O227" s="382"/>
      <c r="P227" s="382"/>
      <c r="Q227" s="382"/>
      <c r="R227" s="382"/>
      <c r="S227" s="383"/>
    </row>
    <row r="228" spans="2:23">
      <c r="B228" s="384"/>
      <c r="C228" s="385"/>
      <c r="D228" s="385"/>
      <c r="E228" s="385"/>
      <c r="F228" s="385"/>
      <c r="G228" s="385"/>
      <c r="H228" s="385"/>
      <c r="I228" s="385"/>
      <c r="J228" s="385"/>
      <c r="K228" s="385"/>
      <c r="L228" s="385"/>
      <c r="M228" s="385"/>
      <c r="N228" s="385"/>
      <c r="O228" s="385"/>
      <c r="P228" s="385"/>
      <c r="Q228" s="385"/>
      <c r="R228" s="385"/>
      <c r="S228" s="386"/>
      <c r="T228" s="5"/>
      <c r="U228" s="5"/>
      <c r="V228" s="5"/>
      <c r="W228" s="5"/>
    </row>
    <row r="229" spans="2:23">
      <c r="B229" s="387"/>
      <c r="C229" s="295" t="str">
        <f t="shared" ref="C229:I231" si="37">D18</f>
        <v>hbh</v>
      </c>
      <c r="D229" s="295" t="str">
        <f t="shared" si="37"/>
        <v>hbh</v>
      </c>
      <c r="E229" s="295" t="str">
        <f t="shared" si="37"/>
        <v>hbh</v>
      </c>
      <c r="F229" s="295" t="str">
        <f t="shared" si="37"/>
        <v>hbh</v>
      </c>
      <c r="G229" s="295" t="str">
        <f t="shared" si="37"/>
        <v>hbh</v>
      </c>
      <c r="H229" s="295" t="str">
        <f t="shared" si="37"/>
        <v>hbh</v>
      </c>
      <c r="I229" s="295" t="str">
        <f t="shared" si="37"/>
        <v>hbh</v>
      </c>
      <c r="J229" s="28"/>
      <c r="K229" s="28"/>
      <c r="L229" s="28"/>
      <c r="M229" s="28"/>
      <c r="N229" s="28"/>
      <c r="O229" s="28"/>
      <c r="P229" s="28"/>
      <c r="Q229" s="28"/>
      <c r="R229" s="28"/>
      <c r="S229" s="297"/>
    </row>
    <row r="230" spans="2:23">
      <c r="B230" s="388"/>
      <c r="C230" s="295">
        <f t="shared" si="37"/>
        <v>0</v>
      </c>
      <c r="D230" s="295">
        <f t="shared" si="37"/>
        <v>1</v>
      </c>
      <c r="E230" s="295">
        <f t="shared" si="37"/>
        <v>2</v>
      </c>
      <c r="F230" s="295">
        <f t="shared" si="37"/>
        <v>3</v>
      </c>
      <c r="G230" s="295">
        <f t="shared" si="37"/>
        <v>4</v>
      </c>
      <c r="H230" s="295">
        <f t="shared" si="37"/>
        <v>5</v>
      </c>
      <c r="I230" s="295" t="str">
        <f t="shared" si="37"/>
        <v>5+</v>
      </c>
      <c r="J230" s="28"/>
      <c r="K230" s="28"/>
      <c r="L230" s="28"/>
      <c r="M230" s="28"/>
      <c r="N230" s="28"/>
      <c r="O230" s="28"/>
      <c r="P230" s="28"/>
      <c r="Q230" s="28"/>
      <c r="R230" s="28"/>
      <c r="S230" s="297"/>
    </row>
    <row r="231" spans="2:23">
      <c r="B231" s="389" t="s">
        <v>124</v>
      </c>
      <c r="C231" s="390">
        <f t="shared" si="37"/>
        <v>11.820000000000002</v>
      </c>
      <c r="D231" s="390">
        <f t="shared" si="37"/>
        <v>12.391666666666667</v>
      </c>
      <c r="E231" s="390">
        <f t="shared" si="37"/>
        <v>12.97</v>
      </c>
      <c r="F231" s="390">
        <f t="shared" si="37"/>
        <v>13.541666666666666</v>
      </c>
      <c r="G231" s="390">
        <f t="shared" si="37"/>
        <v>14.111666666666666</v>
      </c>
      <c r="H231" s="390">
        <f t="shared" si="37"/>
        <v>14.698333333333334</v>
      </c>
      <c r="I231" s="390">
        <f t="shared" si="37"/>
        <v>0</v>
      </c>
      <c r="J231" s="28"/>
      <c r="K231" s="28"/>
      <c r="L231" s="28"/>
      <c r="M231" s="28"/>
      <c r="N231" s="28"/>
      <c r="O231" s="28"/>
      <c r="P231" s="28"/>
      <c r="Q231" s="28"/>
      <c r="R231" s="28"/>
      <c r="S231" s="297"/>
    </row>
    <row r="232" spans="2:23">
      <c r="B232" s="389" t="s">
        <v>275</v>
      </c>
      <c r="C232" s="391">
        <f t="shared" ref="C232:I232" si="38">SUM(D21:D24)</f>
        <v>2.2684717784877533</v>
      </c>
      <c r="D232" s="391">
        <f t="shared" si="38"/>
        <v>2.2684717784877533</v>
      </c>
      <c r="E232" s="391">
        <f t="shared" si="38"/>
        <v>2.2684717784877533</v>
      </c>
      <c r="F232" s="391">
        <f t="shared" si="38"/>
        <v>2.2684717784877533</v>
      </c>
      <c r="G232" s="391">
        <f t="shared" si="38"/>
        <v>2.3083985319488818</v>
      </c>
      <c r="H232" s="391">
        <f t="shared" si="38"/>
        <v>2.4002378333333336</v>
      </c>
      <c r="I232" s="391">
        <f t="shared" si="38"/>
        <v>2.2684717784877533</v>
      </c>
      <c r="J232" s="28"/>
      <c r="K232" s="28"/>
      <c r="L232" s="28"/>
      <c r="M232" s="28"/>
      <c r="N232" s="28"/>
      <c r="O232" s="28"/>
      <c r="P232" s="28"/>
      <c r="Q232" s="28"/>
      <c r="R232" s="28"/>
      <c r="S232" s="297"/>
    </row>
    <row r="233" spans="2:23">
      <c r="B233" s="389" t="s">
        <v>36</v>
      </c>
      <c r="C233" s="391">
        <f t="shared" ref="C233:I233" si="39">D26</f>
        <v>3.8423792252396178</v>
      </c>
      <c r="D233" s="391">
        <f t="shared" si="39"/>
        <v>4.0366887252396166</v>
      </c>
      <c r="E233" s="391">
        <f t="shared" si="39"/>
        <v>4.2332642252396173</v>
      </c>
      <c r="F233" s="391">
        <f t="shared" si="39"/>
        <v>4.4275737252396166</v>
      </c>
      <c r="G233" s="391">
        <f t="shared" si="39"/>
        <v>4.6348878287410553</v>
      </c>
      <c r="H233" s="391">
        <f t="shared" si="39"/>
        <v>4.8655120072816311</v>
      </c>
      <c r="I233" s="391">
        <f t="shared" si="39"/>
        <v>0.47274951863684783</v>
      </c>
      <c r="J233" s="28"/>
      <c r="K233" s="28"/>
      <c r="L233" s="28"/>
      <c r="M233" s="28"/>
      <c r="N233" s="28"/>
      <c r="O233" s="28"/>
      <c r="P233" s="28"/>
      <c r="Q233" s="28"/>
      <c r="R233" s="28"/>
      <c r="S233" s="297"/>
    </row>
    <row r="234" spans="2:23">
      <c r="B234" s="392" t="s">
        <v>276</v>
      </c>
      <c r="C234" s="391">
        <f t="shared" ref="C234:I234" si="40">D28-D27</f>
        <v>5.1881627417104994</v>
      </c>
      <c r="D234" s="391">
        <f t="shared" si="40"/>
        <v>5.4097924350313633</v>
      </c>
      <c r="E234" s="391">
        <f t="shared" si="40"/>
        <v>5.634006731189789</v>
      </c>
      <c r="F234" s="391">
        <f t="shared" si="40"/>
        <v>5.8556364245106529</v>
      </c>
      <c r="G234" s="391">
        <f t="shared" si="40"/>
        <v>6.0920991871656653</v>
      </c>
      <c r="H234" s="391">
        <f t="shared" si="40"/>
        <v>6.3551494547147271</v>
      </c>
      <c r="I234" s="391">
        <f t="shared" si="40"/>
        <v>0.79315266172078536</v>
      </c>
      <c r="J234" s="28"/>
      <c r="K234" s="28"/>
      <c r="L234" s="28"/>
      <c r="M234" s="28"/>
      <c r="N234" s="28"/>
      <c r="O234" s="28"/>
      <c r="P234" s="28"/>
      <c r="Q234" s="28"/>
      <c r="R234" s="28"/>
      <c r="S234" s="297"/>
    </row>
    <row r="235" spans="2:23">
      <c r="B235" s="392" t="s">
        <v>20</v>
      </c>
      <c r="C235" s="391">
        <f t="shared" ref="C235:I235" si="41">D29</f>
        <v>0.35</v>
      </c>
      <c r="D235" s="391">
        <f t="shared" si="41"/>
        <v>0.35</v>
      </c>
      <c r="E235" s="391">
        <f t="shared" si="41"/>
        <v>0.35</v>
      </c>
      <c r="F235" s="391">
        <f t="shared" si="41"/>
        <v>0.35</v>
      </c>
      <c r="G235" s="391">
        <f t="shared" si="41"/>
        <v>0.35</v>
      </c>
      <c r="H235" s="391">
        <f t="shared" si="41"/>
        <v>0.35</v>
      </c>
      <c r="I235" s="391">
        <f t="shared" si="41"/>
        <v>0.35</v>
      </c>
      <c r="J235" s="28"/>
      <c r="K235" s="28"/>
      <c r="L235" s="28"/>
      <c r="M235" s="28"/>
      <c r="N235" s="28"/>
      <c r="O235" s="28"/>
      <c r="P235" s="28"/>
      <c r="Q235" s="28"/>
      <c r="R235" s="28"/>
      <c r="S235" s="297"/>
    </row>
    <row r="236" spans="2:23">
      <c r="B236" s="389" t="s">
        <v>277</v>
      </c>
      <c r="C236" s="391">
        <f t="shared" ref="C236:I236" si="42">SUM(D32:D34)</f>
        <v>5.6488693134180483</v>
      </c>
      <c r="D236" s="391">
        <f t="shared" si="42"/>
        <v>5.8865808975837819</v>
      </c>
      <c r="E236" s="391">
        <f t="shared" si="42"/>
        <v>6.1270646285036339</v>
      </c>
      <c r="F236" s="391">
        <f t="shared" si="42"/>
        <v>6.3647762126693666</v>
      </c>
      <c r="G236" s="391">
        <f t="shared" si="42"/>
        <v>6.6183971831480397</v>
      </c>
      <c r="H236" s="391">
        <f t="shared" si="42"/>
        <v>6.9005349006955674</v>
      </c>
      <c r="I236" s="391">
        <f t="shared" si="42"/>
        <v>0.93494857073946036</v>
      </c>
      <c r="J236" s="28"/>
      <c r="K236" s="28"/>
      <c r="L236" s="28"/>
      <c r="M236" s="28"/>
      <c r="N236" s="28"/>
      <c r="O236" s="28"/>
      <c r="P236" s="28"/>
      <c r="Q236" s="28"/>
      <c r="R236" s="28"/>
      <c r="S236" s="297"/>
    </row>
    <row r="237" spans="2:23">
      <c r="B237" s="392" t="s">
        <v>278</v>
      </c>
      <c r="C237" s="390">
        <f>D36</f>
        <v>0</v>
      </c>
      <c r="D237" s="390">
        <f t="shared" ref="D237:I237" si="43">E36</f>
        <v>0</v>
      </c>
      <c r="E237" s="390">
        <f t="shared" si="43"/>
        <v>0</v>
      </c>
      <c r="F237" s="390">
        <f t="shared" si="43"/>
        <v>0</v>
      </c>
      <c r="G237" s="390">
        <f t="shared" si="43"/>
        <v>0</v>
      </c>
      <c r="H237" s="390">
        <f t="shared" si="43"/>
        <v>0</v>
      </c>
      <c r="I237" s="390">
        <f t="shared" si="43"/>
        <v>0</v>
      </c>
      <c r="J237" s="28"/>
      <c r="K237" s="28"/>
      <c r="L237" s="28"/>
      <c r="M237" s="28"/>
      <c r="N237" s="28"/>
      <c r="O237" s="28"/>
      <c r="P237" s="28"/>
      <c r="Q237" s="28"/>
      <c r="R237" s="28"/>
      <c r="S237" s="297"/>
    </row>
    <row r="238" spans="2:23">
      <c r="B238" s="389" t="s">
        <v>279</v>
      </c>
      <c r="C238" s="391">
        <f>D37</f>
        <v>0</v>
      </c>
      <c r="D238" s="391">
        <f t="shared" ref="D238:I238" si="44">E37</f>
        <v>0</v>
      </c>
      <c r="E238" s="391">
        <f t="shared" si="44"/>
        <v>0</v>
      </c>
      <c r="F238" s="391">
        <f t="shared" si="44"/>
        <v>0</v>
      </c>
      <c r="G238" s="391">
        <f t="shared" si="44"/>
        <v>0</v>
      </c>
      <c r="H238" s="391">
        <f t="shared" si="44"/>
        <v>0</v>
      </c>
      <c r="I238" s="391">
        <f t="shared" si="44"/>
        <v>0</v>
      </c>
      <c r="J238" s="28"/>
      <c r="K238" s="28"/>
      <c r="L238" s="28"/>
      <c r="M238" s="28"/>
      <c r="N238" s="28"/>
      <c r="O238" s="28"/>
      <c r="P238" s="28"/>
      <c r="Q238" s="28"/>
      <c r="R238" s="28"/>
      <c r="S238" s="297"/>
    </row>
    <row r="239" spans="2:23">
      <c r="B239" s="389" t="s">
        <v>141</v>
      </c>
      <c r="C239" s="393">
        <f>D40</f>
        <v>0</v>
      </c>
      <c r="D239" s="393">
        <f t="shared" ref="D239:I239" si="45">E40</f>
        <v>0</v>
      </c>
      <c r="E239" s="393">
        <f t="shared" si="45"/>
        <v>0</v>
      </c>
      <c r="F239" s="393">
        <f t="shared" si="45"/>
        <v>0</v>
      </c>
      <c r="G239" s="393">
        <f t="shared" si="45"/>
        <v>0</v>
      </c>
      <c r="H239" s="393">
        <f t="shared" si="45"/>
        <v>0</v>
      </c>
      <c r="I239" s="393">
        <f t="shared" si="45"/>
        <v>0</v>
      </c>
      <c r="J239" s="28"/>
      <c r="K239" s="28"/>
      <c r="L239" s="28"/>
      <c r="M239" s="28"/>
      <c r="N239" s="28"/>
      <c r="O239" s="28"/>
      <c r="P239" s="28"/>
      <c r="Q239" s="28"/>
      <c r="R239" s="28"/>
      <c r="S239" s="28"/>
    </row>
    <row r="240" spans="2:23">
      <c r="B240" s="387"/>
      <c r="C240" s="28"/>
      <c r="D240" s="28"/>
      <c r="E240" s="28"/>
      <c r="F240" s="28"/>
      <c r="G240" s="28"/>
      <c r="H240" s="28"/>
      <c r="I240" s="28"/>
      <c r="J240" s="28"/>
      <c r="K240" s="28"/>
      <c r="L240" s="28"/>
      <c r="M240" s="28"/>
      <c r="N240" s="28"/>
      <c r="O240" s="28"/>
      <c r="P240" s="28"/>
      <c r="Q240" s="28"/>
      <c r="R240" s="28"/>
      <c r="S240" s="297"/>
    </row>
    <row r="241" spans="2:19">
      <c r="B241" s="387"/>
      <c r="C241" s="295" t="s">
        <v>122</v>
      </c>
      <c r="D241" s="28"/>
      <c r="E241" s="28"/>
      <c r="F241" s="28"/>
      <c r="G241" s="28"/>
      <c r="H241" s="28"/>
      <c r="I241" s="28"/>
      <c r="J241" s="28"/>
      <c r="K241" s="28"/>
      <c r="L241" s="28"/>
      <c r="M241" s="28"/>
      <c r="N241" s="28"/>
      <c r="O241" s="28"/>
      <c r="P241" s="28"/>
      <c r="Q241" s="28"/>
      <c r="R241" s="28"/>
      <c r="S241" s="297"/>
    </row>
    <row r="242" spans="2:19">
      <c r="B242" s="387"/>
      <c r="C242" s="28"/>
      <c r="D242" s="28"/>
      <c r="E242" s="28"/>
      <c r="F242" s="28"/>
      <c r="G242" s="28"/>
      <c r="H242" s="28"/>
      <c r="I242" s="28"/>
      <c r="J242" s="28"/>
      <c r="K242" s="28"/>
      <c r="L242" s="28"/>
      <c r="M242" s="28"/>
      <c r="N242" s="28"/>
      <c r="O242" s="28"/>
      <c r="P242" s="28"/>
      <c r="Q242" s="28"/>
      <c r="R242" s="28"/>
      <c r="S242" s="297"/>
    </row>
    <row r="243" spans="2:19" ht="21">
      <c r="B243" s="394" t="s">
        <v>280</v>
      </c>
      <c r="C243" s="390">
        <f>SUMPRODUCT($C$239:$I$239,C231:I231)</f>
        <v>0</v>
      </c>
      <c r="D243" s="28"/>
      <c r="E243" s="28"/>
      <c r="F243" s="390"/>
      <c r="G243" s="28"/>
      <c r="H243" s="28"/>
      <c r="I243" s="28"/>
      <c r="J243" s="28"/>
      <c r="K243" s="28"/>
      <c r="L243" s="28"/>
      <c r="M243" s="28"/>
      <c r="N243" s="28"/>
      <c r="O243" s="28"/>
      <c r="P243" s="28"/>
      <c r="Q243" s="28"/>
      <c r="R243" s="28"/>
      <c r="S243" s="297"/>
    </row>
    <row r="244" spans="2:19" ht="31.5">
      <c r="B244" s="394" t="s">
        <v>281</v>
      </c>
      <c r="C244" s="390">
        <f>SUMPRODUCT($C$239:$I$239,C232:I232)</f>
        <v>0</v>
      </c>
      <c r="D244" s="28"/>
      <c r="E244" s="390"/>
      <c r="F244" s="28"/>
      <c r="G244" s="28"/>
      <c r="H244" s="28"/>
      <c r="I244" s="28"/>
      <c r="J244" s="28"/>
      <c r="K244" s="28"/>
      <c r="L244" s="28"/>
      <c r="M244" s="28"/>
      <c r="N244" s="28"/>
      <c r="O244" s="28"/>
      <c r="P244" s="28"/>
      <c r="Q244" s="28"/>
      <c r="R244" s="28"/>
      <c r="S244" s="297"/>
    </row>
    <row r="245" spans="2:19" ht="21">
      <c r="B245" s="394" t="s">
        <v>282</v>
      </c>
      <c r="C245" s="390">
        <f>SUMPRODUCT($C$239:$I$239,C233:I233)</f>
        <v>0</v>
      </c>
      <c r="D245" s="28"/>
      <c r="E245" s="391"/>
      <c r="F245" s="28"/>
      <c r="G245" s="28"/>
      <c r="H245" s="28"/>
      <c r="I245" s="28"/>
      <c r="J245" s="28"/>
      <c r="K245" s="28"/>
      <c r="L245" s="28"/>
      <c r="M245" s="28"/>
      <c r="N245" s="28"/>
      <c r="O245" s="28"/>
      <c r="P245" s="28"/>
      <c r="Q245" s="28"/>
      <c r="R245" s="28"/>
      <c r="S245" s="297"/>
    </row>
    <row r="246" spans="2:19" ht="21">
      <c r="B246" s="395" t="s">
        <v>283</v>
      </c>
      <c r="C246" s="390">
        <f>SUMPRODUCT($C$239:$I$239,C234:I234)</f>
        <v>0</v>
      </c>
      <c r="D246" s="390"/>
      <c r="E246" s="28"/>
      <c r="F246" s="28"/>
      <c r="G246" s="28"/>
      <c r="H246" s="28"/>
      <c r="I246" s="28"/>
      <c r="J246" s="28"/>
      <c r="K246" s="28"/>
      <c r="L246" s="28"/>
      <c r="M246" s="28"/>
      <c r="N246" s="28"/>
      <c r="O246" s="28"/>
      <c r="P246" s="28"/>
      <c r="Q246" s="28"/>
      <c r="R246" s="28"/>
      <c r="S246" s="297"/>
    </row>
    <row r="247" spans="2:19" ht="21">
      <c r="B247" s="396" t="s">
        <v>284</v>
      </c>
      <c r="C247" s="390">
        <f>SUM(C243:C246)</f>
        <v>0</v>
      </c>
      <c r="D247" s="390"/>
      <c r="E247" s="28"/>
      <c r="F247" s="28"/>
      <c r="G247" s="28"/>
      <c r="H247" s="28"/>
      <c r="I247" s="28"/>
      <c r="J247" s="28"/>
      <c r="K247" s="28"/>
      <c r="L247" s="28"/>
      <c r="M247" s="28"/>
      <c r="N247" s="28"/>
      <c r="O247" s="28"/>
      <c r="P247" s="28"/>
      <c r="Q247" s="28"/>
      <c r="R247" s="28"/>
      <c r="S247" s="297"/>
    </row>
    <row r="248" spans="2:19">
      <c r="B248" s="392" t="s">
        <v>20</v>
      </c>
      <c r="C248" s="390">
        <f>SUMPRODUCT($C$239:$I$239,C235:I235)</f>
        <v>0</v>
      </c>
      <c r="D248" s="28"/>
      <c r="E248" s="28"/>
      <c r="F248" s="28"/>
      <c r="G248" s="28"/>
      <c r="H248" s="28"/>
      <c r="I248" s="28"/>
      <c r="J248" s="28"/>
      <c r="K248" s="28"/>
      <c r="L248" s="28"/>
      <c r="M248" s="28"/>
      <c r="N248" s="28"/>
      <c r="O248" s="28"/>
      <c r="P248" s="28"/>
      <c r="Q248" s="28"/>
      <c r="R248" s="28"/>
      <c r="S248" s="297"/>
    </row>
    <row r="249" spans="2:19" ht="31.5">
      <c r="B249" s="396" t="s">
        <v>285</v>
      </c>
      <c r="C249" s="390">
        <f>SUM(C247:C248)</f>
        <v>0</v>
      </c>
      <c r="D249" s="28"/>
      <c r="E249" s="28"/>
      <c r="F249" s="28"/>
      <c r="G249" s="28"/>
      <c r="H249" s="28"/>
      <c r="I249" s="28"/>
      <c r="J249" s="28"/>
      <c r="K249" s="28"/>
      <c r="L249" s="28"/>
      <c r="M249" s="28"/>
      <c r="N249" s="28"/>
      <c r="O249" s="28"/>
      <c r="P249" s="28"/>
      <c r="Q249" s="28"/>
      <c r="R249" s="28"/>
      <c r="S249" s="297"/>
    </row>
    <row r="250" spans="2:19" ht="21">
      <c r="B250" s="394" t="s">
        <v>286</v>
      </c>
      <c r="C250" s="390">
        <f>SUMPRODUCT($C$239:$I$239,C236:I236)</f>
        <v>0</v>
      </c>
      <c r="D250" s="28"/>
      <c r="E250" s="28"/>
      <c r="F250" s="28"/>
      <c r="G250" s="28"/>
      <c r="H250" s="28"/>
      <c r="I250" s="28"/>
      <c r="J250" s="28"/>
      <c r="K250" s="28"/>
      <c r="L250" s="28"/>
      <c r="M250" s="28"/>
      <c r="N250" s="28"/>
      <c r="O250" s="28"/>
      <c r="P250" s="28"/>
      <c r="Q250" s="28"/>
      <c r="R250" s="28"/>
      <c r="S250" s="297"/>
    </row>
    <row r="251" spans="2:19" ht="21">
      <c r="B251" s="394" t="s">
        <v>287</v>
      </c>
      <c r="C251" s="390">
        <f>SUM(C249:C250)</f>
        <v>0</v>
      </c>
      <c r="D251" s="28"/>
      <c r="E251" s="28"/>
      <c r="F251" s="28"/>
      <c r="G251" s="28"/>
      <c r="H251" s="28"/>
      <c r="I251" s="28"/>
      <c r="J251" s="28"/>
      <c r="K251" s="28"/>
      <c r="L251" s="28"/>
      <c r="M251" s="28"/>
      <c r="N251" s="28"/>
      <c r="O251" s="28"/>
      <c r="P251" s="28"/>
      <c r="Q251" s="28"/>
      <c r="R251" s="28"/>
      <c r="S251" s="297"/>
    </row>
    <row r="252" spans="2:19" ht="31.5">
      <c r="B252" s="395" t="s">
        <v>288</v>
      </c>
      <c r="C252" s="390">
        <f>SUMPRODUCT($C$239:$I$239,C237:I237)</f>
        <v>0</v>
      </c>
      <c r="D252" s="28"/>
      <c r="E252" s="28"/>
      <c r="F252" s="28"/>
      <c r="G252" s="28"/>
      <c r="H252" s="28"/>
      <c r="I252" s="28"/>
      <c r="J252" s="28"/>
      <c r="K252" s="28"/>
      <c r="L252" s="28"/>
      <c r="M252" s="28"/>
      <c r="N252" s="28"/>
      <c r="O252" s="28"/>
      <c r="P252" s="28"/>
      <c r="Q252" s="28"/>
      <c r="R252" s="28"/>
      <c r="S252" s="297"/>
    </row>
    <row r="253" spans="2:19">
      <c r="B253" s="389" t="s">
        <v>279</v>
      </c>
      <c r="C253" s="390">
        <f>SUMPRODUCT($C$239:$I$239,C238:I238)</f>
        <v>0</v>
      </c>
      <c r="D253" s="390"/>
      <c r="E253" s="28"/>
      <c r="F253" s="28"/>
      <c r="G253" s="28"/>
      <c r="H253" s="28"/>
      <c r="I253" s="28"/>
      <c r="J253" s="28"/>
      <c r="K253" s="28"/>
      <c r="L253" s="28"/>
      <c r="M253" s="28"/>
      <c r="N253" s="28"/>
      <c r="O253" s="28"/>
      <c r="P253" s="28"/>
      <c r="Q253" s="28"/>
      <c r="R253" s="28"/>
      <c r="S253" s="297"/>
    </row>
    <row r="254" spans="2:19" ht="21">
      <c r="B254" s="395" t="s">
        <v>289</v>
      </c>
      <c r="C254" s="391">
        <f>SUM(C251:C253)</f>
        <v>0</v>
      </c>
      <c r="D254" s="390"/>
      <c r="E254" s="28"/>
      <c r="F254" s="28"/>
      <c r="G254" s="28"/>
      <c r="H254" s="28"/>
      <c r="I254" s="28"/>
      <c r="J254" s="28"/>
      <c r="K254" s="28"/>
      <c r="L254" s="28"/>
      <c r="M254" s="28"/>
      <c r="N254" s="28"/>
      <c r="O254" s="28"/>
      <c r="P254" s="28"/>
      <c r="Q254" s="28"/>
      <c r="R254" s="28"/>
      <c r="S254" s="297"/>
    </row>
    <row r="255" spans="2:19">
      <c r="B255" s="392"/>
      <c r="C255" s="391"/>
      <c r="D255" s="390"/>
      <c r="E255" s="28"/>
      <c r="F255" s="28"/>
      <c r="G255" s="28"/>
      <c r="H255" s="28"/>
      <c r="I255" s="28"/>
      <c r="J255" s="28"/>
      <c r="K255" s="28"/>
      <c r="L255" s="28"/>
      <c r="M255" s="28"/>
      <c r="N255" s="28"/>
      <c r="O255" s="28"/>
      <c r="P255" s="28"/>
      <c r="Q255" s="28"/>
      <c r="R255" s="28"/>
      <c r="S255" s="297"/>
    </row>
    <row r="256" spans="2:19">
      <c r="B256" s="392"/>
      <c r="C256" s="391"/>
      <c r="D256" s="390"/>
      <c r="E256" s="28"/>
      <c r="F256" s="28"/>
      <c r="G256" s="28"/>
      <c r="H256" s="28"/>
      <c r="I256" s="28"/>
      <c r="J256" s="28"/>
      <c r="K256" s="28"/>
      <c r="L256" s="28"/>
      <c r="M256" s="28"/>
      <c r="N256" s="28"/>
      <c r="O256" s="28"/>
      <c r="P256" s="28"/>
      <c r="Q256" s="28"/>
      <c r="R256" s="28"/>
      <c r="S256" s="297"/>
    </row>
    <row r="257" spans="2:19">
      <c r="B257" s="397"/>
      <c r="C257" s="398"/>
      <c r="D257" s="398"/>
      <c r="E257" s="398"/>
      <c r="F257" s="398"/>
      <c r="G257" s="398"/>
      <c r="H257" s="398"/>
      <c r="I257" s="398"/>
      <c r="J257" s="398"/>
      <c r="K257" s="398"/>
      <c r="L257" s="398"/>
      <c r="M257" s="398"/>
      <c r="N257" s="398"/>
      <c r="O257" s="398"/>
      <c r="P257" s="398"/>
      <c r="Q257" s="398"/>
      <c r="R257" s="398"/>
      <c r="S257" s="399"/>
    </row>
    <row r="258" spans="2:19"/>
    <row r="259" spans="2:19"/>
    <row r="260" spans="2:19"/>
    <row r="261" spans="2:19"/>
  </sheetData>
  <protectedRanges>
    <protectedRange algorithmName="SHA-512" hashValue="zrr1YC170iD4z5ngO6i+dvye2WxwMuZwyCItKXOM0Fb0EC895yDhie8vErJXeoL6fSMcx6aoO1sn5XcoWfI8lg==" saltValue="T/jZUAo6mJPMXMKTIHv+sw==" spinCount="100000" sqref="C76 C78 C82 C86 C105 C107:C109 E122 D124:D125 E126:E127 D128 C140:C141 C149:C151 C154 C156 C171 C178:C180 D63:J63 C122:C130 E129:E130 C163:G164" name="Inputcellen"/>
  </protectedRanges>
  <mergeCells count="3">
    <mergeCell ref="D133:E133"/>
    <mergeCell ref="G186:I186"/>
    <mergeCell ref="G187:I187"/>
  </mergeCells>
  <conditionalFormatting sqref="C64">
    <cfRule type="cellIs" dxfId="62" priority="4" operator="greaterThan">
      <formula>1</formula>
    </cfRule>
    <cfRule type="cellIs" dxfId="61" priority="9" operator="lessThan">
      <formula>1</formula>
    </cfRule>
    <cfRule type="cellIs" dxfId="60" priority="10" operator="equal">
      <formula>1</formula>
    </cfRule>
  </conditionalFormatting>
  <conditionalFormatting sqref="C9">
    <cfRule type="cellIs" dxfId="59" priority="7" operator="lessThan">
      <formula>1</formula>
    </cfRule>
    <cfRule type="cellIs" dxfId="58" priority="8" operator="equal">
      <formula>1</formula>
    </cfRule>
  </conditionalFormatting>
  <conditionalFormatting sqref="C8">
    <cfRule type="cellIs" dxfId="57" priority="5" operator="lessThan">
      <formula>1</formula>
    </cfRule>
    <cfRule type="cellIs" dxfId="56" priority="6" operator="equal">
      <formula>1</formula>
    </cfRule>
  </conditionalFormatting>
  <conditionalFormatting sqref="C86">
    <cfRule type="expression" dxfId="55" priority="2">
      <formula>C82="Berekening"</formula>
    </cfRule>
  </conditionalFormatting>
  <conditionalFormatting sqref="C101 C94:C95 C97:C99 C104:C109">
    <cfRule type="expression" dxfId="54" priority="1">
      <formula>$C$82="Opslag"</formula>
    </cfRule>
  </conditionalFormatting>
  <dataValidations count="1">
    <dataValidation type="list" allowBlank="1" showInputMessage="1" showErrorMessage="1" sqref="C82" xr:uid="{9DDA967F-80C6-4283-8AE7-5810DF86D0C0}">
      <formula1>Pensioen_dropdown</formula1>
    </dataValidation>
  </dataValidations>
  <hyperlinks>
    <hyperlink ref="B14" location="'1. Integraal uurtarief-GGZ&amp;RIBW'!B42" display="Salarislasten per uur" xr:uid="{0075A2D2-CCA9-4B2C-B351-8B4EB7913ED8}"/>
  </hyperlinks>
  <pageMargins left="0.7" right="0.7" top="0.75" bottom="0.75" header="0.3" footer="0.3"/>
  <pageSetup paperSize="9" orientation="portrait" r:id="rId1"/>
  <ignoredErrors>
    <ignoredError sqref="C23:C37 C21:C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4CE49C-A0F3-4224-B770-490406033B4E}">
          <x14:formula1>
            <xm:f>Data_overig!$A$7:$A$8</xm:f>
          </x14:formula1>
          <xm:sqref>C122:C130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9202-0BCC-445E-84FB-A7200A877E97}">
  <sheetPr codeName="Blad4">
    <tabColor theme="7"/>
  </sheetPr>
  <dimension ref="A1:AI271"/>
  <sheetViews>
    <sheetView showGridLines="0" zoomScaleNormal="100" workbookViewId="0"/>
  </sheetViews>
  <sheetFormatPr defaultColWidth="0" defaultRowHeight="10.5" zeroHeight="1"/>
  <cols>
    <col min="1" max="1" width="9" style="1" customWidth="1"/>
    <col min="2" max="2" width="46.125" style="1" customWidth="1"/>
    <col min="3" max="3" width="9" style="1" customWidth="1"/>
    <col min="4" max="4" width="11.25" style="1" bestFit="1" customWidth="1"/>
    <col min="5" max="17" width="9" style="1" customWidth="1"/>
    <col min="18" max="18" width="9.5" style="1" bestFit="1" customWidth="1"/>
    <col min="19" max="34" width="9" style="1" customWidth="1"/>
    <col min="35" max="35" width="0" style="1" hidden="1" customWidth="1"/>
    <col min="36" max="16384" width="9" style="1" hidden="1"/>
  </cols>
  <sheetData>
    <row r="1" spans="1:32" s="222" customFormat="1" ht="16.5">
      <c r="A1" s="146" t="s">
        <v>290</v>
      </c>
      <c r="B1" s="221"/>
    </row>
    <row r="2" spans="1:32" s="5" customFormat="1">
      <c r="A2" s="223"/>
    </row>
    <row r="3" spans="1:32" s="5" customFormat="1">
      <c r="A3" s="223"/>
      <c r="B3" s="183" t="s">
        <v>109</v>
      </c>
      <c r="C3" s="152"/>
      <c r="K3" s="44"/>
      <c r="L3" s="4"/>
    </row>
    <row r="4" spans="1:32" s="5" customFormat="1">
      <c r="A4" s="223"/>
      <c r="B4" s="12" t="s">
        <v>110</v>
      </c>
      <c r="C4" s="3"/>
      <c r="K4" s="4"/>
    </row>
    <row r="5" spans="1:32" s="5" customFormat="1">
      <c r="A5" s="223"/>
      <c r="B5" s="12" t="s">
        <v>111</v>
      </c>
      <c r="C5" s="122"/>
      <c r="K5" s="4"/>
    </row>
    <row r="6" spans="1:32" s="5" customFormat="1">
      <c r="A6" s="223"/>
      <c r="B6" s="12" t="s">
        <v>112</v>
      </c>
      <c r="C6" s="434"/>
      <c r="K6" s="4"/>
    </row>
    <row r="7" spans="1:32" s="5" customFormat="1">
      <c r="A7" s="223"/>
      <c r="B7" s="12" t="s">
        <v>113</v>
      </c>
      <c r="C7" s="123"/>
      <c r="K7" s="4"/>
    </row>
    <row r="8" spans="1:32" s="5" customFormat="1">
      <c r="A8" s="223"/>
      <c r="B8" s="12" t="s">
        <v>114</v>
      </c>
      <c r="C8" s="125">
        <v>1</v>
      </c>
      <c r="K8" s="336"/>
    </row>
    <row r="9" spans="1:32" s="5" customFormat="1">
      <c r="A9" s="223"/>
      <c r="B9" s="7" t="s">
        <v>115</v>
      </c>
      <c r="C9" s="125">
        <v>0.9</v>
      </c>
      <c r="K9" s="336"/>
    </row>
    <row r="10" spans="1:32" s="5" customFormat="1">
      <c r="A10" s="223"/>
    </row>
    <row r="11" spans="1:32" s="228" customFormat="1" ht="16.5">
      <c r="A11" s="227" t="s">
        <v>116</v>
      </c>
      <c r="C11" s="227"/>
    </row>
    <row r="12" spans="1:32" s="5" customFormat="1">
      <c r="A12" s="229"/>
      <c r="C12" s="229"/>
    </row>
    <row r="13" spans="1:32" s="5" customFormat="1">
      <c r="A13" s="229"/>
      <c r="B13" s="230" t="s">
        <v>117</v>
      </c>
      <c r="C13" s="231"/>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3"/>
    </row>
    <row r="14" spans="1:32" s="5" customFormat="1">
      <c r="A14" s="229"/>
      <c r="B14" s="234" t="s">
        <v>118</v>
      </c>
      <c r="C14" s="235"/>
      <c r="D14" s="236"/>
      <c r="E14" s="236"/>
      <c r="F14" s="236"/>
      <c r="G14" s="236"/>
      <c r="H14" s="236"/>
      <c r="I14" s="236"/>
      <c r="J14" s="236"/>
      <c r="K14" s="236"/>
      <c r="L14" s="236"/>
      <c r="M14" s="236"/>
      <c r="N14" s="236"/>
      <c r="O14" s="236"/>
      <c r="P14" s="236"/>
      <c r="Q14" s="236"/>
      <c r="R14" s="236"/>
      <c r="S14" s="237"/>
      <c r="T14" s="237"/>
      <c r="U14" s="237"/>
      <c r="V14" s="237"/>
      <c r="W14" s="237"/>
      <c r="X14" s="237"/>
      <c r="Y14" s="237"/>
      <c r="Z14" s="237"/>
      <c r="AA14" s="237"/>
      <c r="AB14" s="237"/>
      <c r="AC14" s="237"/>
      <c r="AD14" s="237"/>
      <c r="AE14" s="237"/>
      <c r="AF14" s="238"/>
    </row>
    <row r="15" spans="1:32" s="5" customFormat="1">
      <c r="A15" s="229"/>
      <c r="B15" s="239"/>
      <c r="C15" s="240"/>
      <c r="D15" s="240"/>
      <c r="E15" s="240"/>
      <c r="F15" s="240"/>
      <c r="G15" s="240"/>
      <c r="H15" s="240"/>
      <c r="I15" s="240"/>
      <c r="J15" s="240"/>
      <c r="K15" s="240"/>
      <c r="L15" s="240"/>
      <c r="M15" s="240"/>
      <c r="N15" s="240"/>
      <c r="O15" s="240"/>
      <c r="P15" s="240"/>
      <c r="Q15" s="240"/>
      <c r="R15" s="240"/>
      <c r="S15" s="240"/>
      <c r="AF15" s="6"/>
    </row>
    <row r="16" spans="1:32" s="5" customFormat="1">
      <c r="A16" s="229"/>
      <c r="B16" s="241" t="s">
        <v>119</v>
      </c>
      <c r="C16" s="242" t="s">
        <v>120</v>
      </c>
      <c r="D16" s="25"/>
      <c r="E16" s="25"/>
      <c r="AF16" s="6"/>
    </row>
    <row r="17" spans="1:32" s="5" customFormat="1">
      <c r="A17" s="229"/>
      <c r="B17" s="12"/>
      <c r="AF17" s="6"/>
    </row>
    <row r="18" spans="1:32" s="5" customFormat="1">
      <c r="A18" s="229"/>
      <c r="B18" s="243" t="s">
        <v>121</v>
      </c>
      <c r="C18" s="244"/>
      <c r="D18" s="245">
        <f>IF(D57="","",D57)</f>
        <v>15</v>
      </c>
      <c r="E18" s="245">
        <f t="shared" ref="E18:R18" si="0">IF(E57="","",E57)</f>
        <v>15</v>
      </c>
      <c r="F18" s="245">
        <f t="shared" si="0"/>
        <v>20</v>
      </c>
      <c r="G18" s="245">
        <f t="shared" si="0"/>
        <v>25</v>
      </c>
      <c r="H18" s="245">
        <f t="shared" si="0"/>
        <v>30</v>
      </c>
      <c r="I18" s="245">
        <f t="shared" si="0"/>
        <v>35</v>
      </c>
      <c r="J18" s="245">
        <f t="shared" si="0"/>
        <v>40</v>
      </c>
      <c r="K18" s="245">
        <f t="shared" si="0"/>
        <v>45</v>
      </c>
      <c r="L18" s="245">
        <f t="shared" si="0"/>
        <v>50</v>
      </c>
      <c r="M18" s="245">
        <f t="shared" si="0"/>
        <v>55</v>
      </c>
      <c r="N18" s="245">
        <f t="shared" si="0"/>
        <v>60</v>
      </c>
      <c r="O18" s="245">
        <f t="shared" si="0"/>
        <v>65</v>
      </c>
      <c r="P18" s="245">
        <f t="shared" si="0"/>
        <v>70</v>
      </c>
      <c r="Q18" s="245">
        <f t="shared" si="0"/>
        <v>75</v>
      </c>
      <c r="R18" s="246">
        <f t="shared" si="0"/>
        <v>80</v>
      </c>
      <c r="S18" s="247" t="s">
        <v>122</v>
      </c>
      <c r="AF18" s="6"/>
    </row>
    <row r="19" spans="1:32" s="5" customFormat="1">
      <c r="A19" s="229"/>
      <c r="B19" s="243" t="s">
        <v>291</v>
      </c>
      <c r="C19" s="244"/>
      <c r="D19" s="245">
        <f t="shared" ref="D19" si="1">IF(D58="","",D58)</f>
        <v>0</v>
      </c>
      <c r="E19" s="245">
        <f t="shared" ref="E19:R19" si="2">IF(E58="","",E58)</f>
        <v>5</v>
      </c>
      <c r="F19" s="245">
        <f t="shared" si="2"/>
        <v>5</v>
      </c>
      <c r="G19" s="245">
        <f t="shared" si="2"/>
        <v>5</v>
      </c>
      <c r="H19" s="245">
        <f t="shared" si="2"/>
        <v>6</v>
      </c>
      <c r="I19" s="245">
        <f t="shared" si="2"/>
        <v>6</v>
      </c>
      <c r="J19" s="245">
        <f t="shared" si="2"/>
        <v>8</v>
      </c>
      <c r="K19" s="245">
        <f t="shared" si="2"/>
        <v>6</v>
      </c>
      <c r="L19" s="245">
        <f t="shared" si="2"/>
        <v>6</v>
      </c>
      <c r="M19" s="245">
        <f t="shared" si="2"/>
        <v>6</v>
      </c>
      <c r="N19" s="245">
        <f t="shared" si="2"/>
        <v>8</v>
      </c>
      <c r="O19" s="245">
        <f t="shared" si="2"/>
        <v>8</v>
      </c>
      <c r="P19" s="245">
        <f t="shared" si="2"/>
        <v>5</v>
      </c>
      <c r="Q19" s="245">
        <f t="shared" si="2"/>
        <v>5</v>
      </c>
      <c r="R19" s="246">
        <f t="shared" si="2"/>
        <v>5</v>
      </c>
      <c r="S19" s="247"/>
      <c r="AF19" s="6"/>
    </row>
    <row r="20" spans="1:32" s="5" customFormat="1">
      <c r="A20" s="229"/>
      <c r="B20" s="248" t="s">
        <v>124</v>
      </c>
      <c r="C20" s="249"/>
      <c r="D20" s="251">
        <f>D61</f>
        <v>12.030000000000001</v>
      </c>
      <c r="E20" s="251">
        <f t="shared" ref="E20:R20" si="3">E61</f>
        <v>13.57</v>
      </c>
      <c r="F20" s="251">
        <f t="shared" si="3"/>
        <v>14.423333333333334</v>
      </c>
      <c r="G20" s="251">
        <f t="shared" si="3"/>
        <v>14.911666666666667</v>
      </c>
      <c r="H20" s="251">
        <f t="shared" si="3"/>
        <v>15.398333333333333</v>
      </c>
      <c r="I20" s="251">
        <f t="shared" si="3"/>
        <v>16.355</v>
      </c>
      <c r="J20" s="251">
        <f t="shared" si="3"/>
        <v>19.130000000000003</v>
      </c>
      <c r="K20" s="251">
        <f t="shared" si="3"/>
        <v>21.078333333333333</v>
      </c>
      <c r="L20" s="251">
        <f t="shared" si="3"/>
        <v>23.088333333333335</v>
      </c>
      <c r="M20" s="251">
        <f t="shared" si="3"/>
        <v>25.535000000000004</v>
      </c>
      <c r="N20" s="251">
        <f t="shared" si="3"/>
        <v>31.126666666666665</v>
      </c>
      <c r="O20" s="251">
        <f t="shared" si="3"/>
        <v>33.016666666666666</v>
      </c>
      <c r="P20" s="251">
        <f t="shared" si="3"/>
        <v>35.86</v>
      </c>
      <c r="Q20" s="251">
        <f t="shared" si="3"/>
        <v>39.820000000000007</v>
      </c>
      <c r="R20" s="251">
        <f t="shared" si="3"/>
        <v>46.846666666666671</v>
      </c>
      <c r="S20" s="252"/>
      <c r="AF20" s="6"/>
    </row>
    <row r="21" spans="1:32" s="5" customFormat="1">
      <c r="A21" s="229"/>
      <c r="B21" s="248" t="s">
        <v>125</v>
      </c>
      <c r="C21" s="13">
        <f>C66</f>
        <v>8.3299999999999999E-2</v>
      </c>
      <c r="D21" s="251">
        <f t="shared" ref="D21:R21" si="4">IFERROR(IF(D$20*$C21&lt;$C$68,$C$68,D$20*$C21),"")</f>
        <v>1.1701064962726304</v>
      </c>
      <c r="E21" s="251">
        <f t="shared" si="4"/>
        <v>1.1701064962726304</v>
      </c>
      <c r="F21" s="251">
        <f t="shared" si="4"/>
        <v>1.2014636666666667</v>
      </c>
      <c r="G21" s="251">
        <f t="shared" si="4"/>
        <v>1.2421418333333334</v>
      </c>
      <c r="H21" s="251">
        <f t="shared" si="4"/>
        <v>1.2826811666666667</v>
      </c>
      <c r="I21" s="251">
        <f t="shared" si="4"/>
        <v>1.3623715000000001</v>
      </c>
      <c r="J21" s="251">
        <f t="shared" si="4"/>
        <v>1.5935290000000002</v>
      </c>
      <c r="K21" s="251">
        <f t="shared" si="4"/>
        <v>1.7558251666666667</v>
      </c>
      <c r="L21" s="251">
        <f t="shared" si="4"/>
        <v>1.9232581666666668</v>
      </c>
      <c r="M21" s="251">
        <f t="shared" si="4"/>
        <v>2.1270655000000005</v>
      </c>
      <c r="N21" s="251">
        <f t="shared" si="4"/>
        <v>2.5928513333333334</v>
      </c>
      <c r="O21" s="251">
        <f t="shared" si="4"/>
        <v>2.7502883333333332</v>
      </c>
      <c r="P21" s="251">
        <f t="shared" si="4"/>
        <v>2.9871379999999998</v>
      </c>
      <c r="Q21" s="251">
        <f t="shared" si="4"/>
        <v>3.3170060000000006</v>
      </c>
      <c r="R21" s="251">
        <f t="shared" si="4"/>
        <v>3.9023273333333335</v>
      </c>
      <c r="S21" s="252"/>
      <c r="AF21" s="6"/>
    </row>
    <row r="22" spans="1:32" s="5" customFormat="1">
      <c r="A22" s="229"/>
      <c r="B22" s="248" t="s">
        <v>126</v>
      </c>
      <c r="C22" s="23">
        <f>C70</f>
        <v>0.08</v>
      </c>
      <c r="D22" s="251">
        <f t="shared" ref="D22:R22" si="5">IFERROR(IF(D20*$C22&lt;$C$72,$C$72,D20*$C22),"")</f>
        <v>1.1328966986155484</v>
      </c>
      <c r="E22" s="251">
        <f t="shared" si="5"/>
        <v>1.1328966986155484</v>
      </c>
      <c r="F22" s="251">
        <f t="shared" si="5"/>
        <v>1.1538666666666668</v>
      </c>
      <c r="G22" s="251">
        <f t="shared" si="5"/>
        <v>1.1929333333333334</v>
      </c>
      <c r="H22" s="251">
        <f t="shared" si="5"/>
        <v>1.2318666666666667</v>
      </c>
      <c r="I22" s="251">
        <f t="shared" si="5"/>
        <v>1.3084</v>
      </c>
      <c r="J22" s="251">
        <f t="shared" si="5"/>
        <v>1.5304000000000002</v>
      </c>
      <c r="K22" s="251">
        <f t="shared" si="5"/>
        <v>1.6862666666666666</v>
      </c>
      <c r="L22" s="251">
        <f t="shared" si="5"/>
        <v>1.8470666666666669</v>
      </c>
      <c r="M22" s="251">
        <f t="shared" si="5"/>
        <v>2.0428000000000002</v>
      </c>
      <c r="N22" s="251">
        <f t="shared" si="5"/>
        <v>2.4901333333333331</v>
      </c>
      <c r="O22" s="251">
        <f t="shared" si="5"/>
        <v>2.6413333333333333</v>
      </c>
      <c r="P22" s="251">
        <f t="shared" si="5"/>
        <v>2.8687999999999998</v>
      </c>
      <c r="Q22" s="251">
        <f t="shared" si="5"/>
        <v>3.1856000000000009</v>
      </c>
      <c r="R22" s="251">
        <f t="shared" si="5"/>
        <v>3.7477333333333336</v>
      </c>
      <c r="S22" s="253"/>
      <c r="AF22" s="6"/>
    </row>
    <row r="23" spans="1:32" s="5" customFormat="1">
      <c r="A23" s="229"/>
      <c r="B23" s="254" t="s">
        <v>127</v>
      </c>
      <c r="C23" s="23">
        <f>C74</f>
        <v>0</v>
      </c>
      <c r="D23" s="255">
        <f>IFERROR(D$20*$C23,"")</f>
        <v>0</v>
      </c>
      <c r="E23" s="255">
        <f t="shared" ref="E23:R23" si="6">IFERROR(E$20*$C23,"")</f>
        <v>0</v>
      </c>
      <c r="F23" s="255">
        <f t="shared" si="6"/>
        <v>0</v>
      </c>
      <c r="G23" s="255">
        <f t="shared" si="6"/>
        <v>0</v>
      </c>
      <c r="H23" s="255">
        <f t="shared" si="6"/>
        <v>0</v>
      </c>
      <c r="I23" s="255">
        <f t="shared" si="6"/>
        <v>0</v>
      </c>
      <c r="J23" s="255">
        <f t="shared" si="6"/>
        <v>0</v>
      </c>
      <c r="K23" s="255">
        <f t="shared" si="6"/>
        <v>0</v>
      </c>
      <c r="L23" s="255">
        <f t="shared" si="6"/>
        <v>0</v>
      </c>
      <c r="M23" s="255">
        <f t="shared" si="6"/>
        <v>0</v>
      </c>
      <c r="N23" s="255">
        <f t="shared" si="6"/>
        <v>0</v>
      </c>
      <c r="O23" s="255">
        <f t="shared" si="6"/>
        <v>0</v>
      </c>
      <c r="P23" s="255">
        <f t="shared" si="6"/>
        <v>0</v>
      </c>
      <c r="Q23" s="255">
        <f t="shared" si="6"/>
        <v>0</v>
      </c>
      <c r="R23" s="255">
        <f t="shared" si="6"/>
        <v>0</v>
      </c>
      <c r="S23" s="253"/>
      <c r="AF23" s="6"/>
    </row>
    <row r="24" spans="1:32" s="5" customFormat="1" ht="11.25" thickBot="1">
      <c r="A24" s="229"/>
      <c r="B24" s="256" t="s">
        <v>128</v>
      </c>
      <c r="C24" s="188"/>
      <c r="D24" s="251">
        <f>IF(D20="","",$C$76/CAO_VVT!$D$9)</f>
        <v>0</v>
      </c>
      <c r="E24" s="251">
        <f>IF(E20="","",$C$76/CAO_VVT!$D$9)</f>
        <v>0</v>
      </c>
      <c r="F24" s="251">
        <f>IF(F20="","",$C$76/CAO_VVT!$D$9)</f>
        <v>0</v>
      </c>
      <c r="G24" s="251">
        <f>IF(G20="","",$C$76/CAO_VVT!$D$9)</f>
        <v>0</v>
      </c>
      <c r="H24" s="251">
        <f>IF(H20="","",$C$76/CAO_VVT!$D$9)</f>
        <v>0</v>
      </c>
      <c r="I24" s="251">
        <f>IF(I20="","",$C$76/CAO_VVT!$D$9)</f>
        <v>0</v>
      </c>
      <c r="J24" s="251">
        <f>IF(J20="","",$C$76/CAO_VVT!$D$9)</f>
        <v>0</v>
      </c>
      <c r="K24" s="251">
        <f>IF(K20="","",$C$76/CAO_VVT!$D$9)</f>
        <v>0</v>
      </c>
      <c r="L24" s="251">
        <f>IF(L20="","",$C$76/CAO_VVT!$D$9)</f>
        <v>0</v>
      </c>
      <c r="M24" s="251">
        <f>IF(M20="","",$C$76/CAO_VVT!$D$9)</f>
        <v>0</v>
      </c>
      <c r="N24" s="251">
        <f>IF(N20="","",$C$76/CAO_VVT!$D$9)</f>
        <v>0</v>
      </c>
      <c r="O24" s="251">
        <f>IF(O20="","",$C$76/CAO_VVT!$D$9)</f>
        <v>0</v>
      </c>
      <c r="P24" s="251">
        <f>IF(P20="","",$C$76/CAO_VVT!$D$9)</f>
        <v>0</v>
      </c>
      <c r="Q24" s="251">
        <f>IF(Q20="","",$C$76/CAO_VVT!$D$9)</f>
        <v>0</v>
      </c>
      <c r="R24" s="251">
        <f>IF(R20="","",$C$76/CAO_VVT!$D$9)</f>
        <v>0</v>
      </c>
      <c r="S24" s="253"/>
      <c r="AF24" s="6"/>
    </row>
    <row r="25" spans="1:32" s="5" customFormat="1" ht="11.25" thickTop="1">
      <c r="A25" s="229"/>
      <c r="B25" s="257" t="s">
        <v>129</v>
      </c>
      <c r="C25" s="444"/>
      <c r="D25" s="259">
        <f t="shared" ref="D25:R25" si="7">SUM(D20:D24)</f>
        <v>14.33300319488818</v>
      </c>
      <c r="E25" s="259">
        <f t="shared" si="7"/>
        <v>15.873003194888179</v>
      </c>
      <c r="F25" s="259">
        <f t="shared" si="7"/>
        <v>16.778663666666667</v>
      </c>
      <c r="G25" s="259">
        <f t="shared" si="7"/>
        <v>17.346741833333333</v>
      </c>
      <c r="H25" s="259">
        <f t="shared" si="7"/>
        <v>17.912881166666665</v>
      </c>
      <c r="I25" s="259">
        <f t="shared" si="7"/>
        <v>19.025771499999998</v>
      </c>
      <c r="J25" s="259">
        <f t="shared" si="7"/>
        <v>22.253929000000003</v>
      </c>
      <c r="K25" s="259">
        <f t="shared" si="7"/>
        <v>24.520425166666669</v>
      </c>
      <c r="L25" s="259">
        <f t="shared" si="7"/>
        <v>26.858658166666668</v>
      </c>
      <c r="M25" s="259">
        <f t="shared" si="7"/>
        <v>29.704865500000004</v>
      </c>
      <c r="N25" s="259">
        <f t="shared" si="7"/>
        <v>36.209651333333333</v>
      </c>
      <c r="O25" s="259">
        <f t="shared" si="7"/>
        <v>38.408288333333331</v>
      </c>
      <c r="P25" s="259">
        <f t="shared" si="7"/>
        <v>41.715938000000001</v>
      </c>
      <c r="Q25" s="259">
        <f t="shared" si="7"/>
        <v>46.322606000000007</v>
      </c>
      <c r="R25" s="259">
        <f t="shared" si="7"/>
        <v>54.49672733333334</v>
      </c>
      <c r="S25" s="252"/>
      <c r="AF25" s="6"/>
    </row>
    <row r="26" spans="1:32" s="5" customFormat="1" ht="11.25" thickBot="1">
      <c r="A26" s="229"/>
      <c r="B26" s="260" t="s">
        <v>130</v>
      </c>
      <c r="C26" s="445"/>
      <c r="D26" s="262">
        <f t="shared" ref="D26:R26" si="8">D112*SUM(D20:D23)</f>
        <v>5.7332012779552719E-3</v>
      </c>
      <c r="E26" s="262">
        <f t="shared" si="8"/>
        <v>6.3492012779552721E-3</v>
      </c>
      <c r="F26" s="262">
        <f t="shared" si="8"/>
        <v>6.7114654666666669E-3</v>
      </c>
      <c r="G26" s="262">
        <f t="shared" si="8"/>
        <v>6.9386967333333336E-3</v>
      </c>
      <c r="H26" s="262">
        <f t="shared" si="8"/>
        <v>7.1651524666666664E-3</v>
      </c>
      <c r="I26" s="262">
        <f t="shared" si="8"/>
        <v>7.610308599999999E-3</v>
      </c>
      <c r="J26" s="262">
        <f t="shared" si="8"/>
        <v>8.9015716000000016E-3</v>
      </c>
      <c r="K26" s="262">
        <f t="shared" si="8"/>
        <v>9.8081700666666684E-3</v>
      </c>
      <c r="L26" s="262">
        <f t="shared" si="8"/>
        <v>1.0743463266666668E-2</v>
      </c>
      <c r="M26" s="262">
        <f t="shared" si="8"/>
        <v>1.1881946200000002E-2</v>
      </c>
      <c r="N26" s="262">
        <f t="shared" si="8"/>
        <v>1.4483860533333334E-2</v>
      </c>
      <c r="O26" s="262">
        <f t="shared" si="8"/>
        <v>1.5363315333333334E-2</v>
      </c>
      <c r="P26" s="262">
        <f t="shared" si="8"/>
        <v>1.6686375200000002E-2</v>
      </c>
      <c r="Q26" s="262">
        <f t="shared" si="8"/>
        <v>1.8529042400000004E-2</v>
      </c>
      <c r="R26" s="262">
        <f t="shared" si="8"/>
        <v>2.1798690933333337E-2</v>
      </c>
      <c r="S26" s="253"/>
      <c r="AF26" s="6"/>
    </row>
    <row r="27" spans="1:32" s="5" customFormat="1" ht="12" thickTop="1" thickBot="1">
      <c r="A27" s="229"/>
      <c r="B27" s="263" t="s">
        <v>131</v>
      </c>
      <c r="C27" s="446"/>
      <c r="D27" s="265">
        <f>SUM(D25:D26)</f>
        <v>14.338736396166135</v>
      </c>
      <c r="E27" s="265">
        <f>SUM(E25:E26)</f>
        <v>15.879352396166134</v>
      </c>
      <c r="F27" s="265">
        <f>SUM(F25:F26)</f>
        <v>16.785375132133332</v>
      </c>
      <c r="G27" s="265">
        <f>SUM(G25:G26)</f>
        <v>17.353680530066665</v>
      </c>
      <c r="H27" s="265">
        <f>SUM(H25:H26)</f>
        <v>17.920046319133331</v>
      </c>
      <c r="I27" s="265">
        <f t="shared" ref="I27:O27" si="9">SUM(I25:I26)</f>
        <v>19.033381808599998</v>
      </c>
      <c r="J27" s="265">
        <f t="shared" si="9"/>
        <v>22.262830571600002</v>
      </c>
      <c r="K27" s="265">
        <f>SUM(K25:K26)</f>
        <v>24.530233336733335</v>
      </c>
      <c r="L27" s="265">
        <f>SUM(L25:L26)</f>
        <v>26.869401629933336</v>
      </c>
      <c r="M27" s="265">
        <f>SUM(M25:M26)</f>
        <v>29.716747446200003</v>
      </c>
      <c r="N27" s="265">
        <f>SUM(N25:N26)</f>
        <v>36.224135193866665</v>
      </c>
      <c r="O27" s="265">
        <f t="shared" si="9"/>
        <v>38.423651648666663</v>
      </c>
      <c r="P27" s="265">
        <f>SUM(P25:P26)</f>
        <v>41.732624375200004</v>
      </c>
      <c r="Q27" s="265">
        <f>SUM(Q25:Q26)</f>
        <v>46.341135042400005</v>
      </c>
      <c r="R27" s="265">
        <f>SUM(R25:R26)</f>
        <v>54.51852602426667</v>
      </c>
      <c r="S27" s="253"/>
      <c r="AF27" s="6"/>
    </row>
    <row r="28" spans="1:32" s="5" customFormat="1" ht="11.25" thickTop="1">
      <c r="A28" s="229"/>
      <c r="B28" s="266" t="s">
        <v>132</v>
      </c>
      <c r="C28" s="437">
        <f>D139</f>
        <v>0.87358892438764635</v>
      </c>
      <c r="D28" s="259">
        <f>D27/$C28</f>
        <v>16.413596825551629</v>
      </c>
      <c r="E28" s="259">
        <f>E27/$C28</f>
        <v>18.177144825064001</v>
      </c>
      <c r="F28" s="259">
        <f>F27/$C28</f>
        <v>19.21427191158503</v>
      </c>
      <c r="G28" s="259">
        <f>G27/$C28</f>
        <v>19.864812894956234</v>
      </c>
      <c r="H28" s="259">
        <f>H27/$C28</f>
        <v>20.513133601933681</v>
      </c>
      <c r="I28" s="259">
        <f t="shared" ref="I28:L28" si="10">I27/$C28</f>
        <v>21.787572251950994</v>
      </c>
      <c r="J28" s="259">
        <f t="shared" si="10"/>
        <v>25.484332447558703</v>
      </c>
      <c r="K28" s="259">
        <f>K27/$C28</f>
        <v>28.079835551862249</v>
      </c>
      <c r="L28" s="259">
        <f t="shared" si="10"/>
        <v>30.757488882734858</v>
      </c>
      <c r="M28" s="259">
        <f t="shared" ref="M28:Q28" si="11">M27/$C28</f>
        <v>34.016854628772165</v>
      </c>
      <c r="N28" s="259">
        <f t="shared" si="11"/>
        <v>41.465881929831525</v>
      </c>
      <c r="O28" s="259">
        <f t="shared" si="11"/>
        <v>43.98367536035353</v>
      </c>
      <c r="P28" s="259">
        <f t="shared" si="11"/>
        <v>47.771466888105337</v>
      </c>
      <c r="Q28" s="259">
        <f t="shared" si="11"/>
        <v>53.046843599675249</v>
      </c>
      <c r="R28" s="259">
        <f>R27/$C28</f>
        <v>62.407528875760583</v>
      </c>
      <c r="AF28" s="6"/>
    </row>
    <row r="29" spans="1:32" s="5" customFormat="1" ht="11.25" thickBot="1">
      <c r="A29" s="229"/>
      <c r="B29" s="267" t="s">
        <v>133</v>
      </c>
      <c r="C29" s="451"/>
      <c r="D29" s="268">
        <f t="shared" ref="D29:R29" si="12">IF(D20="","",$C$148)</f>
        <v>0</v>
      </c>
      <c r="E29" s="268">
        <f t="shared" si="12"/>
        <v>0</v>
      </c>
      <c r="F29" s="268">
        <f t="shared" si="12"/>
        <v>0</v>
      </c>
      <c r="G29" s="268">
        <f t="shared" si="12"/>
        <v>0</v>
      </c>
      <c r="H29" s="268">
        <f t="shared" si="12"/>
        <v>0</v>
      </c>
      <c r="I29" s="268">
        <f t="shared" si="12"/>
        <v>0</v>
      </c>
      <c r="J29" s="268">
        <f t="shared" si="12"/>
        <v>0</v>
      </c>
      <c r="K29" s="268">
        <f t="shared" si="12"/>
        <v>0</v>
      </c>
      <c r="L29" s="268">
        <f t="shared" si="12"/>
        <v>0</v>
      </c>
      <c r="M29" s="268">
        <f t="shared" si="12"/>
        <v>0</v>
      </c>
      <c r="N29" s="268">
        <f t="shared" si="12"/>
        <v>0</v>
      </c>
      <c r="O29" s="268">
        <f t="shared" si="12"/>
        <v>0</v>
      </c>
      <c r="P29" s="268">
        <f t="shared" si="12"/>
        <v>0</v>
      </c>
      <c r="Q29" s="268">
        <f t="shared" si="12"/>
        <v>0</v>
      </c>
      <c r="R29" s="268">
        <f t="shared" si="12"/>
        <v>0</v>
      </c>
      <c r="AF29" s="6"/>
    </row>
    <row r="30" spans="1:32" s="5" customFormat="1" ht="11.25" thickTop="1">
      <c r="A30" s="229"/>
      <c r="B30" s="263" t="s">
        <v>134</v>
      </c>
      <c r="C30" s="446"/>
      <c r="D30" s="265">
        <f>SUM(D28:D29)</f>
        <v>16.413596825551629</v>
      </c>
      <c r="E30" s="265">
        <f t="shared" ref="E30:Q30" si="13">SUM(E28:E29)</f>
        <v>18.177144825064001</v>
      </c>
      <c r="F30" s="265">
        <f t="shared" si="13"/>
        <v>19.21427191158503</v>
      </c>
      <c r="G30" s="265">
        <f t="shared" si="13"/>
        <v>19.864812894956234</v>
      </c>
      <c r="H30" s="265">
        <f t="shared" si="13"/>
        <v>20.513133601933681</v>
      </c>
      <c r="I30" s="265">
        <f>SUM(I28:I29)</f>
        <v>21.787572251950994</v>
      </c>
      <c r="J30" s="265">
        <f t="shared" si="13"/>
        <v>25.484332447558703</v>
      </c>
      <c r="K30" s="265">
        <f t="shared" si="13"/>
        <v>28.079835551862249</v>
      </c>
      <c r="L30" s="265">
        <f t="shared" si="13"/>
        <v>30.757488882734858</v>
      </c>
      <c r="M30" s="265">
        <f t="shared" si="13"/>
        <v>34.016854628772165</v>
      </c>
      <c r="N30" s="265">
        <f t="shared" si="13"/>
        <v>41.465881929831525</v>
      </c>
      <c r="O30" s="265">
        <f t="shared" si="13"/>
        <v>43.98367536035353</v>
      </c>
      <c r="P30" s="265">
        <f t="shared" si="13"/>
        <v>47.771466888105337</v>
      </c>
      <c r="Q30" s="265">
        <f t="shared" si="13"/>
        <v>53.046843599675249</v>
      </c>
      <c r="R30" s="265">
        <f>SUM(R28:R29)</f>
        <v>62.407528875760583</v>
      </c>
      <c r="AF30" s="6"/>
    </row>
    <row r="31" spans="1:32" s="5" customFormat="1">
      <c r="A31" s="229"/>
      <c r="B31" s="269"/>
      <c r="C31" s="447"/>
      <c r="D31" s="224"/>
      <c r="E31" s="224"/>
      <c r="F31" s="244"/>
      <c r="G31" s="244"/>
      <c r="H31" s="244"/>
      <c r="I31" s="244"/>
      <c r="J31" s="244"/>
      <c r="K31" s="244"/>
      <c r="L31" s="244"/>
      <c r="M31" s="244"/>
      <c r="N31" s="244"/>
      <c r="O31" s="244"/>
      <c r="P31" s="244"/>
      <c r="Q31" s="244"/>
      <c r="R31" s="152"/>
      <c r="AF31" s="6"/>
    </row>
    <row r="32" spans="1:32" s="5" customFormat="1">
      <c r="A32" s="229"/>
      <c r="B32" s="271" t="s">
        <v>135</v>
      </c>
      <c r="C32" s="17">
        <f>E195</f>
        <v>0</v>
      </c>
      <c r="D32" s="251">
        <f>$C32*D$30</f>
        <v>0</v>
      </c>
      <c r="E32" s="251">
        <f t="shared" ref="E32:Q34" si="14">$C32*E$30</f>
        <v>0</v>
      </c>
      <c r="F32" s="251">
        <f t="shared" si="14"/>
        <v>0</v>
      </c>
      <c r="G32" s="251">
        <f>$C32*G$30</f>
        <v>0</v>
      </c>
      <c r="H32" s="251">
        <f t="shared" si="14"/>
        <v>0</v>
      </c>
      <c r="I32" s="251">
        <f>$C32*I$30</f>
        <v>0</v>
      </c>
      <c r="J32" s="251">
        <f t="shared" si="14"/>
        <v>0</v>
      </c>
      <c r="K32" s="251">
        <f>$C32*K$30</f>
        <v>0</v>
      </c>
      <c r="L32" s="251">
        <f t="shared" si="14"/>
        <v>0</v>
      </c>
      <c r="M32" s="251">
        <f t="shared" si="14"/>
        <v>0</v>
      </c>
      <c r="N32" s="251">
        <f t="shared" si="14"/>
        <v>0</v>
      </c>
      <c r="O32" s="251">
        <f t="shared" si="14"/>
        <v>0</v>
      </c>
      <c r="P32" s="251">
        <f t="shared" si="14"/>
        <v>0</v>
      </c>
      <c r="Q32" s="251">
        <f t="shared" si="14"/>
        <v>0</v>
      </c>
      <c r="R32" s="251">
        <f>$C32*R$30</f>
        <v>0</v>
      </c>
      <c r="AF32" s="6"/>
    </row>
    <row r="33" spans="1:32" s="5" customFormat="1">
      <c r="A33" s="229"/>
      <c r="B33" s="248" t="s">
        <v>136</v>
      </c>
      <c r="C33" s="17">
        <f>E196</f>
        <v>0</v>
      </c>
      <c r="D33" s="251">
        <f>$C33*D$30</f>
        <v>0</v>
      </c>
      <c r="E33" s="251">
        <f t="shared" si="14"/>
        <v>0</v>
      </c>
      <c r="F33" s="251">
        <f t="shared" si="14"/>
        <v>0</v>
      </c>
      <c r="G33" s="251">
        <f>$C33*G$30</f>
        <v>0</v>
      </c>
      <c r="H33" s="251">
        <f t="shared" si="14"/>
        <v>0</v>
      </c>
      <c r="I33" s="251">
        <f>$C33*I$30</f>
        <v>0</v>
      </c>
      <c r="J33" s="251">
        <f t="shared" si="14"/>
        <v>0</v>
      </c>
      <c r="K33" s="251">
        <f t="shared" si="14"/>
        <v>0</v>
      </c>
      <c r="L33" s="251">
        <f t="shared" si="14"/>
        <v>0</v>
      </c>
      <c r="M33" s="251">
        <f t="shared" si="14"/>
        <v>0</v>
      </c>
      <c r="N33" s="251">
        <f>$C33*N$30</f>
        <v>0</v>
      </c>
      <c r="O33" s="251">
        <f t="shared" si="14"/>
        <v>0</v>
      </c>
      <c r="P33" s="251">
        <f t="shared" si="14"/>
        <v>0</v>
      </c>
      <c r="Q33" s="251">
        <f t="shared" si="14"/>
        <v>0</v>
      </c>
      <c r="R33" s="251">
        <f>$C33*R$30</f>
        <v>0</v>
      </c>
      <c r="AF33" s="6"/>
    </row>
    <row r="34" spans="1:32" s="5" customFormat="1" ht="11.25" thickBot="1">
      <c r="A34" s="229"/>
      <c r="B34" s="248" t="s">
        <v>137</v>
      </c>
      <c r="C34" s="17">
        <f>E197</f>
        <v>0</v>
      </c>
      <c r="D34" s="251">
        <f>$C34*D$30</f>
        <v>0</v>
      </c>
      <c r="E34" s="251">
        <f t="shared" si="14"/>
        <v>0</v>
      </c>
      <c r="F34" s="251">
        <f t="shared" si="14"/>
        <v>0</v>
      </c>
      <c r="G34" s="251">
        <f>$C34*G$30</f>
        <v>0</v>
      </c>
      <c r="H34" s="251">
        <f t="shared" si="14"/>
        <v>0</v>
      </c>
      <c r="I34" s="251">
        <f>$C34*I$30</f>
        <v>0</v>
      </c>
      <c r="J34" s="251">
        <f t="shared" si="14"/>
        <v>0</v>
      </c>
      <c r="K34" s="251">
        <f t="shared" si="14"/>
        <v>0</v>
      </c>
      <c r="L34" s="251">
        <f>$C34*L$30</f>
        <v>0</v>
      </c>
      <c r="M34" s="251">
        <f t="shared" si="14"/>
        <v>0</v>
      </c>
      <c r="N34" s="251">
        <f t="shared" si="14"/>
        <v>0</v>
      </c>
      <c r="O34" s="251">
        <f t="shared" si="14"/>
        <v>0</v>
      </c>
      <c r="P34" s="251">
        <f t="shared" si="14"/>
        <v>0</v>
      </c>
      <c r="Q34" s="251">
        <f t="shared" si="14"/>
        <v>0</v>
      </c>
      <c r="R34" s="251">
        <f>$C34*R$30</f>
        <v>0</v>
      </c>
      <c r="AF34" s="6"/>
    </row>
    <row r="35" spans="1:32" s="5" customFormat="1" ht="11.25" thickTop="1">
      <c r="A35" s="272"/>
      <c r="B35" s="266" t="s">
        <v>138</v>
      </c>
      <c r="C35" s="24"/>
      <c r="D35" s="259">
        <f>SUM(D30,D32:D34)</f>
        <v>16.413596825551629</v>
      </c>
      <c r="E35" s="259">
        <f t="shared" ref="E35:R35" si="15">SUM(E30,E32:E34)</f>
        <v>18.177144825064001</v>
      </c>
      <c r="F35" s="259">
        <f t="shared" si="15"/>
        <v>19.21427191158503</v>
      </c>
      <c r="G35" s="259">
        <f t="shared" si="15"/>
        <v>19.864812894956234</v>
      </c>
      <c r="H35" s="259">
        <f>SUM(H30,H32:H34)</f>
        <v>20.513133601933681</v>
      </c>
      <c r="I35" s="259">
        <f t="shared" si="15"/>
        <v>21.787572251950994</v>
      </c>
      <c r="J35" s="259">
        <f t="shared" si="15"/>
        <v>25.484332447558703</v>
      </c>
      <c r="K35" s="259">
        <f t="shared" si="15"/>
        <v>28.079835551862249</v>
      </c>
      <c r="L35" s="259">
        <f>SUM(L30,L32:L34)</f>
        <v>30.757488882734858</v>
      </c>
      <c r="M35" s="259">
        <f t="shared" si="15"/>
        <v>34.016854628772165</v>
      </c>
      <c r="N35" s="259">
        <f>SUM(N30,N32:N34)</f>
        <v>41.465881929831525</v>
      </c>
      <c r="O35" s="259">
        <f t="shared" si="15"/>
        <v>43.98367536035353</v>
      </c>
      <c r="P35" s="259">
        <f t="shared" si="15"/>
        <v>47.771466888105337</v>
      </c>
      <c r="Q35" s="259">
        <f t="shared" si="15"/>
        <v>53.046843599675249</v>
      </c>
      <c r="R35" s="259">
        <f t="shared" si="15"/>
        <v>62.407528875760583</v>
      </c>
      <c r="AF35" s="6"/>
    </row>
    <row r="36" spans="1:32" s="5" customFormat="1">
      <c r="A36" s="272"/>
      <c r="B36" s="273" t="str">
        <f>B178</f>
        <v>Opslag kosten gemeentelijke eisen</v>
      </c>
      <c r="C36" s="17">
        <f>C178</f>
        <v>0</v>
      </c>
      <c r="D36" s="262">
        <f>$C36*D$35</f>
        <v>0</v>
      </c>
      <c r="E36" s="262">
        <f t="shared" ref="E36:Q37" si="16">$C36*E$35</f>
        <v>0</v>
      </c>
      <c r="F36" s="262">
        <f t="shared" si="16"/>
        <v>0</v>
      </c>
      <c r="G36" s="262">
        <f t="shared" si="16"/>
        <v>0</v>
      </c>
      <c r="H36" s="262">
        <f>$C36*H$35</f>
        <v>0</v>
      </c>
      <c r="I36" s="262">
        <f t="shared" si="16"/>
        <v>0</v>
      </c>
      <c r="J36" s="262">
        <f t="shared" si="16"/>
        <v>0</v>
      </c>
      <c r="K36" s="262">
        <f>$C36*K$35</f>
        <v>0</v>
      </c>
      <c r="L36" s="262">
        <f t="shared" si="16"/>
        <v>0</v>
      </c>
      <c r="M36" s="262">
        <f t="shared" si="16"/>
        <v>0</v>
      </c>
      <c r="N36" s="262">
        <f t="shared" si="16"/>
        <v>0</v>
      </c>
      <c r="O36" s="262">
        <f t="shared" si="16"/>
        <v>0</v>
      </c>
      <c r="P36" s="262">
        <f t="shared" si="16"/>
        <v>0</v>
      </c>
      <c r="Q36" s="262">
        <f t="shared" si="16"/>
        <v>0</v>
      </c>
      <c r="R36" s="262">
        <f>$C36*R$35</f>
        <v>0</v>
      </c>
      <c r="AF36" s="6"/>
    </row>
    <row r="37" spans="1:32" s="5" customFormat="1" ht="11.25" thickBot="1">
      <c r="A37" s="272"/>
      <c r="B37" s="274" t="s">
        <v>139</v>
      </c>
      <c r="C37" s="26">
        <f>C188</f>
        <v>0</v>
      </c>
      <c r="D37" s="268">
        <f>$C37*D$35</f>
        <v>0</v>
      </c>
      <c r="E37" s="268">
        <f t="shared" si="16"/>
        <v>0</v>
      </c>
      <c r="F37" s="268">
        <f t="shared" si="16"/>
        <v>0</v>
      </c>
      <c r="G37" s="268">
        <f t="shared" si="16"/>
        <v>0</v>
      </c>
      <c r="H37" s="268">
        <f>$C37*H$35</f>
        <v>0</v>
      </c>
      <c r="I37" s="268">
        <f t="shared" si="16"/>
        <v>0</v>
      </c>
      <c r="J37" s="268">
        <f t="shared" si="16"/>
        <v>0</v>
      </c>
      <c r="K37" s="268">
        <f>$C37*K$35</f>
        <v>0</v>
      </c>
      <c r="L37" s="268">
        <f t="shared" si="16"/>
        <v>0</v>
      </c>
      <c r="M37" s="268">
        <f t="shared" si="16"/>
        <v>0</v>
      </c>
      <c r="N37" s="268">
        <f t="shared" si="16"/>
        <v>0</v>
      </c>
      <c r="O37" s="268">
        <f t="shared" si="16"/>
        <v>0</v>
      </c>
      <c r="P37" s="268">
        <f t="shared" si="16"/>
        <v>0</v>
      </c>
      <c r="Q37" s="268">
        <f t="shared" si="16"/>
        <v>0</v>
      </c>
      <c r="R37" s="268">
        <f>$C37*R$35</f>
        <v>0</v>
      </c>
      <c r="AF37" s="6"/>
    </row>
    <row r="38" spans="1:32" s="5" customFormat="1" ht="11.25" thickTop="1">
      <c r="A38" s="272"/>
      <c r="B38" s="266" t="s">
        <v>292</v>
      </c>
      <c r="C38" s="24"/>
      <c r="D38" s="259">
        <f>SUM(D35:D37)</f>
        <v>16.413596825551629</v>
      </c>
      <c r="E38" s="259">
        <f>SUM(E35:E37)</f>
        <v>18.177144825064001</v>
      </c>
      <c r="F38" s="259">
        <f t="shared" ref="F38:L38" si="17">SUM(F35:F37)</f>
        <v>19.21427191158503</v>
      </c>
      <c r="G38" s="259">
        <f t="shared" si="17"/>
        <v>19.864812894956234</v>
      </c>
      <c r="H38" s="259">
        <f>SUM(H35:H37)</f>
        <v>20.513133601933681</v>
      </c>
      <c r="I38" s="259">
        <f>SUM(I35:I37)</f>
        <v>21.787572251950994</v>
      </c>
      <c r="J38" s="259">
        <f t="shared" si="17"/>
        <v>25.484332447558703</v>
      </c>
      <c r="K38" s="259">
        <f>SUM(K35:K37)</f>
        <v>28.079835551862249</v>
      </c>
      <c r="L38" s="259">
        <f t="shared" si="17"/>
        <v>30.757488882734858</v>
      </c>
      <c r="M38" s="259">
        <f>SUM(M35:M37)</f>
        <v>34.016854628772165</v>
      </c>
      <c r="N38" s="259">
        <f t="shared" ref="N38:Q38" si="18">SUM(N35:N37)</f>
        <v>41.465881929831525</v>
      </c>
      <c r="O38" s="259">
        <f>SUM(O35:O37)</f>
        <v>43.98367536035353</v>
      </c>
      <c r="P38" s="259">
        <f t="shared" si="18"/>
        <v>47.771466888105337</v>
      </c>
      <c r="Q38" s="259">
        <f t="shared" si="18"/>
        <v>53.046843599675249</v>
      </c>
      <c r="R38" s="259">
        <f>SUM(R35:R37)</f>
        <v>62.407528875760583</v>
      </c>
      <c r="AF38" s="6"/>
    </row>
    <row r="39" spans="1:32" s="5" customFormat="1">
      <c r="A39" s="272"/>
      <c r="B39" s="275"/>
      <c r="C39" s="153"/>
      <c r="D39" s="276"/>
      <c r="E39" s="276"/>
      <c r="F39" s="276"/>
      <c r="G39" s="276"/>
      <c r="H39" s="276"/>
      <c r="I39" s="276"/>
      <c r="J39" s="276"/>
      <c r="K39" s="276"/>
      <c r="L39" s="276"/>
      <c r="M39" s="276"/>
      <c r="N39" s="276"/>
      <c r="O39" s="276"/>
      <c r="P39" s="276"/>
      <c r="Q39" s="276"/>
      <c r="R39" s="277"/>
      <c r="AF39" s="6"/>
    </row>
    <row r="40" spans="1:32" s="5" customFormat="1">
      <c r="A40" s="272"/>
      <c r="B40" s="248" t="s">
        <v>293</v>
      </c>
      <c r="C40" s="452"/>
      <c r="D40" s="279">
        <f>D63</f>
        <v>0</v>
      </c>
      <c r="E40" s="279">
        <f t="shared" ref="E40:I40" si="19">E63</f>
        <v>0</v>
      </c>
      <c r="F40" s="279">
        <f t="shared" si="19"/>
        <v>0</v>
      </c>
      <c r="G40" s="279">
        <f t="shared" si="19"/>
        <v>0</v>
      </c>
      <c r="H40" s="279">
        <f>H63</f>
        <v>0</v>
      </c>
      <c r="I40" s="279">
        <f t="shared" si="19"/>
        <v>0</v>
      </c>
      <c r="J40" s="279">
        <f t="shared" ref="J40:O40" si="20">J63</f>
        <v>0</v>
      </c>
      <c r="K40" s="279">
        <f t="shared" si="20"/>
        <v>0</v>
      </c>
      <c r="L40" s="279">
        <f>L63</f>
        <v>0</v>
      </c>
      <c r="M40" s="279">
        <f t="shared" si="20"/>
        <v>0</v>
      </c>
      <c r="N40" s="279">
        <f t="shared" si="20"/>
        <v>0</v>
      </c>
      <c r="O40" s="279">
        <f t="shared" si="20"/>
        <v>0</v>
      </c>
      <c r="P40" s="279">
        <f>P63</f>
        <v>0</v>
      </c>
      <c r="Q40" s="279">
        <f>Q63</f>
        <v>0</v>
      </c>
      <c r="R40" s="279">
        <f>R63</f>
        <v>0</v>
      </c>
      <c r="S40" s="280"/>
      <c r="AF40" s="6"/>
    </row>
    <row r="41" spans="1:32" s="5" customFormat="1">
      <c r="A41" s="272"/>
      <c r="B41" s="281" t="s">
        <v>142</v>
      </c>
      <c r="C41" s="453"/>
      <c r="D41" s="8"/>
      <c r="E41" s="8"/>
      <c r="F41" s="8"/>
      <c r="G41" s="8"/>
      <c r="H41" s="244"/>
      <c r="I41" s="244"/>
      <c r="J41" s="244"/>
      <c r="K41" s="244"/>
      <c r="L41" s="244"/>
      <c r="M41" s="244"/>
      <c r="N41" s="244"/>
      <c r="O41" s="244"/>
      <c r="P41" s="244"/>
      <c r="Q41" s="244"/>
      <c r="R41" s="152"/>
      <c r="S41" s="283">
        <f>SUMPRODUCT(D38:R38,D40:R40)</f>
        <v>0</v>
      </c>
      <c r="AF41" s="6"/>
    </row>
    <row r="42" spans="1:32" s="5" customFormat="1">
      <c r="A42" s="272"/>
      <c r="B42" s="241"/>
      <c r="C42" s="454"/>
      <c r="S42" s="284"/>
      <c r="AF42" s="6"/>
    </row>
    <row r="43" spans="1:32" s="5" customFormat="1">
      <c r="A43" s="272"/>
      <c r="B43" s="281"/>
      <c r="C43" s="453"/>
      <c r="D43" s="8"/>
      <c r="E43" s="8"/>
      <c r="F43" s="8"/>
      <c r="G43" s="8"/>
      <c r="H43" s="8"/>
      <c r="I43" s="285"/>
      <c r="AF43" s="6"/>
    </row>
    <row r="44" spans="1:32" s="5" customFormat="1">
      <c r="A44" s="229"/>
      <c r="B44" s="230" t="s">
        <v>143</v>
      </c>
      <c r="C44" s="449"/>
      <c r="D44" s="232"/>
      <c r="E44" s="232"/>
      <c r="F44" s="232"/>
      <c r="G44" s="232"/>
      <c r="H44" s="232"/>
      <c r="I44" s="233"/>
      <c r="AF44" s="6"/>
    </row>
    <row r="45" spans="1:32" s="5" customFormat="1">
      <c r="A45" s="272"/>
      <c r="B45" s="286"/>
      <c r="C45" s="455"/>
      <c r="D45" s="245" t="s">
        <v>144</v>
      </c>
      <c r="E45" s="245" t="s">
        <v>145</v>
      </c>
      <c r="F45" s="245" t="s">
        <v>146</v>
      </c>
      <c r="G45" s="245" t="s">
        <v>147</v>
      </c>
      <c r="H45" s="245" t="s">
        <v>148</v>
      </c>
      <c r="I45" s="246" t="s">
        <v>149</v>
      </c>
      <c r="AF45" s="6"/>
    </row>
    <row r="46" spans="1:32" s="5" customFormat="1">
      <c r="A46" s="272"/>
      <c r="B46" s="287" t="s">
        <v>294</v>
      </c>
      <c r="C46" s="215"/>
      <c r="D46" s="255">
        <f>IF(C159=0,SUMPRODUCT(D28:R28,D40:R40),SUMPRODUCT(D28:R28,D40:R40)+(C156/C159)*SUMPRODUCT(D32:R32,D40:R40))</f>
        <v>0</v>
      </c>
      <c r="E46" s="255">
        <f t="shared" ref="E46:I47" si="21">D46*(1+C170)</f>
        <v>0</v>
      </c>
      <c r="F46" s="255">
        <f t="shared" si="21"/>
        <v>0</v>
      </c>
      <c r="G46" s="255">
        <f t="shared" si="21"/>
        <v>0</v>
      </c>
      <c r="H46" s="255">
        <f t="shared" si="21"/>
        <v>0</v>
      </c>
      <c r="I46" s="255">
        <f t="shared" si="21"/>
        <v>0</v>
      </c>
      <c r="AF46" s="6"/>
    </row>
    <row r="47" spans="1:32" s="5" customFormat="1" ht="11.25" thickBot="1">
      <c r="A47" s="272"/>
      <c r="B47" s="248" t="s">
        <v>295</v>
      </c>
      <c r="C47" s="215"/>
      <c r="D47" s="251">
        <f>IF(C159=0,SUMPRODUCT(D29:R29,D40:R40)+SUMPRODUCT(D33:R33,D40:R40)+SUMPRODUCT(D34:R34,D40:R40),SUMPRODUCT(D29:R29,D40:R40)+SUMPRODUCT(D33:R33,D40:R40)+SUMPRODUCT(D34:R34,D40:R40)+((C157+C158)/C159)*SUMPRODUCT(D32:R32,D40:R40))</f>
        <v>0</v>
      </c>
      <c r="E47" s="255">
        <f t="shared" si="21"/>
        <v>0</v>
      </c>
      <c r="F47" s="255">
        <f t="shared" si="21"/>
        <v>0</v>
      </c>
      <c r="G47" s="255">
        <f t="shared" si="21"/>
        <v>0</v>
      </c>
      <c r="H47" s="255">
        <f t="shared" si="21"/>
        <v>0</v>
      </c>
      <c r="I47" s="255">
        <f t="shared" si="21"/>
        <v>0</v>
      </c>
      <c r="AF47" s="6"/>
    </row>
    <row r="48" spans="1:32" s="5" customFormat="1" ht="11.25" thickTop="1">
      <c r="A48" s="272"/>
      <c r="B48" s="266" t="s">
        <v>152</v>
      </c>
      <c r="C48" s="24"/>
      <c r="D48" s="259">
        <f>SUM(D46:D47)</f>
        <v>0</v>
      </c>
      <c r="E48" s="259">
        <f>SUM(E46:E47)</f>
        <v>0</v>
      </c>
      <c r="F48" s="259">
        <f t="shared" ref="F48:I48" si="22">SUM(F46:F47)</f>
        <v>0</v>
      </c>
      <c r="G48" s="259">
        <f t="shared" si="22"/>
        <v>0</v>
      </c>
      <c r="H48" s="259">
        <f>SUM(H46:H47)</f>
        <v>0</v>
      </c>
      <c r="I48" s="259">
        <f t="shared" si="22"/>
        <v>0</v>
      </c>
      <c r="AF48" s="6"/>
    </row>
    <row r="49" spans="1:32" s="5" customFormat="1" ht="11.25" thickBot="1">
      <c r="A49" s="272"/>
      <c r="B49" s="7" t="s">
        <v>153</v>
      </c>
      <c r="C49" s="204">
        <f>C36+C37</f>
        <v>0</v>
      </c>
      <c r="D49" s="255">
        <f>D48*$C49</f>
        <v>0</v>
      </c>
      <c r="E49" s="255">
        <f>E48*$C49</f>
        <v>0</v>
      </c>
      <c r="F49" s="255">
        <f>F48*$C49</f>
        <v>0</v>
      </c>
      <c r="G49" s="255">
        <f>G48*$C49</f>
        <v>0</v>
      </c>
      <c r="H49" s="255">
        <f>H48*$C49</f>
        <v>0</v>
      </c>
      <c r="I49" s="255">
        <f t="shared" ref="I49" si="23">I48*$C49</f>
        <v>0</v>
      </c>
      <c r="AF49" s="6"/>
    </row>
    <row r="50" spans="1:32" s="5" customFormat="1" ht="11.25" thickTop="1">
      <c r="A50" s="272"/>
      <c r="B50" s="266" t="s">
        <v>154</v>
      </c>
      <c r="C50" s="24"/>
      <c r="D50" s="259">
        <f>SUM(D48:D49)</f>
        <v>0</v>
      </c>
      <c r="E50" s="259">
        <f>SUM(E48:E49)</f>
        <v>0</v>
      </c>
      <c r="F50" s="259">
        <f t="shared" ref="F50:I50" si="24">SUM(F48:F49)</f>
        <v>0</v>
      </c>
      <c r="G50" s="259">
        <f t="shared" si="24"/>
        <v>0</v>
      </c>
      <c r="H50" s="259">
        <f>SUM(H48:H49)</f>
        <v>0</v>
      </c>
      <c r="I50" s="259">
        <f t="shared" si="24"/>
        <v>0</v>
      </c>
      <c r="AF50" s="6"/>
    </row>
    <row r="51" spans="1:32" s="5" customFormat="1">
      <c r="A51" s="272"/>
      <c r="B51" s="288"/>
      <c r="C51" s="289"/>
      <c r="D51" s="289"/>
      <c r="E51" s="289"/>
      <c r="F51" s="289"/>
      <c r="G51" s="289"/>
      <c r="H51" s="289"/>
      <c r="I51" s="289"/>
      <c r="J51" s="8"/>
      <c r="K51" s="8"/>
      <c r="L51" s="8"/>
      <c r="M51" s="8"/>
      <c r="N51" s="8"/>
      <c r="O51" s="8"/>
      <c r="P51" s="8"/>
      <c r="Q51" s="8"/>
      <c r="R51" s="8"/>
      <c r="S51" s="8"/>
      <c r="T51" s="8"/>
      <c r="U51" s="8"/>
      <c r="V51" s="8"/>
      <c r="W51" s="8"/>
      <c r="X51" s="8"/>
      <c r="Y51" s="8"/>
      <c r="Z51" s="8"/>
      <c r="AA51" s="8"/>
      <c r="AB51" s="8"/>
      <c r="AC51" s="8"/>
      <c r="AD51" s="8"/>
      <c r="AE51" s="8"/>
      <c r="AF51" s="9"/>
    </row>
    <row r="52" spans="1:32">
      <c r="A52" s="290"/>
    </row>
    <row r="53" spans="1:32" s="228" customFormat="1" ht="16.5">
      <c r="A53" s="227" t="s">
        <v>155</v>
      </c>
    </row>
    <row r="54" spans="1:32"/>
    <row r="55" spans="1:32">
      <c r="B55" s="230" t="s">
        <v>18</v>
      </c>
      <c r="C55" s="231"/>
      <c r="D55" s="232"/>
      <c r="E55" s="232"/>
      <c r="F55" s="232"/>
      <c r="G55" s="232"/>
      <c r="H55" s="232"/>
      <c r="I55" s="232"/>
      <c r="J55" s="232"/>
      <c r="K55" s="232"/>
      <c r="L55" s="232"/>
      <c r="M55" s="232"/>
      <c r="N55" s="232"/>
      <c r="O55" s="232"/>
      <c r="P55" s="232"/>
      <c r="Q55" s="232"/>
      <c r="R55" s="232"/>
      <c r="S55" s="232"/>
      <c r="T55" s="232"/>
      <c r="U55" s="232"/>
      <c r="V55" s="232"/>
      <c r="W55" s="233"/>
    </row>
    <row r="56" spans="1:32">
      <c r="B56" s="291" t="s">
        <v>296</v>
      </c>
      <c r="C56" s="5"/>
      <c r="D56" s="5"/>
      <c r="E56" s="5"/>
      <c r="F56" s="5"/>
      <c r="G56" s="5"/>
      <c r="H56" s="5"/>
      <c r="I56" s="5"/>
      <c r="J56" s="5"/>
      <c r="K56" s="5"/>
      <c r="L56" s="5"/>
      <c r="M56" s="5"/>
      <c r="N56" s="5"/>
      <c r="O56" s="5"/>
      <c r="P56" s="5"/>
      <c r="Q56" s="5"/>
      <c r="R56" s="5"/>
      <c r="S56" s="240"/>
      <c r="T56" s="240"/>
      <c r="U56" s="240"/>
      <c r="V56" s="240"/>
      <c r="W56" s="456"/>
    </row>
    <row r="57" spans="1:32">
      <c r="B57" s="292" t="s">
        <v>297</v>
      </c>
      <c r="C57" s="293"/>
      <c r="D57" s="400">
        <v>15</v>
      </c>
      <c r="E57" s="400">
        <v>15</v>
      </c>
      <c r="F57" s="400">
        <v>20</v>
      </c>
      <c r="G57" s="400">
        <v>25</v>
      </c>
      <c r="H57" s="400">
        <v>30</v>
      </c>
      <c r="I57" s="400">
        <v>35</v>
      </c>
      <c r="J57" s="400">
        <v>40</v>
      </c>
      <c r="K57" s="400">
        <v>45</v>
      </c>
      <c r="L57" s="400">
        <v>50</v>
      </c>
      <c r="M57" s="400">
        <v>55</v>
      </c>
      <c r="N57" s="400">
        <v>60</v>
      </c>
      <c r="O57" s="400">
        <v>65</v>
      </c>
      <c r="P57" s="400">
        <v>70</v>
      </c>
      <c r="Q57" s="400">
        <v>75</v>
      </c>
      <c r="R57" s="400">
        <v>80</v>
      </c>
      <c r="S57" s="12"/>
      <c r="T57" s="5"/>
      <c r="U57" s="5"/>
      <c r="V57" s="5"/>
      <c r="W57" s="6"/>
    </row>
    <row r="58" spans="1:32">
      <c r="B58" s="292" t="s">
        <v>291</v>
      </c>
      <c r="C58" s="293"/>
      <c r="D58" s="400">
        <v>0</v>
      </c>
      <c r="E58" s="400">
        <v>5</v>
      </c>
      <c r="F58" s="400">
        <v>5</v>
      </c>
      <c r="G58" s="400">
        <v>5</v>
      </c>
      <c r="H58" s="400">
        <v>6</v>
      </c>
      <c r="I58" s="400">
        <v>6</v>
      </c>
      <c r="J58" s="400">
        <v>8</v>
      </c>
      <c r="K58" s="400">
        <v>6</v>
      </c>
      <c r="L58" s="400">
        <v>6</v>
      </c>
      <c r="M58" s="400">
        <v>6</v>
      </c>
      <c r="N58" s="400">
        <v>8</v>
      </c>
      <c r="O58" s="400">
        <v>8</v>
      </c>
      <c r="P58" s="400">
        <v>5</v>
      </c>
      <c r="Q58" s="400">
        <v>5</v>
      </c>
      <c r="R58" s="400">
        <v>5</v>
      </c>
      <c r="S58" s="12"/>
      <c r="T58" s="5"/>
      <c r="U58" s="5"/>
      <c r="V58" s="5"/>
      <c r="W58" s="6"/>
    </row>
    <row r="59" spans="1:32" hidden="1">
      <c r="B59" s="294"/>
      <c r="C59" s="295"/>
      <c r="D59" s="296" t="str">
        <f>D57&amp;"_"&amp;D58</f>
        <v>15_0</v>
      </c>
      <c r="E59" s="296" t="str">
        <f t="shared" ref="E59:R59" si="25">E57&amp;"_"&amp;E58</f>
        <v>15_5</v>
      </c>
      <c r="F59" s="296" t="str">
        <f t="shared" si="25"/>
        <v>20_5</v>
      </c>
      <c r="G59" s="296" t="str">
        <f t="shared" si="25"/>
        <v>25_5</v>
      </c>
      <c r="H59" s="296" t="str">
        <f t="shared" si="25"/>
        <v>30_6</v>
      </c>
      <c r="I59" s="296" t="str">
        <f t="shared" si="25"/>
        <v>35_6</v>
      </c>
      <c r="J59" s="296" t="str">
        <f t="shared" si="25"/>
        <v>40_8</v>
      </c>
      <c r="K59" s="296" t="str">
        <f t="shared" si="25"/>
        <v>45_6</v>
      </c>
      <c r="L59" s="296" t="str">
        <f t="shared" si="25"/>
        <v>50_6</v>
      </c>
      <c r="M59" s="296" t="str">
        <f t="shared" si="25"/>
        <v>55_6</v>
      </c>
      <c r="N59" s="296" t="str">
        <f t="shared" si="25"/>
        <v>60_8</v>
      </c>
      <c r="O59" s="296" t="str">
        <f t="shared" si="25"/>
        <v>65_8</v>
      </c>
      <c r="P59" s="296" t="str">
        <f t="shared" si="25"/>
        <v>70_5</v>
      </c>
      <c r="Q59" s="296" t="str">
        <f t="shared" si="25"/>
        <v>75_5</v>
      </c>
      <c r="R59" s="296" t="str">
        <f t="shared" si="25"/>
        <v>80_5</v>
      </c>
      <c r="S59" s="28"/>
      <c r="T59" s="28"/>
      <c r="U59" s="28"/>
      <c r="V59" s="28"/>
      <c r="W59" s="297"/>
    </row>
    <row r="60" spans="1:32">
      <c r="B60" s="12"/>
      <c r="C60" s="5"/>
      <c r="D60" s="5"/>
      <c r="E60" s="5"/>
      <c r="F60" s="5"/>
      <c r="G60" s="5"/>
      <c r="H60" s="5"/>
      <c r="I60" s="5"/>
      <c r="J60" s="5"/>
      <c r="K60" s="5"/>
      <c r="L60" s="5"/>
      <c r="M60" s="5"/>
      <c r="N60" s="5"/>
      <c r="O60" s="5"/>
      <c r="P60" s="5"/>
      <c r="Q60" s="5"/>
      <c r="R60" s="5"/>
      <c r="S60" s="5"/>
      <c r="T60" s="5"/>
      <c r="U60" s="5"/>
      <c r="V60" s="5"/>
      <c r="W60" s="6"/>
    </row>
    <row r="61" spans="1:32">
      <c r="B61" s="243" t="s">
        <v>160</v>
      </c>
      <c r="C61" s="152"/>
      <c r="D61" s="436">
        <f>IFERROR(INDEX(CAO_VVT!$AK$15:$AK$235,MATCH('1_Kostprijs_begeleiding_VVT'!D59,CAO_VVT!$AH$15:$AH$235,0)),"")</f>
        <v>12.030000000000001</v>
      </c>
      <c r="E61" s="436">
        <f>IFERROR(INDEX(CAO_VVT!$AK$15:$AK$235,MATCH('1_Kostprijs_begeleiding_VVT'!E59,CAO_VVT!$AH$15:$AH$235,0)),"")</f>
        <v>13.57</v>
      </c>
      <c r="F61" s="436">
        <f>IFERROR(INDEX(CAO_VVT!$AK$15:$AK$235,MATCH('1_Kostprijs_begeleiding_VVT'!F59,CAO_VVT!$AH$15:$AH$235,0)),"")</f>
        <v>14.423333333333334</v>
      </c>
      <c r="G61" s="436">
        <f>IFERROR(INDEX(CAO_VVT!$AK$15:$AK$235,MATCH('1_Kostprijs_begeleiding_VVT'!G59,CAO_VVT!$AH$15:$AH$235,0)),"")</f>
        <v>14.911666666666667</v>
      </c>
      <c r="H61" s="436">
        <f>IFERROR(INDEX(CAO_VVT!$AK$15:$AK$235,MATCH('1_Kostprijs_begeleiding_VVT'!H59,CAO_VVT!$AH$15:$AH$235,0)),"")</f>
        <v>15.398333333333333</v>
      </c>
      <c r="I61" s="436">
        <f>IFERROR(INDEX(CAO_VVT!$AK$15:$AK$235,MATCH('1_Kostprijs_begeleiding_VVT'!I59,CAO_VVT!$AH$15:$AH$235,0)),"")</f>
        <v>16.355</v>
      </c>
      <c r="J61" s="436">
        <f>IFERROR(INDEX(CAO_VVT!$AK$15:$AK$235,MATCH('1_Kostprijs_begeleiding_VVT'!J59,CAO_VVT!$AH$15:$AH$235,0)),"")</f>
        <v>19.130000000000003</v>
      </c>
      <c r="K61" s="436">
        <f>IFERROR(INDEX(CAO_VVT!$AK$15:$AK$235,MATCH('1_Kostprijs_begeleiding_VVT'!K59,CAO_VVT!$AH$15:$AH$235,0)),"")</f>
        <v>21.078333333333333</v>
      </c>
      <c r="L61" s="436">
        <f>IFERROR(INDEX(CAO_VVT!$AK$15:$AK$235,MATCH('1_Kostprijs_begeleiding_VVT'!L59,CAO_VVT!$AH$15:$AH$235,0)),"")</f>
        <v>23.088333333333335</v>
      </c>
      <c r="M61" s="436">
        <f>IFERROR(INDEX(CAO_VVT!$AK$15:$AK$235,MATCH('1_Kostprijs_begeleiding_VVT'!M59,CAO_VVT!$AH$15:$AH$235,0)),"")</f>
        <v>25.535000000000004</v>
      </c>
      <c r="N61" s="436">
        <f>IFERROR(INDEX(CAO_VVT!$AK$15:$AK$235,MATCH('1_Kostprijs_begeleiding_VVT'!N59,CAO_VVT!$AH$15:$AH$235,0)),"")</f>
        <v>31.126666666666665</v>
      </c>
      <c r="O61" s="436">
        <f>IFERROR(INDEX(CAO_VVT!$AK$15:$AK$235,MATCH('1_Kostprijs_begeleiding_VVT'!O59,CAO_VVT!$AH$15:$AH$235,0)),"")</f>
        <v>33.016666666666666</v>
      </c>
      <c r="P61" s="436">
        <f>IFERROR(INDEX(CAO_VVT!$AK$15:$AK$235,MATCH('1_Kostprijs_begeleiding_VVT'!P59,CAO_VVT!$AH$15:$AH$235,0)),"")</f>
        <v>35.86</v>
      </c>
      <c r="Q61" s="436">
        <f>IFERROR(INDEX(CAO_VVT!$AK$15:$AK$235,MATCH('1_Kostprijs_begeleiding_VVT'!Q59,CAO_VVT!$AH$15:$AH$235,0)),"")</f>
        <v>39.820000000000007</v>
      </c>
      <c r="R61" s="436">
        <f>IFERROR(INDEX(CAO_VVT!$AK$15:$AK$235,MATCH('1_Kostprijs_begeleiding_VVT'!R59,CAO_VVT!$AH$15:$AH$235,0)),"")</f>
        <v>46.846666666666671</v>
      </c>
      <c r="S61" s="5"/>
      <c r="T61" s="5"/>
      <c r="U61" s="5"/>
      <c r="V61" s="5"/>
      <c r="W61" s="6"/>
    </row>
    <row r="62" spans="1:32">
      <c r="B62" s="7"/>
      <c r="C62" s="8"/>
      <c r="D62" s="5"/>
      <c r="E62" s="5"/>
      <c r="F62" s="5"/>
      <c r="G62" s="5"/>
      <c r="H62" s="5"/>
      <c r="I62" s="5"/>
      <c r="J62" s="5"/>
      <c r="K62" s="5"/>
      <c r="L62" s="5"/>
      <c r="M62" s="5"/>
      <c r="N62" s="5"/>
      <c r="O62" s="5"/>
      <c r="P62" s="5"/>
      <c r="Q62" s="5"/>
      <c r="R62" s="5"/>
      <c r="S62" s="5"/>
      <c r="T62" s="5"/>
      <c r="U62" s="5"/>
      <c r="V62" s="5"/>
      <c r="W62" s="6"/>
    </row>
    <row r="63" spans="1:32" ht="11.25" thickBot="1">
      <c r="B63" s="298" t="s">
        <v>293</v>
      </c>
      <c r="C63" s="299"/>
      <c r="D63" s="211"/>
      <c r="E63" s="211"/>
      <c r="F63" s="211"/>
      <c r="G63" s="211"/>
      <c r="H63" s="211"/>
      <c r="I63" s="211"/>
      <c r="J63" s="211"/>
      <c r="K63" s="211"/>
      <c r="L63" s="211"/>
      <c r="M63" s="211"/>
      <c r="N63" s="211"/>
      <c r="O63" s="211"/>
      <c r="P63" s="211"/>
      <c r="Q63" s="211"/>
      <c r="R63" s="211"/>
      <c r="S63" s="5"/>
      <c r="T63" s="5"/>
      <c r="U63" s="5"/>
      <c r="V63" s="5"/>
      <c r="W63" s="6"/>
    </row>
    <row r="64" spans="1:32" ht="11.25" thickTop="1">
      <c r="B64" s="300" t="s">
        <v>298</v>
      </c>
      <c r="C64" s="226">
        <f>SUM(D63:R63)</f>
        <v>0</v>
      </c>
      <c r="D64" s="301"/>
      <c r="E64" s="301"/>
      <c r="F64" s="301"/>
      <c r="G64" s="301"/>
      <c r="H64" s="301"/>
      <c r="I64" s="5"/>
      <c r="J64" s="5"/>
      <c r="K64" s="5"/>
      <c r="L64" s="5"/>
      <c r="M64" s="5"/>
      <c r="N64" s="5"/>
      <c r="O64" s="5"/>
      <c r="P64" s="5"/>
      <c r="Q64" s="5"/>
      <c r="R64" s="5"/>
      <c r="S64" s="5"/>
      <c r="T64" s="5"/>
      <c r="U64" s="5"/>
      <c r="V64" s="5"/>
      <c r="W64" s="6"/>
    </row>
    <row r="65" spans="2:23">
      <c r="B65" s="7"/>
      <c r="C65" s="8"/>
      <c r="D65" s="5"/>
      <c r="E65" s="5"/>
      <c r="F65" s="5"/>
      <c r="G65" s="5"/>
      <c r="H65" s="5"/>
      <c r="I65" s="5"/>
      <c r="J65" s="5"/>
      <c r="K65" s="5"/>
      <c r="L65" s="5"/>
      <c r="M65" s="5"/>
      <c r="N65" s="5"/>
      <c r="O65" s="5"/>
      <c r="P65" s="5"/>
      <c r="Q65" s="5"/>
      <c r="R65" s="5"/>
      <c r="S65" s="5"/>
      <c r="T65" s="5"/>
      <c r="U65" s="5"/>
      <c r="V65" s="5"/>
      <c r="W65" s="6"/>
    </row>
    <row r="66" spans="2:23">
      <c r="B66" s="248" t="s">
        <v>125</v>
      </c>
      <c r="C66" s="302">
        <v>8.3299999999999999E-2</v>
      </c>
      <c r="D66" s="303"/>
      <c r="E66" s="14" t="s">
        <v>164</v>
      </c>
      <c r="F66" s="15"/>
      <c r="G66" s="15"/>
      <c r="H66" s="15"/>
      <c r="I66" s="15"/>
      <c r="J66" s="15"/>
      <c r="K66" s="15"/>
      <c r="L66" s="15"/>
      <c r="M66" s="15"/>
      <c r="N66" s="15"/>
      <c r="O66" s="15"/>
      <c r="P66" s="15"/>
      <c r="Q66" s="15"/>
      <c r="R66" s="15"/>
      <c r="S66" s="15"/>
      <c r="T66" s="15"/>
      <c r="U66" s="15"/>
      <c r="V66" s="16"/>
      <c r="W66" s="6"/>
    </row>
    <row r="67" spans="2:23">
      <c r="B67" s="7"/>
      <c r="C67" s="304"/>
      <c r="D67" s="305"/>
      <c r="E67" s="303"/>
      <c r="F67" s="303"/>
      <c r="G67" s="303"/>
      <c r="H67" s="303"/>
      <c r="I67" s="303"/>
      <c r="J67" s="303"/>
      <c r="K67" s="303"/>
      <c r="L67" s="303"/>
      <c r="M67" s="303"/>
      <c r="N67" s="303"/>
      <c r="O67" s="303"/>
      <c r="P67" s="303"/>
      <c r="Q67" s="303"/>
      <c r="R67" s="303"/>
      <c r="S67" s="303"/>
      <c r="T67" s="303"/>
      <c r="U67" s="303"/>
      <c r="V67" s="303"/>
      <c r="W67" s="6"/>
    </row>
    <row r="68" spans="2:23">
      <c r="B68" s="7" t="s">
        <v>165</v>
      </c>
      <c r="C68" s="306">
        <f>2197.46/CAO_VVT!$D$9</f>
        <v>1.1701064962726304</v>
      </c>
      <c r="D68" s="303"/>
      <c r="E68" s="14" t="s">
        <v>164</v>
      </c>
      <c r="F68" s="15"/>
      <c r="G68" s="15"/>
      <c r="H68" s="15"/>
      <c r="I68" s="15"/>
      <c r="J68" s="15"/>
      <c r="K68" s="15"/>
      <c r="L68" s="15"/>
      <c r="M68" s="15"/>
      <c r="N68" s="15"/>
      <c r="O68" s="15"/>
      <c r="P68" s="15"/>
      <c r="Q68" s="15"/>
      <c r="R68" s="15"/>
      <c r="S68" s="15"/>
      <c r="T68" s="15"/>
      <c r="U68" s="15"/>
      <c r="V68" s="16"/>
      <c r="W68" s="6"/>
    </row>
    <row r="69" spans="2:23">
      <c r="B69" s="7"/>
      <c r="C69" s="304"/>
      <c r="D69" s="305"/>
      <c r="E69" s="5"/>
      <c r="F69" s="303"/>
      <c r="G69" s="303"/>
      <c r="H69" s="303"/>
      <c r="I69" s="303"/>
      <c r="J69" s="303"/>
      <c r="K69" s="303"/>
      <c r="L69" s="303"/>
      <c r="M69" s="303"/>
      <c r="N69" s="303"/>
      <c r="O69" s="303"/>
      <c r="P69" s="303"/>
      <c r="Q69" s="303"/>
      <c r="R69" s="303"/>
      <c r="S69" s="303"/>
      <c r="T69" s="303"/>
      <c r="U69" s="303"/>
      <c r="V69" s="303"/>
      <c r="W69" s="6"/>
    </row>
    <row r="70" spans="2:23">
      <c r="B70" s="248" t="s">
        <v>126</v>
      </c>
      <c r="C70" s="302">
        <v>0.08</v>
      </c>
      <c r="D70" s="303"/>
      <c r="E70" s="14" t="s">
        <v>166</v>
      </c>
      <c r="F70" s="15"/>
      <c r="G70" s="15"/>
      <c r="H70" s="15"/>
      <c r="I70" s="15"/>
      <c r="J70" s="15"/>
      <c r="K70" s="15"/>
      <c r="L70" s="15"/>
      <c r="M70" s="15"/>
      <c r="N70" s="15"/>
      <c r="O70" s="15"/>
      <c r="P70" s="15"/>
      <c r="Q70" s="15"/>
      <c r="R70" s="15"/>
      <c r="S70" s="15"/>
      <c r="T70" s="15"/>
      <c r="U70" s="15"/>
      <c r="V70" s="16"/>
      <c r="W70" s="6"/>
    </row>
    <row r="71" spans="2:23">
      <c r="B71" s="7"/>
      <c r="C71" s="307"/>
      <c r="D71" s="305"/>
      <c r="E71" s="303"/>
      <c r="F71" s="303"/>
      <c r="G71" s="303"/>
      <c r="H71" s="303"/>
      <c r="I71" s="303"/>
      <c r="J71" s="303"/>
      <c r="K71" s="303"/>
      <c r="L71" s="303"/>
      <c r="M71" s="303"/>
      <c r="N71" s="303"/>
      <c r="O71" s="303"/>
      <c r="P71" s="303"/>
      <c r="Q71" s="303"/>
      <c r="R71" s="303"/>
      <c r="S71" s="303"/>
      <c r="T71" s="303"/>
      <c r="U71" s="303"/>
      <c r="V71" s="303"/>
      <c r="W71" s="6"/>
    </row>
    <row r="72" spans="2:23">
      <c r="B72" s="7" t="s">
        <v>167</v>
      </c>
      <c r="C72" s="306">
        <f>2127.58/CAO_VVT!$D$9</f>
        <v>1.1328966986155484</v>
      </c>
      <c r="D72" s="303"/>
      <c r="E72" s="14" t="s">
        <v>168</v>
      </c>
      <c r="F72" s="15"/>
      <c r="G72" s="15"/>
      <c r="H72" s="15"/>
      <c r="I72" s="15"/>
      <c r="J72" s="15"/>
      <c r="K72" s="15"/>
      <c r="L72" s="15"/>
      <c r="M72" s="15"/>
      <c r="N72" s="15"/>
      <c r="O72" s="15"/>
      <c r="P72" s="15"/>
      <c r="Q72" s="15"/>
      <c r="R72" s="15"/>
      <c r="S72" s="15"/>
      <c r="T72" s="15"/>
      <c r="U72" s="15"/>
      <c r="V72" s="16"/>
      <c r="W72" s="6"/>
    </row>
    <row r="73" spans="2:23">
      <c r="B73" s="7"/>
      <c r="C73" s="307"/>
      <c r="D73" s="303"/>
      <c r="E73" s="303"/>
      <c r="F73" s="303"/>
      <c r="G73" s="303"/>
      <c r="H73" s="303"/>
      <c r="I73" s="303"/>
      <c r="J73" s="303"/>
      <c r="K73" s="303"/>
      <c r="L73" s="303"/>
      <c r="M73" s="303"/>
      <c r="N73" s="303"/>
      <c r="O73" s="303"/>
      <c r="P73" s="303"/>
      <c r="Q73" s="303"/>
      <c r="R73" s="303"/>
      <c r="S73" s="303"/>
      <c r="T73" s="303"/>
      <c r="U73" s="303"/>
      <c r="V73" s="303"/>
      <c r="W73" s="6"/>
    </row>
    <row r="74" spans="2:23">
      <c r="B74" s="248" t="s">
        <v>127</v>
      </c>
      <c r="C74" s="210"/>
      <c r="D74" s="303"/>
      <c r="E74" s="14" t="s">
        <v>172</v>
      </c>
      <c r="F74" s="15"/>
      <c r="G74" s="15"/>
      <c r="H74" s="15"/>
      <c r="I74" s="15"/>
      <c r="J74" s="15"/>
      <c r="K74" s="15"/>
      <c r="L74" s="15"/>
      <c r="M74" s="15"/>
      <c r="N74" s="15"/>
      <c r="O74" s="15"/>
      <c r="P74" s="15"/>
      <c r="Q74" s="15"/>
      <c r="R74" s="15"/>
      <c r="S74" s="15"/>
      <c r="T74" s="15"/>
      <c r="U74" s="15"/>
      <c r="V74" s="16"/>
      <c r="W74" s="6"/>
    </row>
    <row r="75" spans="2:23">
      <c r="B75" s="7"/>
      <c r="C75" s="307"/>
      <c r="D75" s="303"/>
      <c r="E75" s="303"/>
      <c r="F75" s="303"/>
      <c r="G75" s="303"/>
      <c r="H75" s="303"/>
      <c r="I75" s="303"/>
      <c r="J75" s="303"/>
      <c r="K75" s="303"/>
      <c r="L75" s="303"/>
      <c r="M75" s="303"/>
      <c r="N75" s="303"/>
      <c r="O75" s="303"/>
      <c r="P75" s="303"/>
      <c r="Q75" s="303"/>
      <c r="R75" s="303"/>
      <c r="S75" s="303"/>
      <c r="T75" s="303"/>
      <c r="U75" s="303"/>
      <c r="V75" s="303"/>
      <c r="W75" s="6"/>
    </row>
    <row r="76" spans="2:23">
      <c r="B76" s="248" t="s">
        <v>173</v>
      </c>
      <c r="C76" s="212"/>
      <c r="D76" s="303"/>
      <c r="E76" s="14" t="s">
        <v>174</v>
      </c>
      <c r="F76" s="15"/>
      <c r="G76" s="15"/>
      <c r="H76" s="15"/>
      <c r="I76" s="15"/>
      <c r="J76" s="15"/>
      <c r="K76" s="15"/>
      <c r="L76" s="15"/>
      <c r="M76" s="15"/>
      <c r="N76" s="15"/>
      <c r="O76" s="15"/>
      <c r="P76" s="15"/>
      <c r="Q76" s="15"/>
      <c r="R76" s="15"/>
      <c r="S76" s="15"/>
      <c r="T76" s="15"/>
      <c r="U76" s="15"/>
      <c r="V76" s="16"/>
      <c r="W76" s="6"/>
    </row>
    <row r="77" spans="2:23">
      <c r="B77" s="12"/>
      <c r="C77" s="308"/>
      <c r="D77" s="303"/>
      <c r="E77" s="303"/>
      <c r="F77" s="303"/>
      <c r="G77" s="303"/>
      <c r="H77" s="303"/>
      <c r="I77" s="303"/>
      <c r="J77" s="303"/>
      <c r="K77" s="303"/>
      <c r="L77" s="303"/>
      <c r="M77" s="303"/>
      <c r="N77" s="303"/>
      <c r="O77" s="303"/>
      <c r="P77" s="303"/>
      <c r="Q77" s="303"/>
      <c r="R77" s="303"/>
      <c r="S77" s="303"/>
      <c r="T77" s="303"/>
      <c r="U77" s="303"/>
      <c r="V77" s="303"/>
      <c r="W77" s="6"/>
    </row>
    <row r="78" spans="2:23">
      <c r="B78" s="292" t="s">
        <v>36</v>
      </c>
      <c r="C78" s="309"/>
      <c r="D78" s="309"/>
      <c r="E78" s="309"/>
      <c r="F78" s="309"/>
      <c r="G78" s="309"/>
      <c r="H78" s="309"/>
      <c r="I78" s="309"/>
      <c r="J78" s="309"/>
      <c r="K78" s="309"/>
      <c r="L78" s="309"/>
      <c r="M78" s="309"/>
      <c r="N78" s="309"/>
      <c r="O78" s="309"/>
      <c r="P78" s="309"/>
      <c r="Q78" s="309"/>
      <c r="R78" s="309"/>
      <c r="S78" s="309"/>
      <c r="T78" s="309"/>
      <c r="U78" s="309"/>
      <c r="V78" s="309"/>
      <c r="W78" s="310"/>
    </row>
    <row r="79" spans="2:23">
      <c r="B79" s="12"/>
      <c r="C79" s="308"/>
      <c r="D79" s="311"/>
      <c r="E79" s="303"/>
      <c r="F79" s="303"/>
      <c r="G79" s="303"/>
      <c r="H79" s="303"/>
      <c r="I79" s="303"/>
      <c r="J79" s="303"/>
      <c r="K79" s="303"/>
      <c r="L79" s="303"/>
      <c r="M79" s="303"/>
      <c r="N79" s="303"/>
      <c r="O79" s="303"/>
      <c r="P79" s="303"/>
      <c r="Q79" s="303"/>
      <c r="R79" s="303"/>
      <c r="S79" s="303"/>
      <c r="T79" s="303"/>
      <c r="U79" s="303"/>
      <c r="V79" s="303"/>
      <c r="W79" s="6"/>
    </row>
    <row r="80" spans="2:23">
      <c r="B80" s="248" t="s">
        <v>175</v>
      </c>
      <c r="C80" s="212" t="s">
        <v>176</v>
      </c>
      <c r="D80" s="311"/>
      <c r="E80" s="14" t="s">
        <v>177</v>
      </c>
      <c r="F80" s="15"/>
      <c r="G80" s="15"/>
      <c r="H80" s="15"/>
      <c r="I80" s="15"/>
      <c r="J80" s="15"/>
      <c r="K80" s="15"/>
      <c r="L80" s="15"/>
      <c r="M80" s="15"/>
      <c r="N80" s="15"/>
      <c r="O80" s="15"/>
      <c r="P80" s="15"/>
      <c r="Q80" s="15"/>
      <c r="R80" s="15"/>
      <c r="S80" s="15"/>
      <c r="T80" s="15"/>
      <c r="U80" s="15"/>
      <c r="V80" s="16"/>
      <c r="W80" s="6"/>
    </row>
    <row r="81" spans="2:23">
      <c r="B81" s="12"/>
      <c r="C81" s="308"/>
      <c r="D81" s="311"/>
      <c r="E81" s="303"/>
      <c r="F81" s="303"/>
      <c r="G81" s="303"/>
      <c r="H81" s="303"/>
      <c r="I81" s="303"/>
      <c r="J81" s="303"/>
      <c r="K81" s="303"/>
      <c r="L81" s="303"/>
      <c r="M81" s="303"/>
      <c r="N81" s="303"/>
      <c r="O81" s="303"/>
      <c r="P81" s="303"/>
      <c r="Q81" s="303"/>
      <c r="R81" s="303"/>
      <c r="S81" s="303"/>
      <c r="T81" s="303"/>
      <c r="U81" s="303"/>
      <c r="V81" s="303"/>
      <c r="W81" s="6"/>
    </row>
    <row r="82" spans="2:23">
      <c r="B82" s="312" t="s">
        <v>178</v>
      </c>
      <c r="C82" s="313" t="s">
        <v>179</v>
      </c>
      <c r="D82" s="314"/>
      <c r="E82" s="315"/>
      <c r="F82" s="315"/>
      <c r="G82" s="315"/>
      <c r="H82" s="315"/>
      <c r="I82" s="315"/>
      <c r="J82" s="315"/>
      <c r="K82" s="315"/>
      <c r="L82" s="315"/>
      <c r="M82" s="315"/>
      <c r="N82" s="315"/>
      <c r="O82" s="315"/>
      <c r="P82" s="315"/>
      <c r="Q82" s="315"/>
      <c r="R82" s="315"/>
      <c r="S82" s="315"/>
      <c r="T82" s="315"/>
      <c r="U82" s="315"/>
      <c r="V82" s="315"/>
      <c r="W82" s="316"/>
    </row>
    <row r="83" spans="2:23">
      <c r="B83" s="241"/>
      <c r="C83" s="308"/>
      <c r="D83" s="311"/>
      <c r="E83" s="303"/>
      <c r="F83" s="303"/>
      <c r="G83" s="303"/>
      <c r="H83" s="303"/>
      <c r="I83" s="303"/>
      <c r="J83" s="303"/>
      <c r="K83" s="303"/>
      <c r="L83" s="303"/>
      <c r="M83" s="303"/>
      <c r="N83" s="303"/>
      <c r="O83" s="303"/>
      <c r="P83" s="303"/>
      <c r="Q83" s="303"/>
      <c r="R83" s="303"/>
      <c r="S83" s="303"/>
      <c r="T83" s="303"/>
      <c r="U83" s="303"/>
      <c r="V83" s="303"/>
      <c r="W83" s="6"/>
    </row>
    <row r="84" spans="2:23">
      <c r="B84" s="317" t="s">
        <v>130</v>
      </c>
      <c r="C84" s="210"/>
      <c r="D84" s="303"/>
      <c r="E84" s="318">
        <v>0.249</v>
      </c>
      <c r="F84" s="15" t="s">
        <v>180</v>
      </c>
      <c r="G84" s="15"/>
      <c r="H84" s="15"/>
      <c r="I84" s="15"/>
      <c r="J84" s="15"/>
      <c r="K84" s="15"/>
      <c r="L84" s="15"/>
      <c r="M84" s="15"/>
      <c r="N84" s="15"/>
      <c r="O84" s="15"/>
      <c r="P84" s="15"/>
      <c r="Q84" s="15"/>
      <c r="R84" s="15"/>
      <c r="S84" s="15"/>
      <c r="T84" s="15"/>
      <c r="U84" s="15"/>
      <c r="V84" s="16"/>
      <c r="W84" s="6"/>
    </row>
    <row r="85" spans="2:23">
      <c r="B85" s="12"/>
      <c r="C85" s="308"/>
      <c r="D85" s="311"/>
      <c r="E85" s="303"/>
      <c r="F85" s="303"/>
      <c r="G85" s="303"/>
      <c r="H85" s="303"/>
      <c r="I85" s="303"/>
      <c r="J85" s="303"/>
      <c r="K85" s="303"/>
      <c r="L85" s="303"/>
      <c r="M85" s="303"/>
      <c r="N85" s="303"/>
      <c r="O85" s="303"/>
      <c r="P85" s="303"/>
      <c r="Q85" s="303"/>
      <c r="R85" s="303"/>
      <c r="S85" s="303"/>
      <c r="T85" s="303"/>
      <c r="U85" s="303"/>
      <c r="V85" s="244"/>
      <c r="W85" s="6"/>
    </row>
    <row r="86" spans="2:23">
      <c r="B86" s="312" t="s">
        <v>181</v>
      </c>
      <c r="C86" s="313"/>
      <c r="D86" s="314"/>
      <c r="E86" s="315"/>
      <c r="F86" s="315"/>
      <c r="G86" s="315"/>
      <c r="H86" s="315"/>
      <c r="I86" s="315"/>
      <c r="J86" s="315"/>
      <c r="K86" s="315"/>
      <c r="L86" s="315"/>
      <c r="M86" s="315"/>
      <c r="N86" s="315"/>
      <c r="O86" s="315"/>
      <c r="P86" s="315"/>
      <c r="Q86" s="315"/>
      <c r="R86" s="315"/>
      <c r="S86" s="315"/>
      <c r="T86" s="315"/>
      <c r="U86" s="315"/>
      <c r="V86" s="457"/>
      <c r="W86" s="316"/>
    </row>
    <row r="87" spans="2:23">
      <c r="B87" s="12"/>
      <c r="C87" s="308"/>
      <c r="D87" s="311"/>
      <c r="E87" s="303"/>
      <c r="F87" s="303"/>
      <c r="G87" s="303"/>
      <c r="H87" s="303"/>
      <c r="I87" s="303"/>
      <c r="J87" s="303"/>
      <c r="K87" s="303"/>
      <c r="L87" s="303"/>
      <c r="M87" s="303"/>
      <c r="N87" s="303"/>
      <c r="O87" s="303"/>
      <c r="P87" s="303"/>
      <c r="Q87" s="303"/>
      <c r="R87" s="303"/>
      <c r="S87" s="224"/>
      <c r="T87" s="224"/>
      <c r="U87" s="224"/>
      <c r="V87" s="224"/>
      <c r="W87" s="225"/>
    </row>
    <row r="88" spans="2:23">
      <c r="B88" s="243" t="str">
        <f>B57</f>
        <v>Salarisschaal</v>
      </c>
      <c r="C88" s="319"/>
      <c r="D88" s="242">
        <f t="shared" ref="D88:R88" si="26">IF(D61="","",D57)</f>
        <v>15</v>
      </c>
      <c r="E88" s="242">
        <f t="shared" si="26"/>
        <v>15</v>
      </c>
      <c r="F88" s="242">
        <f t="shared" si="26"/>
        <v>20</v>
      </c>
      <c r="G88" s="242">
        <f t="shared" si="26"/>
        <v>25</v>
      </c>
      <c r="H88" s="242">
        <f t="shared" si="26"/>
        <v>30</v>
      </c>
      <c r="I88" s="242">
        <f t="shared" si="26"/>
        <v>35</v>
      </c>
      <c r="J88" s="242">
        <f t="shared" si="26"/>
        <v>40</v>
      </c>
      <c r="K88" s="242">
        <f t="shared" si="26"/>
        <v>45</v>
      </c>
      <c r="L88" s="242">
        <f t="shared" si="26"/>
        <v>50</v>
      </c>
      <c r="M88" s="242">
        <f t="shared" si="26"/>
        <v>55</v>
      </c>
      <c r="N88" s="242">
        <f t="shared" si="26"/>
        <v>60</v>
      </c>
      <c r="O88" s="242">
        <f t="shared" si="26"/>
        <v>65</v>
      </c>
      <c r="P88" s="242">
        <f t="shared" si="26"/>
        <v>70</v>
      </c>
      <c r="Q88" s="242">
        <f t="shared" si="26"/>
        <v>75</v>
      </c>
      <c r="R88" s="242">
        <f t="shared" si="26"/>
        <v>80</v>
      </c>
      <c r="S88" s="5"/>
      <c r="T88" s="5"/>
      <c r="U88" s="5"/>
      <c r="V88" s="5"/>
      <c r="W88" s="6"/>
    </row>
    <row r="89" spans="2:23">
      <c r="B89" s="243" t="str">
        <f>B58</f>
        <v>Periodiek (gewogen gemiddelde)</v>
      </c>
      <c r="C89" s="319"/>
      <c r="D89" s="242">
        <f t="shared" ref="D89:R89" si="27">IF(D61="","",D58)</f>
        <v>0</v>
      </c>
      <c r="E89" s="242">
        <f t="shared" si="27"/>
        <v>5</v>
      </c>
      <c r="F89" s="242">
        <f t="shared" si="27"/>
        <v>5</v>
      </c>
      <c r="G89" s="242">
        <f t="shared" si="27"/>
        <v>5</v>
      </c>
      <c r="H89" s="242">
        <f t="shared" si="27"/>
        <v>6</v>
      </c>
      <c r="I89" s="242">
        <f t="shared" si="27"/>
        <v>6</v>
      </c>
      <c r="J89" s="242">
        <f t="shared" si="27"/>
        <v>8</v>
      </c>
      <c r="K89" s="242">
        <f t="shared" si="27"/>
        <v>6</v>
      </c>
      <c r="L89" s="242">
        <f t="shared" si="27"/>
        <v>6</v>
      </c>
      <c r="M89" s="242">
        <f t="shared" si="27"/>
        <v>6</v>
      </c>
      <c r="N89" s="242">
        <f t="shared" si="27"/>
        <v>8</v>
      </c>
      <c r="O89" s="242">
        <f t="shared" si="27"/>
        <v>8</v>
      </c>
      <c r="P89" s="242">
        <f t="shared" si="27"/>
        <v>5</v>
      </c>
      <c r="Q89" s="242">
        <f t="shared" si="27"/>
        <v>5</v>
      </c>
      <c r="R89" s="242">
        <f t="shared" si="27"/>
        <v>5</v>
      </c>
      <c r="S89" s="5"/>
      <c r="T89" s="5"/>
      <c r="U89" s="5"/>
      <c r="V89" s="5"/>
      <c r="W89" s="6"/>
    </row>
    <row r="90" spans="2:23">
      <c r="B90" s="243"/>
      <c r="C90" s="320"/>
      <c r="D90" s="245"/>
      <c r="E90" s="245"/>
      <c r="F90" s="245"/>
      <c r="G90" s="245"/>
      <c r="H90" s="245"/>
      <c r="I90" s="245"/>
      <c r="J90" s="245"/>
      <c r="K90" s="245"/>
      <c r="L90" s="245"/>
      <c r="M90" s="245"/>
      <c r="N90" s="245"/>
      <c r="O90" s="245"/>
      <c r="P90" s="245"/>
      <c r="Q90" s="245"/>
      <c r="R90" s="245"/>
      <c r="S90" s="5"/>
      <c r="T90" s="5"/>
      <c r="U90" s="5"/>
      <c r="V90" s="5"/>
      <c r="W90" s="6"/>
    </row>
    <row r="91" spans="2:23">
      <c r="B91" s="248" t="s">
        <v>182</v>
      </c>
      <c r="C91" s="321"/>
      <c r="D91" s="322">
        <f>IF(D61="","",D25*CAO_VVT!$D$9)</f>
        <v>26917.38</v>
      </c>
      <c r="E91" s="322">
        <f>IF(E61="","",E25*CAO_VVT!$D$9)</f>
        <v>29809.5</v>
      </c>
      <c r="F91" s="322">
        <f>IF(F61="","",F25*CAO_VVT!$D$9)</f>
        <v>31510.330365999998</v>
      </c>
      <c r="G91" s="322">
        <f>IF(G61="","",G25*CAO_VVT!$D$9)</f>
        <v>32577.181162999997</v>
      </c>
      <c r="H91" s="322">
        <f>IF(H61="","",H25*CAO_VVT!$D$9)</f>
        <v>33640.390830999997</v>
      </c>
      <c r="I91" s="322">
        <f>IF(I61="","",I25*CAO_VVT!$D$9)</f>
        <v>35730.398876999992</v>
      </c>
      <c r="J91" s="322">
        <f>IF(J61="","",J25*CAO_VVT!$D$9)</f>
        <v>41792.878662000003</v>
      </c>
      <c r="K91" s="322">
        <f>IF(K61="","",K25*CAO_VVT!$D$9)</f>
        <v>46049.358463000004</v>
      </c>
      <c r="L91" s="322">
        <f>IF(L61="","",L25*CAO_VVT!$D$9)</f>
        <v>50440.560037000003</v>
      </c>
      <c r="M91" s="322">
        <f>IF(M61="","",M25*CAO_VVT!$D$9)</f>
        <v>55785.737409000008</v>
      </c>
      <c r="N91" s="322">
        <f>IF(N61="","",N25*CAO_VVT!$D$9)</f>
        <v>68001.725204000002</v>
      </c>
      <c r="O91" s="322">
        <f>IF(O61="","",O25*CAO_VVT!$D$9)</f>
        <v>72130.765489999991</v>
      </c>
      <c r="P91" s="322">
        <f>IF(P61="","",P25*CAO_VVT!$D$9)</f>
        <v>78342.531564000004</v>
      </c>
      <c r="Q91" s="322">
        <f>IF(Q61="","",Q25*CAO_VVT!$D$9)</f>
        <v>86993.854068000015</v>
      </c>
      <c r="R91" s="322">
        <f>IF(R61="","",R25*CAO_VVT!$D$9)</f>
        <v>102344.85393200001</v>
      </c>
      <c r="S91" s="5"/>
      <c r="T91" s="5"/>
      <c r="U91" s="5"/>
      <c r="V91" s="5"/>
      <c r="W91" s="6"/>
    </row>
    <row r="92" spans="2:23">
      <c r="B92" s="248" t="s">
        <v>299</v>
      </c>
      <c r="C92" s="216"/>
      <c r="D92" s="323">
        <f t="shared" ref="D92:R92" si="28">IF(D61="","",$C92)</f>
        <v>0</v>
      </c>
      <c r="E92" s="323">
        <f t="shared" si="28"/>
        <v>0</v>
      </c>
      <c r="F92" s="323">
        <f t="shared" si="28"/>
        <v>0</v>
      </c>
      <c r="G92" s="323">
        <f t="shared" si="28"/>
        <v>0</v>
      </c>
      <c r="H92" s="323">
        <f t="shared" si="28"/>
        <v>0</v>
      </c>
      <c r="I92" s="323">
        <f t="shared" si="28"/>
        <v>0</v>
      </c>
      <c r="J92" s="323">
        <f t="shared" si="28"/>
        <v>0</v>
      </c>
      <c r="K92" s="323">
        <f t="shared" si="28"/>
        <v>0</v>
      </c>
      <c r="L92" s="323">
        <f t="shared" si="28"/>
        <v>0</v>
      </c>
      <c r="M92" s="323">
        <f t="shared" si="28"/>
        <v>0</v>
      </c>
      <c r="N92" s="323">
        <f t="shared" si="28"/>
        <v>0</v>
      </c>
      <c r="O92" s="323">
        <f t="shared" si="28"/>
        <v>0</v>
      </c>
      <c r="P92" s="323">
        <f t="shared" si="28"/>
        <v>0</v>
      </c>
      <c r="Q92" s="323">
        <f t="shared" si="28"/>
        <v>0</v>
      </c>
      <c r="R92" s="323">
        <f t="shared" si="28"/>
        <v>0</v>
      </c>
      <c r="S92" s="5"/>
      <c r="T92" s="5"/>
      <c r="U92" s="5"/>
      <c r="V92" s="5"/>
      <c r="W92" s="6"/>
    </row>
    <row r="93" spans="2:23">
      <c r="B93" s="248" t="s">
        <v>300</v>
      </c>
      <c r="C93" s="217"/>
      <c r="D93" s="323">
        <f t="shared" ref="D93:R93" si="29">IF(D61="","",$C93)</f>
        <v>0</v>
      </c>
      <c r="E93" s="324">
        <f t="shared" si="29"/>
        <v>0</v>
      </c>
      <c r="F93" s="324">
        <f t="shared" si="29"/>
        <v>0</v>
      </c>
      <c r="G93" s="324">
        <f t="shared" si="29"/>
        <v>0</v>
      </c>
      <c r="H93" s="324">
        <f t="shared" si="29"/>
        <v>0</v>
      </c>
      <c r="I93" s="324">
        <f t="shared" si="29"/>
        <v>0</v>
      </c>
      <c r="J93" s="324">
        <f t="shared" si="29"/>
        <v>0</v>
      </c>
      <c r="K93" s="324">
        <f t="shared" si="29"/>
        <v>0</v>
      </c>
      <c r="L93" s="324">
        <f t="shared" si="29"/>
        <v>0</v>
      </c>
      <c r="M93" s="324">
        <f t="shared" si="29"/>
        <v>0</v>
      </c>
      <c r="N93" s="324">
        <f t="shared" si="29"/>
        <v>0</v>
      </c>
      <c r="O93" s="324">
        <f t="shared" si="29"/>
        <v>0</v>
      </c>
      <c r="P93" s="324">
        <f t="shared" si="29"/>
        <v>0</v>
      </c>
      <c r="Q93" s="324">
        <f t="shared" si="29"/>
        <v>0</v>
      </c>
      <c r="R93" s="324">
        <f t="shared" si="29"/>
        <v>0</v>
      </c>
      <c r="S93" s="5"/>
      <c r="T93" s="5"/>
      <c r="U93" s="5"/>
      <c r="V93" s="5"/>
      <c r="W93" s="6"/>
    </row>
    <row r="94" spans="2:23" ht="11.25" thickBot="1">
      <c r="B94" s="248" t="s">
        <v>187</v>
      </c>
      <c r="C94" s="321"/>
      <c r="D94" s="322">
        <f t="shared" ref="D94:R94" si="30">IF(D61="","",(D91-D93)*D92)</f>
        <v>0</v>
      </c>
      <c r="E94" s="322">
        <f t="shared" si="30"/>
        <v>0</v>
      </c>
      <c r="F94" s="322">
        <f t="shared" si="30"/>
        <v>0</v>
      </c>
      <c r="G94" s="322">
        <f t="shared" si="30"/>
        <v>0</v>
      </c>
      <c r="H94" s="322">
        <f t="shared" si="30"/>
        <v>0</v>
      </c>
      <c r="I94" s="322">
        <f t="shared" si="30"/>
        <v>0</v>
      </c>
      <c r="J94" s="322">
        <f t="shared" si="30"/>
        <v>0</v>
      </c>
      <c r="K94" s="322">
        <f t="shared" si="30"/>
        <v>0</v>
      </c>
      <c r="L94" s="322">
        <f t="shared" si="30"/>
        <v>0</v>
      </c>
      <c r="M94" s="322">
        <f t="shared" si="30"/>
        <v>0</v>
      </c>
      <c r="N94" s="322">
        <f t="shared" si="30"/>
        <v>0</v>
      </c>
      <c r="O94" s="322">
        <f t="shared" si="30"/>
        <v>0</v>
      </c>
      <c r="P94" s="322">
        <f t="shared" si="30"/>
        <v>0</v>
      </c>
      <c r="Q94" s="322">
        <f t="shared" si="30"/>
        <v>0</v>
      </c>
      <c r="R94" s="322">
        <f t="shared" si="30"/>
        <v>0</v>
      </c>
      <c r="S94" s="5"/>
      <c r="T94" s="5"/>
      <c r="U94" s="5"/>
      <c r="V94" s="5"/>
      <c r="W94" s="6"/>
    </row>
    <row r="95" spans="2:23" ht="12" thickTop="1" thickBot="1">
      <c r="B95" s="325" t="s">
        <v>188</v>
      </c>
      <c r="C95" s="326">
        <f>Data_overig!$B$28</f>
        <v>0.5</v>
      </c>
      <c r="D95" s="327">
        <f t="shared" ref="D95:R95" si="31">IF(D61="","",(D94/D91)*$C95)</f>
        <v>0</v>
      </c>
      <c r="E95" s="327">
        <f t="shared" si="31"/>
        <v>0</v>
      </c>
      <c r="F95" s="327">
        <f t="shared" si="31"/>
        <v>0</v>
      </c>
      <c r="G95" s="327">
        <f t="shared" si="31"/>
        <v>0</v>
      </c>
      <c r="H95" s="327">
        <f t="shared" si="31"/>
        <v>0</v>
      </c>
      <c r="I95" s="327">
        <f t="shared" si="31"/>
        <v>0</v>
      </c>
      <c r="J95" s="327">
        <f t="shared" si="31"/>
        <v>0</v>
      </c>
      <c r="K95" s="327">
        <f t="shared" si="31"/>
        <v>0</v>
      </c>
      <c r="L95" s="327">
        <f t="shared" si="31"/>
        <v>0</v>
      </c>
      <c r="M95" s="327">
        <f t="shared" si="31"/>
        <v>0</v>
      </c>
      <c r="N95" s="327">
        <f t="shared" si="31"/>
        <v>0</v>
      </c>
      <c r="O95" s="327">
        <f t="shared" si="31"/>
        <v>0</v>
      </c>
      <c r="P95" s="327">
        <f t="shared" si="31"/>
        <v>0</v>
      </c>
      <c r="Q95" s="327">
        <f t="shared" si="31"/>
        <v>0</v>
      </c>
      <c r="R95" s="327">
        <f t="shared" si="31"/>
        <v>0</v>
      </c>
      <c r="S95" s="5"/>
      <c r="T95" s="5"/>
      <c r="U95" s="5"/>
      <c r="V95" s="5"/>
      <c r="W95" s="6"/>
    </row>
    <row r="96" spans="2:23" ht="11.25" thickTop="1">
      <c r="B96" s="248" t="s">
        <v>301</v>
      </c>
      <c r="C96" s="216"/>
      <c r="D96" s="323">
        <f t="shared" ref="D96:R96" si="32">IF(D61="","",$C96)</f>
        <v>0</v>
      </c>
      <c r="E96" s="323">
        <f t="shared" si="32"/>
        <v>0</v>
      </c>
      <c r="F96" s="323">
        <f t="shared" si="32"/>
        <v>0</v>
      </c>
      <c r="G96" s="323">
        <f t="shared" si="32"/>
        <v>0</v>
      </c>
      <c r="H96" s="323">
        <f t="shared" si="32"/>
        <v>0</v>
      </c>
      <c r="I96" s="323">
        <f t="shared" si="32"/>
        <v>0</v>
      </c>
      <c r="J96" s="323">
        <f t="shared" si="32"/>
        <v>0</v>
      </c>
      <c r="K96" s="323">
        <f t="shared" si="32"/>
        <v>0</v>
      </c>
      <c r="L96" s="323">
        <f t="shared" si="32"/>
        <v>0</v>
      </c>
      <c r="M96" s="323">
        <f t="shared" si="32"/>
        <v>0</v>
      </c>
      <c r="N96" s="323">
        <f t="shared" si="32"/>
        <v>0</v>
      </c>
      <c r="O96" s="323">
        <f t="shared" si="32"/>
        <v>0</v>
      </c>
      <c r="P96" s="323">
        <f t="shared" si="32"/>
        <v>0</v>
      </c>
      <c r="Q96" s="323">
        <f t="shared" si="32"/>
        <v>0</v>
      </c>
      <c r="R96" s="323">
        <f t="shared" si="32"/>
        <v>0</v>
      </c>
      <c r="S96" s="5"/>
      <c r="T96" s="5"/>
      <c r="U96" s="5"/>
      <c r="V96" s="5"/>
      <c r="W96" s="6"/>
    </row>
    <row r="97" spans="2:23">
      <c r="B97" s="248" t="s">
        <v>302</v>
      </c>
      <c r="C97" s="217"/>
      <c r="D97" s="324">
        <f t="shared" ref="D97:R97" si="33">IF(D61="","",$C97)</f>
        <v>0</v>
      </c>
      <c r="E97" s="324">
        <f t="shared" si="33"/>
        <v>0</v>
      </c>
      <c r="F97" s="324">
        <f t="shared" si="33"/>
        <v>0</v>
      </c>
      <c r="G97" s="324">
        <f t="shared" si="33"/>
        <v>0</v>
      </c>
      <c r="H97" s="324">
        <f t="shared" si="33"/>
        <v>0</v>
      </c>
      <c r="I97" s="324">
        <f t="shared" si="33"/>
        <v>0</v>
      </c>
      <c r="J97" s="324">
        <f t="shared" si="33"/>
        <v>0</v>
      </c>
      <c r="K97" s="324">
        <f t="shared" si="33"/>
        <v>0</v>
      </c>
      <c r="L97" s="324">
        <f t="shared" si="33"/>
        <v>0</v>
      </c>
      <c r="M97" s="324">
        <f t="shared" si="33"/>
        <v>0</v>
      </c>
      <c r="N97" s="324">
        <f t="shared" si="33"/>
        <v>0</v>
      </c>
      <c r="O97" s="324">
        <f t="shared" si="33"/>
        <v>0</v>
      </c>
      <c r="P97" s="324">
        <f t="shared" si="33"/>
        <v>0</v>
      </c>
      <c r="Q97" s="324">
        <f t="shared" si="33"/>
        <v>0</v>
      </c>
      <c r="R97" s="324">
        <f t="shared" si="33"/>
        <v>0</v>
      </c>
      <c r="S97" s="5"/>
      <c r="T97" s="5"/>
      <c r="U97" s="5"/>
      <c r="V97" s="5"/>
      <c r="W97" s="6"/>
    </row>
    <row r="98" spans="2:23" ht="11.25" thickBot="1">
      <c r="B98" s="328" t="s">
        <v>193</v>
      </c>
      <c r="C98" s="329"/>
      <c r="D98" s="330">
        <f t="shared" ref="D98:R98" si="34">IF(D61="","",(D91-D97)*D96)</f>
        <v>0</v>
      </c>
      <c r="E98" s="330">
        <f t="shared" si="34"/>
        <v>0</v>
      </c>
      <c r="F98" s="330">
        <f t="shared" si="34"/>
        <v>0</v>
      </c>
      <c r="G98" s="330">
        <f t="shared" si="34"/>
        <v>0</v>
      </c>
      <c r="H98" s="330">
        <f t="shared" si="34"/>
        <v>0</v>
      </c>
      <c r="I98" s="330">
        <f t="shared" si="34"/>
        <v>0</v>
      </c>
      <c r="J98" s="330">
        <f t="shared" si="34"/>
        <v>0</v>
      </c>
      <c r="K98" s="330">
        <f t="shared" si="34"/>
        <v>0</v>
      </c>
      <c r="L98" s="330">
        <f t="shared" si="34"/>
        <v>0</v>
      </c>
      <c r="M98" s="330">
        <f t="shared" si="34"/>
        <v>0</v>
      </c>
      <c r="N98" s="330">
        <f t="shared" si="34"/>
        <v>0</v>
      </c>
      <c r="O98" s="330">
        <f t="shared" si="34"/>
        <v>0</v>
      </c>
      <c r="P98" s="330">
        <f t="shared" si="34"/>
        <v>0</v>
      </c>
      <c r="Q98" s="330">
        <f t="shared" si="34"/>
        <v>0</v>
      </c>
      <c r="R98" s="330">
        <f t="shared" si="34"/>
        <v>0</v>
      </c>
      <c r="S98" s="5"/>
      <c r="T98" s="5"/>
      <c r="U98" s="5"/>
      <c r="V98" s="5"/>
      <c r="W98" s="6"/>
    </row>
    <row r="99" spans="2:23" ht="12" thickTop="1" thickBot="1">
      <c r="B99" s="325" t="s">
        <v>194</v>
      </c>
      <c r="C99" s="326">
        <f>Data_overig!$B$31</f>
        <v>0.5</v>
      </c>
      <c r="D99" s="327">
        <f t="shared" ref="D99:R99" si="35">IF(D61="","",(D98/D91)*$C99)</f>
        <v>0</v>
      </c>
      <c r="E99" s="327">
        <f t="shared" si="35"/>
        <v>0</v>
      </c>
      <c r="F99" s="327">
        <f t="shared" si="35"/>
        <v>0</v>
      </c>
      <c r="G99" s="327">
        <f t="shared" si="35"/>
        <v>0</v>
      </c>
      <c r="H99" s="327">
        <f t="shared" si="35"/>
        <v>0</v>
      </c>
      <c r="I99" s="327">
        <f t="shared" si="35"/>
        <v>0</v>
      </c>
      <c r="J99" s="327">
        <f t="shared" si="35"/>
        <v>0</v>
      </c>
      <c r="K99" s="327">
        <f t="shared" si="35"/>
        <v>0</v>
      </c>
      <c r="L99" s="327">
        <f t="shared" si="35"/>
        <v>0</v>
      </c>
      <c r="M99" s="327">
        <f t="shared" si="35"/>
        <v>0</v>
      </c>
      <c r="N99" s="327">
        <f t="shared" si="35"/>
        <v>0</v>
      </c>
      <c r="O99" s="327">
        <f t="shared" si="35"/>
        <v>0</v>
      </c>
      <c r="P99" s="327">
        <f t="shared" si="35"/>
        <v>0</v>
      </c>
      <c r="Q99" s="327">
        <f t="shared" si="35"/>
        <v>0</v>
      </c>
      <c r="R99" s="327">
        <f t="shared" si="35"/>
        <v>0</v>
      </c>
      <c r="S99" s="5"/>
      <c r="T99" s="5"/>
      <c r="U99" s="5"/>
      <c r="V99" s="5"/>
      <c r="W99" s="6"/>
    </row>
    <row r="100" spans="2:23" ht="11.25" thickTop="1">
      <c r="B100" s="257" t="s">
        <v>195</v>
      </c>
      <c r="C100" s="331"/>
      <c r="D100" s="332">
        <f t="shared" ref="D100:R100" si="36">IF(D61="","",D99+D95)</f>
        <v>0</v>
      </c>
      <c r="E100" s="332">
        <f t="shared" si="36"/>
        <v>0</v>
      </c>
      <c r="F100" s="332">
        <f t="shared" si="36"/>
        <v>0</v>
      </c>
      <c r="G100" s="332">
        <f t="shared" si="36"/>
        <v>0</v>
      </c>
      <c r="H100" s="332">
        <f t="shared" si="36"/>
        <v>0</v>
      </c>
      <c r="I100" s="332">
        <f t="shared" si="36"/>
        <v>0</v>
      </c>
      <c r="J100" s="332">
        <f t="shared" si="36"/>
        <v>0</v>
      </c>
      <c r="K100" s="332">
        <f t="shared" si="36"/>
        <v>0</v>
      </c>
      <c r="L100" s="332">
        <f t="shared" si="36"/>
        <v>0</v>
      </c>
      <c r="M100" s="332">
        <f t="shared" si="36"/>
        <v>0</v>
      </c>
      <c r="N100" s="332">
        <f t="shared" si="36"/>
        <v>0</v>
      </c>
      <c r="O100" s="332">
        <f t="shared" si="36"/>
        <v>0</v>
      </c>
      <c r="P100" s="332">
        <f t="shared" si="36"/>
        <v>0</v>
      </c>
      <c r="Q100" s="332">
        <f t="shared" si="36"/>
        <v>0</v>
      </c>
      <c r="R100" s="332">
        <f t="shared" si="36"/>
        <v>0</v>
      </c>
      <c r="S100" s="5"/>
      <c r="T100" s="5"/>
      <c r="U100" s="5"/>
      <c r="V100" s="5"/>
      <c r="W100" s="6"/>
    </row>
    <row r="101" spans="2:23">
      <c r="B101" s="12"/>
      <c r="C101" s="308"/>
      <c r="D101" s="311"/>
      <c r="E101" s="303"/>
      <c r="F101" s="303"/>
      <c r="G101" s="303"/>
      <c r="H101" s="303"/>
      <c r="I101" s="303"/>
      <c r="J101" s="303"/>
      <c r="K101" s="303"/>
      <c r="L101" s="303"/>
      <c r="M101" s="303"/>
      <c r="N101" s="303"/>
      <c r="O101" s="303"/>
      <c r="P101" s="303"/>
      <c r="Q101" s="303"/>
      <c r="R101" s="303"/>
      <c r="S101" s="5"/>
      <c r="T101" s="5"/>
      <c r="U101" s="5"/>
      <c r="V101" s="5"/>
      <c r="W101" s="6"/>
    </row>
    <row r="102" spans="2:23">
      <c r="B102" s="248" t="s">
        <v>196</v>
      </c>
      <c r="C102" s="210"/>
      <c r="D102" s="311"/>
      <c r="E102" s="14" t="s">
        <v>197</v>
      </c>
      <c r="F102" s="15"/>
      <c r="G102" s="15"/>
      <c r="H102" s="15"/>
      <c r="I102" s="15"/>
      <c r="J102" s="15"/>
      <c r="K102" s="15"/>
      <c r="L102" s="15"/>
      <c r="M102" s="15"/>
      <c r="N102" s="15"/>
      <c r="O102" s="15"/>
      <c r="P102" s="15"/>
      <c r="Q102" s="15"/>
      <c r="R102" s="15"/>
      <c r="S102" s="15"/>
      <c r="T102" s="15"/>
      <c r="U102" s="15"/>
      <c r="V102" s="16"/>
      <c r="W102" s="6"/>
    </row>
    <row r="103" spans="2:23">
      <c r="B103" s="248" t="s">
        <v>198</v>
      </c>
      <c r="C103" s="210"/>
      <c r="D103" s="311"/>
      <c r="E103" s="466" t="s">
        <v>199</v>
      </c>
      <c r="F103" s="15"/>
      <c r="G103" s="15"/>
      <c r="H103" s="15"/>
      <c r="I103" s="15"/>
      <c r="J103" s="15"/>
      <c r="K103" s="15"/>
      <c r="L103" s="15"/>
      <c r="M103" s="15"/>
      <c r="N103" s="15"/>
      <c r="O103" s="15"/>
      <c r="P103" s="15"/>
      <c r="Q103" s="15"/>
      <c r="R103" s="15"/>
      <c r="S103" s="15"/>
      <c r="T103" s="15"/>
      <c r="U103" s="15"/>
      <c r="V103" s="16"/>
      <c r="W103" s="6"/>
    </row>
    <row r="104" spans="2:23">
      <c r="B104" s="248" t="s">
        <v>200</v>
      </c>
      <c r="C104" s="210"/>
      <c r="D104" s="311"/>
      <c r="E104" s="318">
        <v>6.7500000000000004E-2</v>
      </c>
      <c r="F104" s="15" t="s">
        <v>201</v>
      </c>
      <c r="G104" s="15"/>
      <c r="H104" s="15"/>
      <c r="I104" s="15"/>
      <c r="J104" s="15"/>
      <c r="K104" s="15"/>
      <c r="L104" s="15"/>
      <c r="M104" s="15"/>
      <c r="N104" s="15"/>
      <c r="O104" s="15"/>
      <c r="P104" s="15"/>
      <c r="Q104" s="15"/>
      <c r="R104" s="15"/>
      <c r="S104" s="15"/>
      <c r="T104" s="15"/>
      <c r="U104" s="15"/>
      <c r="V104" s="16"/>
      <c r="W104" s="6"/>
    </row>
    <row r="105" spans="2:23">
      <c r="B105" s="248" t="s">
        <v>202</v>
      </c>
      <c r="C105" s="210"/>
      <c r="D105" s="311"/>
      <c r="E105" s="124" t="s">
        <v>203</v>
      </c>
      <c r="F105" s="15"/>
      <c r="G105" s="15"/>
      <c r="H105" s="15"/>
      <c r="I105" s="15"/>
      <c r="J105" s="15"/>
      <c r="K105" s="15"/>
      <c r="L105" s="15"/>
      <c r="M105" s="15"/>
      <c r="N105" s="15"/>
      <c r="O105" s="15"/>
      <c r="P105" s="15"/>
      <c r="Q105" s="15"/>
      <c r="R105" s="15"/>
      <c r="S105" s="15"/>
      <c r="T105" s="15"/>
      <c r="U105" s="15"/>
      <c r="V105" s="16"/>
      <c r="W105" s="6"/>
    </row>
    <row r="106" spans="2:23">
      <c r="B106" s="248" t="s">
        <v>204</v>
      </c>
      <c r="C106" s="210"/>
      <c r="D106" s="311"/>
      <c r="E106" s="14" t="s">
        <v>205</v>
      </c>
      <c r="F106" s="15"/>
      <c r="G106" s="15"/>
      <c r="H106" s="15"/>
      <c r="I106" s="15"/>
      <c r="J106" s="15"/>
      <c r="K106" s="15"/>
      <c r="L106" s="15"/>
      <c r="M106" s="15"/>
      <c r="N106" s="15"/>
      <c r="O106" s="15"/>
      <c r="P106" s="15"/>
      <c r="Q106" s="15"/>
      <c r="R106" s="15"/>
      <c r="S106" s="15"/>
      <c r="T106" s="15"/>
      <c r="U106" s="15"/>
      <c r="V106" s="16"/>
      <c r="W106" s="6"/>
    </row>
    <row r="107" spans="2:23" ht="11.25" thickBot="1">
      <c r="B107" s="260" t="s">
        <v>206</v>
      </c>
      <c r="C107" s="210">
        <v>4.0000000000000002E-4</v>
      </c>
      <c r="D107" s="311"/>
      <c r="E107" s="14" t="s">
        <v>303</v>
      </c>
      <c r="F107" s="15"/>
      <c r="G107" s="15"/>
      <c r="H107" s="15"/>
      <c r="I107" s="15"/>
      <c r="J107" s="15"/>
      <c r="K107" s="15"/>
      <c r="L107" s="15"/>
      <c r="M107" s="15"/>
      <c r="N107" s="15"/>
      <c r="O107" s="15"/>
      <c r="P107" s="15"/>
      <c r="Q107" s="15"/>
      <c r="R107" s="15"/>
      <c r="S107" s="15"/>
      <c r="T107" s="15"/>
      <c r="U107" s="15"/>
      <c r="V107" s="16"/>
      <c r="W107" s="5"/>
    </row>
    <row r="108" spans="2:23" ht="11.25" thickTop="1">
      <c r="B108" s="257" t="s">
        <v>208</v>
      </c>
      <c r="C108" s="333">
        <f>SUM(C102:C107)</f>
        <v>4.0000000000000002E-4</v>
      </c>
      <c r="D108" s="311"/>
      <c r="E108" s="303"/>
      <c r="F108" s="303"/>
      <c r="G108" s="303"/>
      <c r="H108" s="303"/>
      <c r="I108" s="303"/>
      <c r="J108" s="303"/>
      <c r="K108" s="303"/>
      <c r="L108" s="303"/>
      <c r="M108" s="303"/>
      <c r="N108" s="303"/>
      <c r="O108" s="303"/>
      <c r="P108" s="303"/>
      <c r="Q108" s="303"/>
      <c r="R108" s="303"/>
      <c r="S108" s="5"/>
      <c r="T108" s="5"/>
      <c r="U108" s="5"/>
      <c r="V108" s="5"/>
      <c r="W108" s="6"/>
    </row>
    <row r="109" spans="2:23">
      <c r="B109" s="12"/>
      <c r="C109" s="308"/>
      <c r="D109" s="311"/>
      <c r="E109" s="303"/>
      <c r="F109" s="303"/>
      <c r="G109" s="303"/>
      <c r="H109" s="303"/>
      <c r="I109" s="303"/>
      <c r="J109" s="303"/>
      <c r="K109" s="303"/>
      <c r="L109" s="303"/>
      <c r="M109" s="303"/>
      <c r="N109" s="303"/>
      <c r="O109" s="303"/>
      <c r="P109" s="303"/>
      <c r="Q109" s="303"/>
      <c r="R109" s="303"/>
      <c r="S109" s="5"/>
      <c r="T109" s="5"/>
      <c r="U109" s="5"/>
      <c r="V109" s="5"/>
      <c r="W109" s="6"/>
    </row>
    <row r="110" spans="2:23">
      <c r="B110" s="317" t="s">
        <v>209</v>
      </c>
      <c r="C110" s="334"/>
      <c r="D110" s="335">
        <f t="shared" ref="D110:R110" si="37">IF(D61="",0%,D100+$C108)</f>
        <v>4.0000000000000002E-4</v>
      </c>
      <c r="E110" s="335">
        <f t="shared" si="37"/>
        <v>4.0000000000000002E-4</v>
      </c>
      <c r="F110" s="335">
        <f t="shared" si="37"/>
        <v>4.0000000000000002E-4</v>
      </c>
      <c r="G110" s="335">
        <f t="shared" si="37"/>
        <v>4.0000000000000002E-4</v>
      </c>
      <c r="H110" s="335">
        <f t="shared" si="37"/>
        <v>4.0000000000000002E-4</v>
      </c>
      <c r="I110" s="335">
        <f t="shared" si="37"/>
        <v>4.0000000000000002E-4</v>
      </c>
      <c r="J110" s="335">
        <f t="shared" si="37"/>
        <v>4.0000000000000002E-4</v>
      </c>
      <c r="K110" s="335">
        <f t="shared" si="37"/>
        <v>4.0000000000000002E-4</v>
      </c>
      <c r="L110" s="335">
        <f t="shared" si="37"/>
        <v>4.0000000000000002E-4</v>
      </c>
      <c r="M110" s="335">
        <f t="shared" si="37"/>
        <v>4.0000000000000002E-4</v>
      </c>
      <c r="N110" s="335">
        <f t="shared" si="37"/>
        <v>4.0000000000000002E-4</v>
      </c>
      <c r="O110" s="335">
        <f t="shared" si="37"/>
        <v>4.0000000000000002E-4</v>
      </c>
      <c r="P110" s="335">
        <f t="shared" si="37"/>
        <v>4.0000000000000002E-4</v>
      </c>
      <c r="Q110" s="335">
        <f t="shared" si="37"/>
        <v>4.0000000000000002E-4</v>
      </c>
      <c r="R110" s="335">
        <f t="shared" si="37"/>
        <v>4.0000000000000002E-4</v>
      </c>
      <c r="S110" s="5"/>
      <c r="T110" s="5"/>
      <c r="U110" s="5"/>
      <c r="V110" s="5"/>
      <c r="W110" s="6"/>
    </row>
    <row r="111" spans="2:23">
      <c r="B111" s="241"/>
      <c r="C111" s="336"/>
      <c r="D111" s="337"/>
      <c r="E111" s="337"/>
      <c r="F111" s="337"/>
      <c r="G111" s="337"/>
      <c r="H111" s="337"/>
      <c r="I111" s="337"/>
      <c r="J111" s="303"/>
      <c r="K111" s="303"/>
      <c r="L111" s="303"/>
      <c r="M111" s="303"/>
      <c r="N111" s="303"/>
      <c r="O111" s="303"/>
      <c r="P111" s="303"/>
      <c r="Q111" s="303"/>
      <c r="R111" s="303"/>
      <c r="S111" s="5"/>
      <c r="T111" s="5"/>
      <c r="U111" s="5"/>
      <c r="V111" s="5"/>
      <c r="W111" s="6"/>
    </row>
    <row r="112" spans="2:23">
      <c r="B112" s="292" t="s">
        <v>210</v>
      </c>
      <c r="C112" s="338"/>
      <c r="D112" s="335">
        <f>IF($C$80="Opslag",$C$84,D110)</f>
        <v>4.0000000000000002E-4</v>
      </c>
      <c r="E112" s="335">
        <f t="shared" ref="E112:R112" si="38">IF($C$80="Opslag",$C$84,E110)</f>
        <v>4.0000000000000002E-4</v>
      </c>
      <c r="F112" s="335">
        <f t="shared" si="38"/>
        <v>4.0000000000000002E-4</v>
      </c>
      <c r="G112" s="335">
        <f t="shared" si="38"/>
        <v>4.0000000000000002E-4</v>
      </c>
      <c r="H112" s="335">
        <f>IF($C$80="Opslag",$C$84,H110)</f>
        <v>4.0000000000000002E-4</v>
      </c>
      <c r="I112" s="335">
        <f t="shared" si="38"/>
        <v>4.0000000000000002E-4</v>
      </c>
      <c r="J112" s="335">
        <f t="shared" si="38"/>
        <v>4.0000000000000002E-4</v>
      </c>
      <c r="K112" s="335">
        <f t="shared" si="38"/>
        <v>4.0000000000000002E-4</v>
      </c>
      <c r="L112" s="335">
        <f t="shared" si="38"/>
        <v>4.0000000000000002E-4</v>
      </c>
      <c r="M112" s="335">
        <f t="shared" si="38"/>
        <v>4.0000000000000002E-4</v>
      </c>
      <c r="N112" s="335">
        <f t="shared" si="38"/>
        <v>4.0000000000000002E-4</v>
      </c>
      <c r="O112" s="335">
        <f t="shared" si="38"/>
        <v>4.0000000000000002E-4</v>
      </c>
      <c r="P112" s="335">
        <f t="shared" si="38"/>
        <v>4.0000000000000002E-4</v>
      </c>
      <c r="Q112" s="335">
        <f t="shared" si="38"/>
        <v>4.0000000000000002E-4</v>
      </c>
      <c r="R112" s="335">
        <f t="shared" si="38"/>
        <v>4.0000000000000002E-4</v>
      </c>
      <c r="S112" s="5"/>
      <c r="T112" s="5"/>
      <c r="U112" s="5"/>
      <c r="V112" s="5"/>
      <c r="W112" s="6"/>
    </row>
    <row r="113" spans="2:23">
      <c r="B113" s="339"/>
      <c r="C113" s="303"/>
      <c r="D113" s="303"/>
      <c r="E113" s="303"/>
      <c r="H113" s="303"/>
      <c r="I113" s="303"/>
      <c r="J113" s="303"/>
      <c r="K113" s="303"/>
      <c r="L113" s="303"/>
      <c r="M113" s="303"/>
      <c r="N113" s="303"/>
      <c r="O113" s="303"/>
      <c r="P113" s="303"/>
      <c r="Q113" s="303"/>
      <c r="R113" s="303"/>
      <c r="S113" s="8"/>
      <c r="T113" s="8"/>
      <c r="U113" s="8"/>
      <c r="V113" s="8"/>
      <c r="W113" s="9"/>
    </row>
    <row r="114" spans="2:23">
      <c r="B114" s="224"/>
      <c r="C114" s="224"/>
      <c r="D114" s="224"/>
      <c r="E114" s="224"/>
      <c r="F114" s="224"/>
      <c r="G114" s="224"/>
      <c r="H114" s="224"/>
      <c r="I114" s="224"/>
      <c r="J114" s="224"/>
      <c r="K114" s="224"/>
      <c r="L114" s="224"/>
      <c r="M114" s="224"/>
      <c r="N114" s="224"/>
      <c r="O114" s="224"/>
      <c r="P114" s="224"/>
      <c r="Q114" s="224"/>
      <c r="R114" s="224"/>
      <c r="S114" s="5"/>
    </row>
    <row r="115" spans="2:23">
      <c r="B115" s="230" t="s">
        <v>304</v>
      </c>
      <c r="C115" s="231"/>
      <c r="D115" s="232"/>
      <c r="E115" s="232"/>
      <c r="F115" s="232"/>
      <c r="G115" s="232"/>
      <c r="H115" s="232"/>
      <c r="I115" s="232"/>
      <c r="J115" s="232"/>
      <c r="K115" s="232"/>
      <c r="L115" s="232"/>
      <c r="M115" s="232"/>
      <c r="N115" s="232"/>
      <c r="O115" s="232"/>
      <c r="P115" s="232"/>
      <c r="Q115" s="232"/>
      <c r="R115" s="232"/>
      <c r="S115" s="232"/>
      <c r="T115" s="232"/>
      <c r="U115" s="232"/>
      <c r="V115" s="232"/>
      <c r="W115" s="233"/>
    </row>
    <row r="116" spans="2:23">
      <c r="B116" s="291"/>
      <c r="C116" s="5"/>
      <c r="D116" s="5"/>
      <c r="E116" s="5"/>
      <c r="F116" s="5"/>
      <c r="G116" s="5"/>
      <c r="H116" s="5"/>
      <c r="I116" s="5"/>
      <c r="J116" s="5"/>
      <c r="K116" s="5"/>
      <c r="L116" s="5"/>
      <c r="M116" s="5"/>
      <c r="N116" s="5"/>
      <c r="O116" s="5"/>
      <c r="P116" s="5"/>
      <c r="Q116" s="5"/>
      <c r="R116" s="5"/>
      <c r="S116" s="5"/>
      <c r="T116" s="5"/>
      <c r="U116" s="5"/>
      <c r="V116" s="5"/>
      <c r="W116" s="6"/>
    </row>
    <row r="117" spans="2:23">
      <c r="B117" s="340"/>
      <c r="C117" s="236" t="s">
        <v>305</v>
      </c>
      <c r="D117" s="236" t="s">
        <v>306</v>
      </c>
      <c r="E117" s="236" t="s">
        <v>122</v>
      </c>
      <c r="F117" s="236"/>
      <c r="G117" s="236"/>
      <c r="H117" s="236"/>
      <c r="I117" s="236"/>
      <c r="J117" s="236"/>
      <c r="K117" s="236"/>
      <c r="L117" s="236"/>
      <c r="M117" s="236"/>
      <c r="N117" s="236"/>
      <c r="O117" s="236"/>
      <c r="P117" s="236"/>
      <c r="Q117" s="236"/>
      <c r="R117" s="236"/>
      <c r="S117" s="236"/>
      <c r="T117" s="236"/>
      <c r="U117" s="236"/>
      <c r="V117" s="236"/>
      <c r="W117" s="238"/>
    </row>
    <row r="118" spans="2:23">
      <c r="B118" s="12"/>
      <c r="C118" s="5"/>
      <c r="D118" s="5"/>
      <c r="E118" s="5"/>
      <c r="F118" s="5"/>
      <c r="G118" s="5"/>
      <c r="H118" s="5"/>
      <c r="I118" s="5"/>
      <c r="J118" s="5"/>
      <c r="K118" s="5"/>
      <c r="L118" s="5"/>
      <c r="M118" s="5"/>
      <c r="N118" s="5"/>
      <c r="O118" s="5"/>
      <c r="P118" s="5"/>
      <c r="Q118" s="5"/>
      <c r="R118" s="5"/>
      <c r="S118" s="5"/>
      <c r="T118" s="5"/>
      <c r="U118" s="5"/>
      <c r="V118" s="5"/>
      <c r="W118" s="6"/>
    </row>
    <row r="119" spans="2:23">
      <c r="B119" s="248" t="s">
        <v>307</v>
      </c>
      <c r="C119" s="401"/>
      <c r="D119" s="401"/>
      <c r="E119" s="226">
        <f>SUM(C119:D119)</f>
        <v>0</v>
      </c>
      <c r="F119" s="5"/>
      <c r="G119" s="5"/>
      <c r="H119" s="5"/>
      <c r="I119" s="5"/>
      <c r="J119" s="5"/>
      <c r="K119" s="5"/>
      <c r="L119" s="5"/>
      <c r="M119" s="5"/>
      <c r="N119" s="5"/>
      <c r="O119" s="5"/>
      <c r="P119" s="5"/>
      <c r="Q119" s="5"/>
      <c r="R119" s="5"/>
      <c r="S119" s="5"/>
      <c r="T119" s="5"/>
      <c r="U119" s="5"/>
      <c r="V119" s="5"/>
      <c r="W119" s="6"/>
    </row>
    <row r="120" spans="2:23">
      <c r="B120" s="7"/>
      <c r="C120" s="8"/>
      <c r="D120" s="8"/>
      <c r="E120" s="8"/>
      <c r="F120" s="8"/>
      <c r="G120" s="8"/>
      <c r="H120" s="8"/>
      <c r="I120" s="8"/>
      <c r="J120" s="8"/>
      <c r="K120" s="8"/>
      <c r="L120" s="8"/>
      <c r="M120" s="8"/>
      <c r="N120" s="8"/>
      <c r="O120" s="8"/>
      <c r="P120" s="8"/>
      <c r="Q120" s="8"/>
      <c r="R120" s="8"/>
      <c r="S120" s="8"/>
      <c r="T120" s="8"/>
      <c r="U120" s="8"/>
      <c r="V120" s="8"/>
      <c r="W120" s="9"/>
    </row>
    <row r="121" spans="2:23">
      <c r="B121" s="5"/>
      <c r="C121" s="5"/>
      <c r="D121" s="5"/>
      <c r="E121" s="5"/>
      <c r="F121" s="5"/>
      <c r="G121" s="5"/>
      <c r="H121" s="5"/>
      <c r="I121" s="5"/>
      <c r="J121" s="5"/>
      <c r="K121" s="5"/>
      <c r="L121" s="5"/>
      <c r="M121" s="5"/>
      <c r="N121" s="5"/>
      <c r="O121" s="5"/>
      <c r="P121" s="5"/>
      <c r="Q121" s="5"/>
      <c r="R121" s="5"/>
      <c r="S121" s="5"/>
      <c r="T121" s="5"/>
      <c r="U121" s="5"/>
      <c r="V121" s="5"/>
      <c r="W121" s="5"/>
    </row>
    <row r="122" spans="2:23">
      <c r="B122" s="230" t="s">
        <v>19</v>
      </c>
      <c r="C122" s="231"/>
      <c r="D122" s="232"/>
      <c r="E122" s="232"/>
      <c r="F122" s="232"/>
      <c r="G122" s="232"/>
      <c r="H122" s="232"/>
      <c r="I122" s="232"/>
      <c r="J122" s="232"/>
      <c r="K122" s="232"/>
      <c r="L122" s="232"/>
      <c r="M122" s="232"/>
      <c r="N122" s="232"/>
      <c r="O122" s="232"/>
      <c r="P122" s="232"/>
      <c r="Q122" s="232"/>
      <c r="R122" s="232"/>
      <c r="S122" s="232"/>
      <c r="T122" s="232"/>
      <c r="U122" s="232"/>
      <c r="V122" s="232"/>
      <c r="W122" s="233"/>
    </row>
    <row r="123" spans="2:23">
      <c r="B123" s="291" t="s">
        <v>308</v>
      </c>
      <c r="C123" s="5"/>
      <c r="D123" s="5"/>
      <c r="E123" s="5"/>
      <c r="F123" s="5"/>
      <c r="G123" s="5"/>
      <c r="H123" s="5"/>
      <c r="I123" s="5"/>
      <c r="J123" s="5"/>
      <c r="K123" s="5"/>
      <c r="L123" s="5"/>
      <c r="M123" s="5"/>
      <c r="N123" s="5"/>
      <c r="O123" s="5"/>
      <c r="P123" s="5"/>
      <c r="Q123" s="5"/>
      <c r="R123" s="5"/>
      <c r="S123" s="5"/>
      <c r="T123" s="5"/>
      <c r="U123" s="5"/>
      <c r="V123" s="5"/>
      <c r="W123" s="6"/>
    </row>
    <row r="124" spans="2:23">
      <c r="B124" s="340"/>
      <c r="C124" s="237"/>
      <c r="D124" s="236" t="s">
        <v>309</v>
      </c>
      <c r="E124" s="236" t="s">
        <v>309</v>
      </c>
      <c r="F124" s="236" t="s">
        <v>310</v>
      </c>
      <c r="G124" s="236" t="s">
        <v>311</v>
      </c>
      <c r="H124" s="236"/>
      <c r="I124" s="236"/>
      <c r="J124" s="236"/>
      <c r="K124" s="236"/>
      <c r="L124" s="236"/>
      <c r="M124" s="236"/>
      <c r="N124" s="236"/>
      <c r="O124" s="236"/>
      <c r="P124" s="236"/>
      <c r="Q124" s="236"/>
      <c r="R124" s="236"/>
      <c r="S124" s="236"/>
      <c r="T124" s="236"/>
      <c r="U124" s="236"/>
      <c r="V124" s="236"/>
      <c r="W124" s="238"/>
    </row>
    <row r="125" spans="2:23">
      <c r="B125" s="340"/>
      <c r="C125" s="236" t="s">
        <v>212</v>
      </c>
      <c r="D125" s="236" t="s">
        <v>213</v>
      </c>
      <c r="E125" s="236" t="s">
        <v>179</v>
      </c>
      <c r="F125" s="236"/>
      <c r="G125" s="236"/>
      <c r="H125" s="236"/>
      <c r="I125" s="236"/>
      <c r="J125" s="236"/>
      <c r="K125" s="236"/>
      <c r="L125" s="236"/>
      <c r="M125" s="236"/>
      <c r="N125" s="236"/>
      <c r="O125" s="236"/>
      <c r="P125" s="236"/>
      <c r="Q125" s="236"/>
      <c r="R125" s="236"/>
      <c r="S125" s="236"/>
      <c r="T125" s="236"/>
      <c r="U125" s="236"/>
      <c r="V125" s="236"/>
      <c r="W125" s="238"/>
    </row>
    <row r="126" spans="2:23">
      <c r="B126" s="12"/>
      <c r="D126" s="5"/>
      <c r="E126" s="5"/>
      <c r="F126" s="5"/>
      <c r="G126" s="5"/>
      <c r="H126" s="5"/>
      <c r="I126" s="5"/>
      <c r="J126" s="5"/>
      <c r="K126" s="5"/>
      <c r="L126" s="5"/>
      <c r="M126" s="5"/>
      <c r="N126" s="5"/>
      <c r="O126" s="5"/>
      <c r="P126" s="5"/>
      <c r="Q126" s="5"/>
      <c r="R126" s="5"/>
      <c r="S126" s="5"/>
      <c r="T126" s="5"/>
      <c r="U126" s="5"/>
      <c r="V126" s="5"/>
      <c r="W126" s="6"/>
    </row>
    <row r="127" spans="2:23" ht="11.25" thickBot="1">
      <c r="B127" s="341" t="s">
        <v>214</v>
      </c>
      <c r="C127" s="342"/>
      <c r="D127" s="343">
        <v>1878</v>
      </c>
      <c r="E127" s="344"/>
      <c r="F127" s="5"/>
      <c r="G127" s="5"/>
      <c r="I127" s="345" t="s">
        <v>312</v>
      </c>
      <c r="J127" s="15"/>
      <c r="K127" s="15"/>
      <c r="L127" s="15"/>
      <c r="M127" s="15"/>
      <c r="N127" s="15"/>
      <c r="O127" s="15"/>
      <c r="P127" s="15"/>
      <c r="Q127" s="15"/>
      <c r="R127" s="15"/>
      <c r="S127" s="15"/>
      <c r="T127" s="15"/>
      <c r="U127" s="15"/>
      <c r="V127" s="16"/>
      <c r="W127" s="6"/>
    </row>
    <row r="128" spans="2:23" ht="11.25" thickTop="1">
      <c r="B128" s="346" t="s">
        <v>216</v>
      </c>
      <c r="C128" s="402" t="s">
        <v>217</v>
      </c>
      <c r="D128" s="347">
        <f>D$127*E128</f>
        <v>0</v>
      </c>
      <c r="E128" s="404"/>
      <c r="F128" s="5"/>
      <c r="G128" s="5"/>
      <c r="I128" s="318">
        <f>(6.92%+8.03%+8.46%)/3</f>
        <v>7.803333333333333E-2</v>
      </c>
      <c r="J128" s="15" t="s">
        <v>218</v>
      </c>
      <c r="K128" s="15"/>
      <c r="L128" s="15"/>
      <c r="M128" s="15"/>
      <c r="N128" s="15"/>
      <c r="O128" s="15"/>
      <c r="P128" s="15"/>
      <c r="Q128" s="15"/>
      <c r="R128" s="15"/>
      <c r="S128" s="15"/>
      <c r="T128" s="15"/>
      <c r="U128" s="15"/>
      <c r="V128" s="16"/>
      <c r="W128" s="6"/>
    </row>
    <row r="129" spans="2:23">
      <c r="B129" s="348" t="s">
        <v>219</v>
      </c>
      <c r="C129" s="402" t="s">
        <v>217</v>
      </c>
      <c r="D129" s="349">
        <f>(144+58.4+35)</f>
        <v>237.4</v>
      </c>
      <c r="E129" s="350"/>
      <c r="F129" s="5"/>
      <c r="G129" s="5"/>
      <c r="I129" s="345" t="s">
        <v>220</v>
      </c>
      <c r="J129" s="15"/>
      <c r="K129" s="15"/>
      <c r="L129" s="15"/>
      <c r="M129" s="15"/>
      <c r="N129" s="15"/>
      <c r="O129" s="15"/>
      <c r="P129" s="15"/>
      <c r="Q129" s="15"/>
      <c r="R129" s="15"/>
      <c r="S129" s="15"/>
      <c r="T129" s="15"/>
      <c r="U129" s="15"/>
      <c r="V129" s="16"/>
      <c r="W129" s="6"/>
    </row>
    <row r="130" spans="2:23">
      <c r="B130" s="346" t="s">
        <v>221</v>
      </c>
      <c r="C130" s="402" t="s">
        <v>217</v>
      </c>
      <c r="D130" s="403"/>
      <c r="E130" s="351"/>
      <c r="F130" s="5"/>
      <c r="G130" s="5"/>
      <c r="I130" s="345" t="s">
        <v>222</v>
      </c>
      <c r="J130" s="15"/>
      <c r="K130" s="15"/>
      <c r="L130" s="15"/>
      <c r="M130" s="15"/>
      <c r="N130" s="15"/>
      <c r="O130" s="15"/>
      <c r="P130" s="15"/>
      <c r="Q130" s="15"/>
      <c r="R130" s="15"/>
      <c r="S130" s="15"/>
      <c r="T130" s="15"/>
      <c r="U130" s="15"/>
      <c r="V130" s="16"/>
      <c r="W130" s="6"/>
    </row>
    <row r="131" spans="2:23">
      <c r="B131" s="346" t="s">
        <v>223</v>
      </c>
      <c r="C131" s="402" t="s">
        <v>217</v>
      </c>
      <c r="D131" s="403"/>
      <c r="E131" s="352"/>
      <c r="F131" s="5"/>
      <c r="G131" s="5"/>
      <c r="I131" s="353" t="s">
        <v>224</v>
      </c>
      <c r="J131" s="15"/>
      <c r="K131" s="15"/>
      <c r="L131" s="15"/>
      <c r="M131" s="15"/>
      <c r="N131" s="15"/>
      <c r="O131" s="15"/>
      <c r="P131" s="15"/>
      <c r="Q131" s="15"/>
      <c r="R131" s="15"/>
      <c r="S131" s="15"/>
      <c r="T131" s="15"/>
      <c r="U131" s="15"/>
      <c r="V131" s="16"/>
      <c r="W131" s="6"/>
    </row>
    <row r="132" spans="2:23">
      <c r="B132" s="346" t="s">
        <v>225</v>
      </c>
      <c r="C132" s="402" t="s">
        <v>217</v>
      </c>
      <c r="D132" s="347">
        <f>D$127*E132</f>
        <v>0</v>
      </c>
      <c r="E132" s="404"/>
      <c r="F132" s="5"/>
      <c r="G132" s="5"/>
      <c r="I132" s="354">
        <v>0.02</v>
      </c>
      <c r="J132" s="15" t="s">
        <v>226</v>
      </c>
      <c r="K132" s="15"/>
      <c r="L132" s="15"/>
      <c r="M132" s="15"/>
      <c r="N132" s="15"/>
      <c r="O132" s="15"/>
      <c r="P132" s="15"/>
      <c r="Q132" s="15"/>
      <c r="R132" s="15"/>
      <c r="S132" s="15"/>
      <c r="T132" s="15"/>
      <c r="U132" s="15"/>
      <c r="V132" s="16"/>
      <c r="W132" s="6"/>
    </row>
    <row r="133" spans="2:23">
      <c r="B133" s="346" t="s">
        <v>227</v>
      </c>
      <c r="C133" s="402" t="s">
        <v>217</v>
      </c>
      <c r="D133" s="347">
        <f>D$127*E133</f>
        <v>0</v>
      </c>
      <c r="E133" s="404"/>
      <c r="F133" s="5"/>
      <c r="G133" s="5"/>
      <c r="I133" s="124" t="s">
        <v>313</v>
      </c>
      <c r="J133" s="15"/>
      <c r="K133" s="15"/>
      <c r="L133" s="15"/>
      <c r="M133" s="15"/>
      <c r="N133" s="15"/>
      <c r="O133" s="15"/>
      <c r="P133" s="15"/>
      <c r="Q133" s="15"/>
      <c r="R133" s="15"/>
      <c r="S133" s="15"/>
      <c r="T133" s="15"/>
      <c r="U133" s="15"/>
      <c r="V133" s="16"/>
      <c r="W133" s="6"/>
    </row>
    <row r="134" spans="2:23">
      <c r="B134" s="346" t="s">
        <v>230</v>
      </c>
      <c r="C134" s="402" t="s">
        <v>217</v>
      </c>
      <c r="D134" s="347">
        <f>($C$119*F134+$D$119*G134)</f>
        <v>0</v>
      </c>
      <c r="E134" s="350"/>
      <c r="F134" s="405"/>
      <c r="G134" s="405"/>
      <c r="I134" s="14" t="s">
        <v>231</v>
      </c>
      <c r="J134" s="15"/>
      <c r="K134" s="15"/>
      <c r="L134" s="15"/>
      <c r="M134" s="15"/>
      <c r="N134" s="15"/>
      <c r="O134" s="15"/>
      <c r="P134" s="15"/>
      <c r="Q134" s="15"/>
      <c r="R134" s="15"/>
      <c r="S134" s="15"/>
      <c r="T134" s="15"/>
      <c r="U134" s="15"/>
      <c r="V134" s="16"/>
      <c r="W134" s="6"/>
    </row>
    <row r="135" spans="2:23">
      <c r="B135" s="10" t="s">
        <v>232</v>
      </c>
      <c r="C135" s="402" t="s">
        <v>217</v>
      </c>
      <c r="D135" s="347">
        <f>D$127*E135</f>
        <v>0</v>
      </c>
      <c r="E135" s="404"/>
      <c r="F135" s="5"/>
      <c r="G135" s="5"/>
      <c r="I135" s="14" t="s">
        <v>233</v>
      </c>
      <c r="J135" s="15"/>
      <c r="K135" s="15"/>
      <c r="L135" s="15"/>
      <c r="M135" s="15"/>
      <c r="N135" s="15"/>
      <c r="O135" s="15"/>
      <c r="P135" s="15"/>
      <c r="Q135" s="15"/>
      <c r="R135" s="15"/>
      <c r="S135" s="15"/>
      <c r="T135" s="15"/>
      <c r="U135" s="15"/>
      <c r="V135" s="16"/>
      <c r="W135" s="6"/>
    </row>
    <row r="136" spans="2:23" ht="11.25" thickBot="1">
      <c r="B136" s="356" t="s">
        <v>234</v>
      </c>
      <c r="C136" s="402" t="s">
        <v>217</v>
      </c>
      <c r="D136" s="357">
        <f>D$127*E136</f>
        <v>0</v>
      </c>
      <c r="E136" s="406"/>
      <c r="F136" s="5"/>
      <c r="G136" s="5"/>
      <c r="I136" s="14" t="s">
        <v>235</v>
      </c>
      <c r="J136" s="15"/>
      <c r="K136" s="15"/>
      <c r="L136" s="15"/>
      <c r="M136" s="15"/>
      <c r="N136" s="15"/>
      <c r="O136" s="15"/>
      <c r="P136" s="15"/>
      <c r="Q136" s="15"/>
      <c r="R136" s="15"/>
      <c r="S136" s="15"/>
      <c r="T136" s="15"/>
      <c r="U136" s="15"/>
      <c r="V136" s="16"/>
      <c r="W136" s="6"/>
    </row>
    <row r="137" spans="2:23" ht="11.25" thickTop="1">
      <c r="B137" s="300" t="s">
        <v>236</v>
      </c>
      <c r="C137" s="358"/>
      <c r="D137" s="213">
        <f>D127-SUMIFS(D128:D136,C128:C136,"Ja")</f>
        <v>1640.6</v>
      </c>
      <c r="E137" s="359"/>
      <c r="F137" s="5"/>
      <c r="G137" s="5"/>
      <c r="H137" s="360"/>
      <c r="I137" s="5"/>
      <c r="J137" s="5"/>
      <c r="K137" s="5"/>
      <c r="L137" s="5"/>
      <c r="M137" s="5"/>
      <c r="N137" s="5"/>
      <c r="O137" s="5"/>
      <c r="P137" s="5"/>
      <c r="Q137" s="5"/>
      <c r="R137" s="5"/>
      <c r="S137" s="5"/>
      <c r="T137" s="5"/>
      <c r="U137" s="5"/>
      <c r="V137" s="5"/>
      <c r="W137" s="6"/>
    </row>
    <row r="138" spans="2:23">
      <c r="B138" s="7"/>
      <c r="C138" s="244"/>
      <c r="D138" s="8"/>
      <c r="E138" s="8"/>
      <c r="F138" s="5"/>
      <c r="G138" s="5"/>
      <c r="H138" s="5"/>
      <c r="I138" s="5"/>
      <c r="J138" s="5"/>
      <c r="K138" s="5"/>
      <c r="L138" s="5"/>
      <c r="M138" s="5"/>
      <c r="N138" s="5"/>
      <c r="O138" s="5"/>
      <c r="P138" s="5"/>
      <c r="Q138" s="5"/>
      <c r="R138" s="5"/>
      <c r="S138" s="5"/>
      <c r="T138" s="5"/>
      <c r="U138" s="5"/>
      <c r="V138" s="5"/>
      <c r="W138" s="6"/>
    </row>
    <row r="139" spans="2:23">
      <c r="B139" s="243" t="s">
        <v>237</v>
      </c>
      <c r="C139" s="152"/>
      <c r="D139" s="501">
        <f>D137/D127</f>
        <v>0.87358892438764635</v>
      </c>
      <c r="E139" s="502"/>
      <c r="F139" s="5"/>
      <c r="G139" s="5"/>
      <c r="H139" s="5"/>
      <c r="I139" s="5"/>
      <c r="J139" s="5"/>
      <c r="K139" s="5"/>
      <c r="L139" s="5"/>
      <c r="M139" s="5"/>
      <c r="N139" s="5"/>
      <c r="O139" s="5"/>
      <c r="P139" s="5"/>
      <c r="Q139" s="5"/>
      <c r="R139" s="5"/>
      <c r="S139" s="5"/>
      <c r="T139" s="5"/>
      <c r="U139" s="5"/>
      <c r="V139" s="5"/>
      <c r="W139" s="6"/>
    </row>
    <row r="140" spans="2:23">
      <c r="B140" s="7"/>
      <c r="C140" s="361"/>
      <c r="D140" s="361"/>
      <c r="E140" s="8"/>
      <c r="F140" s="8"/>
      <c r="G140" s="8"/>
      <c r="H140" s="8"/>
      <c r="I140" s="8"/>
      <c r="J140" s="8"/>
      <c r="K140" s="8"/>
      <c r="L140" s="8"/>
      <c r="M140" s="8"/>
      <c r="N140" s="8"/>
      <c r="O140" s="8"/>
      <c r="P140" s="8"/>
      <c r="Q140" s="8"/>
      <c r="R140" s="8"/>
      <c r="S140" s="8"/>
      <c r="T140" s="8"/>
      <c r="U140" s="8"/>
      <c r="V140" s="8"/>
      <c r="W140" s="9"/>
    </row>
    <row r="141" spans="2:23">
      <c r="B141" s="5"/>
      <c r="C141" s="362"/>
      <c r="D141" s="362"/>
      <c r="E141" s="5"/>
      <c r="F141" s="5"/>
      <c r="G141" s="5"/>
      <c r="H141" s="5"/>
      <c r="I141" s="5"/>
      <c r="J141" s="5"/>
      <c r="K141" s="5"/>
      <c r="L141" s="5"/>
      <c r="M141" s="5"/>
      <c r="N141" s="5"/>
      <c r="O141" s="5"/>
      <c r="P141" s="5"/>
      <c r="Q141" s="5"/>
      <c r="R141" s="5"/>
      <c r="S141" s="5"/>
      <c r="T141" s="5"/>
      <c r="U141" s="5"/>
      <c r="V141" s="5"/>
      <c r="W141" s="5"/>
    </row>
    <row r="142" spans="2:23">
      <c r="B142" s="230" t="s">
        <v>20</v>
      </c>
      <c r="C142" s="231"/>
      <c r="D142" s="232"/>
      <c r="E142" s="232"/>
      <c r="F142" s="232"/>
      <c r="G142" s="232"/>
      <c r="H142" s="232"/>
      <c r="I142" s="232"/>
      <c r="J142" s="232"/>
      <c r="K142" s="232"/>
      <c r="L142" s="232"/>
      <c r="M142" s="232"/>
      <c r="N142" s="232"/>
      <c r="O142" s="232"/>
      <c r="P142" s="232"/>
      <c r="Q142" s="232"/>
      <c r="R142" s="232"/>
      <c r="S142" s="232"/>
      <c r="T142" s="232"/>
      <c r="U142" s="232"/>
      <c r="V142" s="232"/>
      <c r="W142" s="233"/>
    </row>
    <row r="143" spans="2:23">
      <c r="B143" s="291"/>
      <c r="C143" s="363"/>
      <c r="D143" s="363"/>
      <c r="E143" s="224"/>
      <c r="F143" s="224"/>
      <c r="G143" s="224"/>
      <c r="H143" s="224"/>
      <c r="I143" s="224"/>
      <c r="J143" s="224"/>
      <c r="K143" s="224"/>
      <c r="L143" s="224"/>
      <c r="M143" s="224"/>
      <c r="N143" s="224"/>
      <c r="O143" s="224"/>
      <c r="P143" s="224"/>
      <c r="Q143" s="224"/>
      <c r="R143" s="224"/>
      <c r="S143" s="224"/>
      <c r="T143" s="224"/>
      <c r="U143" s="224"/>
      <c r="V143" s="224"/>
      <c r="W143" s="225"/>
    </row>
    <row r="144" spans="2:23">
      <c r="B144" s="340"/>
      <c r="C144" s="236" t="s">
        <v>238</v>
      </c>
      <c r="D144" s="236"/>
      <c r="E144" s="236"/>
      <c r="F144" s="236"/>
      <c r="G144" s="236"/>
      <c r="H144" s="236"/>
      <c r="I144" s="236"/>
      <c r="J144" s="236"/>
      <c r="K144" s="236"/>
      <c r="L144" s="236"/>
      <c r="M144" s="236"/>
      <c r="N144" s="236"/>
      <c r="O144" s="236"/>
      <c r="P144" s="236"/>
      <c r="Q144" s="236"/>
      <c r="R144" s="236"/>
      <c r="S144" s="236"/>
      <c r="T144" s="236"/>
      <c r="U144" s="236"/>
      <c r="V144" s="236"/>
      <c r="W144" s="238"/>
    </row>
    <row r="145" spans="2:23">
      <c r="B145" s="12"/>
      <c r="C145" s="362"/>
      <c r="E145" s="5"/>
      <c r="F145" s="5"/>
      <c r="G145" s="5"/>
      <c r="H145" s="5"/>
      <c r="I145" s="5"/>
      <c r="J145" s="5"/>
      <c r="K145" s="5"/>
      <c r="L145" s="5"/>
      <c r="M145" s="5"/>
      <c r="N145" s="5"/>
      <c r="O145" s="5"/>
      <c r="P145" s="5"/>
      <c r="Q145" s="5"/>
      <c r="R145" s="5"/>
      <c r="S145" s="5"/>
      <c r="T145" s="5"/>
      <c r="U145" s="5"/>
      <c r="V145" s="5"/>
      <c r="W145" s="6"/>
    </row>
    <row r="146" spans="2:23">
      <c r="B146" s="248" t="s">
        <v>239</v>
      </c>
      <c r="C146" s="219"/>
      <c r="E146" s="14" t="s">
        <v>240</v>
      </c>
      <c r="F146" s="15"/>
      <c r="G146" s="15"/>
      <c r="H146" s="15"/>
      <c r="I146" s="15"/>
      <c r="J146" s="15"/>
      <c r="K146" s="15"/>
      <c r="L146" s="15"/>
      <c r="M146" s="15"/>
      <c r="N146" s="15"/>
      <c r="O146" s="15"/>
      <c r="P146" s="15"/>
      <c r="Q146" s="15"/>
      <c r="R146" s="15"/>
      <c r="S146" s="15"/>
      <c r="T146" s="15"/>
      <c r="U146" s="15"/>
      <c r="V146" s="16"/>
      <c r="W146" s="6"/>
    </row>
    <row r="147" spans="2:23" ht="11.25" thickBot="1">
      <c r="B147" s="328" t="s">
        <v>241</v>
      </c>
      <c r="C147" s="220"/>
      <c r="E147" s="14" t="s">
        <v>242</v>
      </c>
      <c r="F147" s="15"/>
      <c r="G147" s="15"/>
      <c r="H147" s="15"/>
      <c r="I147" s="15"/>
      <c r="J147" s="15"/>
      <c r="K147" s="15"/>
      <c r="L147" s="15"/>
      <c r="M147" s="15"/>
      <c r="N147" s="15"/>
      <c r="O147" s="15"/>
      <c r="P147" s="15"/>
      <c r="Q147" s="15"/>
      <c r="R147" s="15"/>
      <c r="S147" s="15"/>
      <c r="T147" s="15"/>
      <c r="U147" s="15"/>
      <c r="V147" s="16"/>
      <c r="W147" s="6"/>
    </row>
    <row r="148" spans="2:23" ht="11.25" thickTop="1">
      <c r="B148" s="364" t="s">
        <v>243</v>
      </c>
      <c r="C148" s="365">
        <f>SUM(C146:C147)</f>
        <v>0</v>
      </c>
      <c r="E148" s="5"/>
      <c r="F148" s="5"/>
      <c r="G148" s="5"/>
      <c r="H148" s="5"/>
      <c r="I148" s="5"/>
      <c r="J148" s="5"/>
      <c r="K148" s="5"/>
      <c r="L148" s="5"/>
      <c r="M148" s="5"/>
      <c r="N148" s="5"/>
      <c r="O148" s="5"/>
      <c r="P148" s="5"/>
      <c r="Q148" s="5"/>
      <c r="R148" s="5"/>
      <c r="S148" s="5"/>
      <c r="T148" s="5"/>
      <c r="U148" s="5"/>
      <c r="V148" s="5"/>
      <c r="W148" s="6"/>
    </row>
    <row r="149" spans="2:23">
      <c r="B149" s="366"/>
      <c r="C149" s="304"/>
      <c r="D149" s="367"/>
      <c r="E149" s="8"/>
      <c r="F149" s="8"/>
      <c r="G149" s="8"/>
      <c r="H149" s="8"/>
      <c r="I149" s="8"/>
      <c r="J149" s="8"/>
      <c r="K149" s="8"/>
      <c r="L149" s="8"/>
      <c r="M149" s="8"/>
      <c r="N149" s="8"/>
      <c r="O149" s="8"/>
      <c r="P149" s="8"/>
      <c r="Q149" s="8"/>
      <c r="R149" s="8"/>
      <c r="S149" s="8"/>
      <c r="T149" s="8"/>
      <c r="U149" s="8"/>
      <c r="V149" s="8"/>
      <c r="W149" s="9"/>
    </row>
    <row r="150" spans="2:23">
      <c r="B150" s="224"/>
      <c r="C150" s="224"/>
      <c r="D150" s="224"/>
      <c r="E150" s="224"/>
      <c r="F150" s="224"/>
      <c r="G150" s="224"/>
      <c r="H150" s="224"/>
      <c r="I150" s="224"/>
      <c r="J150" s="224"/>
      <c r="K150" s="224"/>
      <c r="L150" s="224"/>
      <c r="M150" s="224"/>
      <c r="N150" s="224"/>
      <c r="O150" s="224"/>
      <c r="P150" s="224"/>
      <c r="Q150" s="224"/>
      <c r="R150" s="224"/>
      <c r="S150" s="224"/>
    </row>
    <row r="151" spans="2:23">
      <c r="B151" s="230" t="s">
        <v>21</v>
      </c>
      <c r="C151" s="231"/>
      <c r="D151" s="232"/>
      <c r="E151" s="232"/>
      <c r="F151" s="232"/>
      <c r="G151" s="232"/>
      <c r="H151" s="232"/>
      <c r="I151" s="232"/>
      <c r="J151" s="232"/>
      <c r="K151" s="232"/>
      <c r="L151" s="232"/>
      <c r="M151" s="232"/>
      <c r="N151" s="232"/>
      <c r="O151" s="232"/>
      <c r="P151" s="232"/>
      <c r="Q151" s="232"/>
      <c r="R151" s="232"/>
      <c r="S151" s="232"/>
      <c r="T151" s="232"/>
      <c r="U151" s="232"/>
      <c r="V151" s="232"/>
      <c r="W151" s="233"/>
    </row>
    <row r="152" spans="2:23" ht="11.25">
      <c r="B152" s="368" t="s">
        <v>244</v>
      </c>
      <c r="C152" s="362"/>
      <c r="D152" s="362"/>
      <c r="E152" s="5"/>
      <c r="F152" s="5"/>
      <c r="G152" s="5"/>
      <c r="H152" s="5"/>
      <c r="I152" s="5"/>
      <c r="J152" s="5"/>
      <c r="K152" s="5"/>
      <c r="L152" s="5"/>
      <c r="M152" s="5"/>
      <c r="N152" s="5"/>
      <c r="O152" s="5"/>
      <c r="P152" s="5"/>
      <c r="Q152" s="5"/>
      <c r="R152" s="5"/>
      <c r="S152" s="5"/>
      <c r="T152" s="5"/>
      <c r="U152" s="5"/>
      <c r="V152" s="5"/>
      <c r="W152" s="6"/>
    </row>
    <row r="153" spans="2:23">
      <c r="B153" s="340"/>
      <c r="C153" s="236" t="s">
        <v>309</v>
      </c>
      <c r="D153" s="236" t="s">
        <v>310</v>
      </c>
      <c r="E153" s="236" t="s">
        <v>311</v>
      </c>
      <c r="F153" s="236"/>
      <c r="G153" s="236"/>
      <c r="H153" s="236"/>
      <c r="I153" s="236"/>
      <c r="J153" s="236"/>
      <c r="K153" s="236"/>
      <c r="L153" s="236"/>
      <c r="M153" s="236"/>
      <c r="N153" s="236"/>
      <c r="O153" s="236"/>
      <c r="P153" s="236"/>
      <c r="Q153" s="236"/>
      <c r="R153" s="236"/>
      <c r="S153" s="236"/>
      <c r="T153" s="236"/>
      <c r="U153" s="236"/>
      <c r="V153" s="236"/>
      <c r="W153" s="238"/>
    </row>
    <row r="154" spans="2:23">
      <c r="B154" s="340"/>
      <c r="C154" s="236" t="s">
        <v>245</v>
      </c>
      <c r="D154" s="236" t="s">
        <v>245</v>
      </c>
      <c r="E154" s="236" t="s">
        <v>245</v>
      </c>
      <c r="F154" s="236"/>
      <c r="G154" s="236"/>
      <c r="H154" s="236"/>
      <c r="I154" s="236"/>
      <c r="J154" s="236"/>
      <c r="K154" s="236"/>
      <c r="L154" s="236"/>
      <c r="M154" s="236"/>
      <c r="N154" s="236"/>
      <c r="O154" s="236"/>
      <c r="P154" s="236"/>
      <c r="Q154" s="236"/>
      <c r="R154" s="236"/>
      <c r="S154" s="236"/>
      <c r="T154" s="236"/>
      <c r="U154" s="236"/>
      <c r="V154" s="236"/>
      <c r="W154" s="238"/>
    </row>
    <row r="155" spans="2:23">
      <c r="B155" s="12"/>
      <c r="C155" s="362"/>
      <c r="D155" s="362"/>
      <c r="E155" s="5"/>
      <c r="F155" s="5"/>
      <c r="G155" s="5"/>
      <c r="H155" s="5"/>
      <c r="I155" s="5"/>
      <c r="J155" s="5"/>
      <c r="K155" s="5"/>
      <c r="L155" s="5"/>
      <c r="M155" s="5"/>
      <c r="N155" s="5"/>
      <c r="O155" s="5"/>
      <c r="P155" s="5"/>
      <c r="Q155" s="5"/>
      <c r="R155" s="5"/>
      <c r="S155" s="5"/>
      <c r="T155" s="5"/>
      <c r="U155" s="5"/>
      <c r="V155" s="5"/>
      <c r="W155" s="6"/>
    </row>
    <row r="156" spans="2:23">
      <c r="B156" s="369" t="s">
        <v>246</v>
      </c>
      <c r="C156" s="18"/>
      <c r="D156" s="362"/>
      <c r="E156" s="442"/>
      <c r="F156" s="5"/>
      <c r="G156" s="354">
        <v>0.1</v>
      </c>
      <c r="H156" s="15" t="s">
        <v>247</v>
      </c>
      <c r="I156" s="15"/>
      <c r="J156" s="15"/>
      <c r="K156" s="15"/>
      <c r="L156" s="15"/>
      <c r="M156" s="15"/>
      <c r="N156" s="15"/>
      <c r="O156" s="15"/>
      <c r="P156" s="15"/>
      <c r="Q156" s="15"/>
      <c r="R156" s="15"/>
      <c r="S156" s="15"/>
      <c r="T156" s="15"/>
      <c r="U156" s="15"/>
      <c r="V156" s="16"/>
      <c r="W156" s="6"/>
    </row>
    <row r="157" spans="2:23">
      <c r="B157" s="369" t="s">
        <v>248</v>
      </c>
      <c r="C157" s="18"/>
      <c r="D157" s="362"/>
      <c r="E157" s="442"/>
      <c r="F157" s="5"/>
      <c r="G157" s="354">
        <v>1.0999999999999999E-2</v>
      </c>
      <c r="H157" s="15" t="s">
        <v>247</v>
      </c>
      <c r="I157" s="15"/>
      <c r="J157" s="15"/>
      <c r="K157" s="15"/>
      <c r="L157" s="15"/>
      <c r="M157" s="15"/>
      <c r="N157" s="15"/>
      <c r="O157" s="15"/>
      <c r="P157" s="15"/>
      <c r="Q157" s="15"/>
      <c r="R157" s="15"/>
      <c r="S157" s="15"/>
      <c r="T157" s="15"/>
      <c r="U157" s="15"/>
      <c r="V157" s="16"/>
      <c r="W157" s="6"/>
    </row>
    <row r="158" spans="2:23" ht="11.25" thickBot="1">
      <c r="B158" s="370" t="s">
        <v>249</v>
      </c>
      <c r="C158" s="119">
        <f>($C$119*D158+$D$119*E158)</f>
        <v>0</v>
      </c>
      <c r="D158" s="439"/>
      <c r="E158" s="439"/>
      <c r="F158" s="5"/>
      <c r="G158" s="354">
        <v>5.5E-2</v>
      </c>
      <c r="H158" s="15" t="s">
        <v>314</v>
      </c>
      <c r="I158" s="15"/>
      <c r="J158" s="15"/>
      <c r="K158" s="15"/>
      <c r="L158" s="15"/>
      <c r="M158" s="15"/>
      <c r="N158" s="15"/>
      <c r="O158" s="15"/>
      <c r="P158" s="15"/>
      <c r="Q158" s="15"/>
      <c r="R158" s="15"/>
      <c r="S158" s="15"/>
      <c r="T158" s="15"/>
      <c r="U158" s="15"/>
      <c r="V158" s="16"/>
      <c r="W158" s="6"/>
    </row>
    <row r="159" spans="2:23" ht="11.25" thickTop="1">
      <c r="B159" s="371" t="s">
        <v>251</v>
      </c>
      <c r="C159" s="372">
        <f>SUM(C156:C158)</f>
        <v>0</v>
      </c>
      <c r="D159" s="362"/>
      <c r="E159" s="442"/>
      <c r="F159" s="5"/>
      <c r="G159" s="305"/>
      <c r="H159" s="5"/>
      <c r="I159" s="5"/>
      <c r="J159" s="5"/>
      <c r="K159" s="5"/>
      <c r="L159" s="5"/>
      <c r="M159" s="5"/>
      <c r="N159" s="5"/>
      <c r="O159" s="5"/>
      <c r="P159" s="5"/>
      <c r="Q159" s="5"/>
      <c r="R159" s="5"/>
      <c r="S159" s="5"/>
      <c r="T159" s="5"/>
      <c r="U159" s="5"/>
      <c r="V159" s="5"/>
      <c r="W159" s="6"/>
    </row>
    <row r="160" spans="2:23">
      <c r="B160" s="269"/>
      <c r="C160" s="362"/>
      <c r="D160" s="362"/>
      <c r="E160" s="442"/>
      <c r="F160" s="5"/>
      <c r="G160" s="5"/>
      <c r="H160" s="5"/>
      <c r="I160" s="5"/>
      <c r="J160" s="5"/>
      <c r="K160" s="5"/>
      <c r="L160" s="5"/>
      <c r="M160" s="5"/>
      <c r="N160" s="5"/>
      <c r="O160" s="5"/>
      <c r="P160" s="5"/>
      <c r="Q160" s="5"/>
      <c r="R160" s="5"/>
      <c r="S160" s="5"/>
      <c r="T160" s="5"/>
      <c r="U160" s="5"/>
      <c r="V160" s="5"/>
      <c r="W160" s="6"/>
    </row>
    <row r="161" spans="2:23">
      <c r="B161" s="248" t="s">
        <v>315</v>
      </c>
      <c r="C161" s="443">
        <f>$C$119*D161+$D$119*E161</f>
        <v>0</v>
      </c>
      <c r="D161" s="439"/>
      <c r="E161" s="439"/>
      <c r="F161" s="5"/>
      <c r="G161" s="14" t="s">
        <v>316</v>
      </c>
      <c r="H161" s="14"/>
      <c r="I161" s="15"/>
      <c r="J161" s="15"/>
      <c r="K161" s="15"/>
      <c r="L161" s="15"/>
      <c r="M161" s="15"/>
      <c r="N161" s="15"/>
      <c r="O161" s="15"/>
      <c r="P161" s="15"/>
      <c r="Q161" s="15"/>
      <c r="R161" s="15"/>
      <c r="S161" s="15"/>
      <c r="T161" s="15"/>
      <c r="U161" s="15"/>
      <c r="V161" s="16"/>
      <c r="W161" s="6"/>
    </row>
    <row r="162" spans="2:23">
      <c r="B162" s="373"/>
      <c r="C162" s="362"/>
      <c r="D162" s="362"/>
      <c r="E162" s="442"/>
      <c r="F162" s="5"/>
      <c r="G162" s="5"/>
      <c r="H162" s="5"/>
      <c r="I162" s="5"/>
      <c r="J162" s="5"/>
      <c r="K162" s="5"/>
      <c r="L162" s="5"/>
      <c r="M162" s="5"/>
      <c r="N162" s="5"/>
      <c r="O162" s="5"/>
      <c r="P162" s="5"/>
      <c r="Q162" s="5"/>
      <c r="R162" s="5"/>
      <c r="S162" s="5"/>
      <c r="T162" s="5"/>
      <c r="U162" s="5"/>
      <c r="V162" s="5"/>
      <c r="W162" s="6"/>
    </row>
    <row r="163" spans="2:23">
      <c r="B163" s="248" t="s">
        <v>254</v>
      </c>
      <c r="C163" s="439"/>
      <c r="D163" s="362"/>
      <c r="E163" s="442"/>
      <c r="F163" s="5"/>
      <c r="G163" s="354">
        <v>2.8000000000000001E-2</v>
      </c>
      <c r="H163" s="15" t="s">
        <v>317</v>
      </c>
      <c r="I163" s="15"/>
      <c r="J163" s="15"/>
      <c r="K163" s="15"/>
      <c r="L163" s="15"/>
      <c r="M163" s="15"/>
      <c r="N163" s="15"/>
      <c r="O163" s="15"/>
      <c r="P163" s="15"/>
      <c r="Q163" s="15"/>
      <c r="R163" s="15"/>
      <c r="S163" s="15"/>
      <c r="T163" s="15"/>
      <c r="U163" s="15"/>
      <c r="V163" s="16"/>
      <c r="W163" s="6"/>
    </row>
    <row r="164" spans="2:23">
      <c r="B164" s="7"/>
      <c r="C164" s="304"/>
      <c r="D164" s="361"/>
      <c r="E164" s="8"/>
      <c r="F164" s="8"/>
      <c r="G164" s="8"/>
      <c r="H164" s="8"/>
      <c r="I164" s="8"/>
      <c r="J164" s="8"/>
      <c r="K164" s="8"/>
      <c r="L164" s="8"/>
      <c r="M164" s="8"/>
      <c r="N164" s="8"/>
      <c r="O164" s="8"/>
      <c r="P164" s="8"/>
      <c r="Q164" s="8"/>
      <c r="R164" s="8"/>
      <c r="S164" s="8"/>
      <c r="T164" s="8"/>
      <c r="U164" s="8"/>
      <c r="V164" s="8"/>
      <c r="W164" s="9"/>
    </row>
    <row r="165" spans="2:23">
      <c r="B165" s="224"/>
      <c r="C165" s="224"/>
      <c r="D165" s="224"/>
      <c r="E165" s="224"/>
      <c r="F165" s="224"/>
      <c r="G165" s="224"/>
      <c r="H165" s="224"/>
      <c r="I165" s="224"/>
      <c r="J165" s="224"/>
      <c r="K165" s="224"/>
      <c r="L165" s="224"/>
      <c r="M165" s="224"/>
      <c r="N165" s="224"/>
      <c r="O165" s="224"/>
      <c r="P165" s="224"/>
      <c r="Q165" s="224"/>
      <c r="R165" s="224"/>
      <c r="S165" s="224"/>
      <c r="T165" s="224"/>
      <c r="U165" s="224"/>
      <c r="V165" s="224"/>
      <c r="W165" s="224"/>
    </row>
    <row r="166" spans="2:23">
      <c r="B166" s="230" t="s">
        <v>256</v>
      </c>
      <c r="C166" s="231"/>
      <c r="D166" s="232"/>
      <c r="E166" s="232"/>
      <c r="F166" s="232"/>
      <c r="G166" s="232"/>
      <c r="H166" s="232"/>
      <c r="I166" s="232"/>
      <c r="J166" s="232"/>
      <c r="K166" s="232"/>
      <c r="L166" s="232"/>
      <c r="M166" s="232"/>
      <c r="N166" s="232"/>
      <c r="O166" s="232"/>
      <c r="P166" s="232"/>
      <c r="Q166" s="232"/>
      <c r="R166" s="232"/>
      <c r="S166" s="232"/>
      <c r="T166" s="232"/>
      <c r="U166" s="232"/>
      <c r="V166" s="232"/>
      <c r="W166" s="233"/>
    </row>
    <row r="167" spans="2:23" ht="11.25">
      <c r="B167" s="368"/>
      <c r="C167" s="374"/>
      <c r="D167" s="374"/>
      <c r="E167" s="5"/>
      <c r="F167" s="5"/>
      <c r="G167" s="5"/>
      <c r="H167" s="5"/>
      <c r="I167" s="5"/>
      <c r="J167" s="5"/>
      <c r="K167" s="5"/>
      <c r="L167" s="5"/>
      <c r="M167" s="5"/>
      <c r="N167" s="5"/>
      <c r="O167" s="5"/>
      <c r="P167" s="5"/>
      <c r="Q167" s="5"/>
      <c r="R167" s="5"/>
      <c r="S167" s="5"/>
      <c r="T167" s="5"/>
      <c r="U167" s="5"/>
      <c r="V167" s="5"/>
      <c r="W167" s="6"/>
    </row>
    <row r="168" spans="2:23">
      <c r="B168" s="340"/>
      <c r="C168" s="236" t="s">
        <v>145</v>
      </c>
      <c r="D168" s="236" t="s">
        <v>146</v>
      </c>
      <c r="E168" s="236" t="s">
        <v>147</v>
      </c>
      <c r="F168" s="236" t="s">
        <v>148</v>
      </c>
      <c r="G168" s="236" t="s">
        <v>149</v>
      </c>
      <c r="H168" s="236"/>
      <c r="I168" s="236"/>
      <c r="J168" s="236"/>
      <c r="K168" s="236"/>
      <c r="L168" s="236"/>
      <c r="M168" s="236"/>
      <c r="N168" s="236"/>
      <c r="O168" s="236"/>
      <c r="P168" s="236"/>
      <c r="Q168" s="236"/>
      <c r="R168" s="236"/>
      <c r="S168" s="236"/>
      <c r="T168" s="236"/>
      <c r="U168" s="236"/>
      <c r="V168" s="236"/>
      <c r="W168" s="238"/>
    </row>
    <row r="169" spans="2:23">
      <c r="B169" s="12"/>
      <c r="C169" s="374"/>
      <c r="D169" s="374"/>
      <c r="E169" s="5"/>
      <c r="F169" s="5"/>
      <c r="G169" s="5"/>
      <c r="H169" s="5"/>
      <c r="I169" s="5"/>
      <c r="J169" s="5"/>
      <c r="K169" s="5"/>
      <c r="L169" s="5"/>
      <c r="M169" s="5"/>
      <c r="N169" s="5"/>
      <c r="O169" s="5"/>
      <c r="P169" s="5"/>
      <c r="Q169" s="5"/>
      <c r="R169" s="5"/>
      <c r="S169" s="5"/>
      <c r="T169" s="5"/>
      <c r="U169" s="5"/>
      <c r="V169" s="5"/>
      <c r="W169" s="6"/>
    </row>
    <row r="170" spans="2:23">
      <c r="B170" s="248" t="s">
        <v>257</v>
      </c>
      <c r="C170" s="439"/>
      <c r="D170" s="439"/>
      <c r="E170" s="439"/>
      <c r="F170" s="439"/>
      <c r="G170" s="439"/>
      <c r="I170" s="14" t="s">
        <v>258</v>
      </c>
      <c r="J170" s="15"/>
      <c r="K170" s="15"/>
      <c r="L170" s="15"/>
      <c r="M170" s="15"/>
      <c r="N170" s="15"/>
      <c r="O170" s="15"/>
      <c r="P170" s="15"/>
      <c r="Q170" s="15"/>
      <c r="R170" s="15"/>
      <c r="S170" s="15"/>
      <c r="T170" s="15"/>
      <c r="U170" s="15"/>
      <c r="V170" s="16"/>
      <c r="W170" s="6"/>
    </row>
    <row r="171" spans="2:23">
      <c r="B171" s="248" t="s">
        <v>259</v>
      </c>
      <c r="C171" s="439"/>
      <c r="D171" s="439"/>
      <c r="E171" s="439"/>
      <c r="F171" s="439"/>
      <c r="G171" s="439"/>
      <c r="I171" s="14" t="s">
        <v>260</v>
      </c>
      <c r="J171" s="15"/>
      <c r="K171" s="15"/>
      <c r="L171" s="15"/>
      <c r="M171" s="15"/>
      <c r="N171" s="15"/>
      <c r="O171" s="15"/>
      <c r="P171" s="15"/>
      <c r="Q171" s="15"/>
      <c r="R171" s="15"/>
      <c r="S171" s="15"/>
      <c r="T171" s="15"/>
      <c r="U171" s="15"/>
      <c r="V171" s="16"/>
      <c r="W171" s="6"/>
    </row>
    <row r="172" spans="2:23">
      <c r="B172" s="7"/>
      <c r="C172" s="361"/>
      <c r="D172" s="361"/>
      <c r="E172" s="8"/>
      <c r="F172" s="8"/>
      <c r="G172" s="8"/>
      <c r="H172" s="8"/>
      <c r="I172" s="8"/>
      <c r="J172" s="8"/>
      <c r="K172" s="8"/>
      <c r="L172" s="8"/>
      <c r="M172" s="8"/>
      <c r="N172" s="8"/>
      <c r="O172" s="8"/>
      <c r="P172" s="8"/>
      <c r="Q172" s="8"/>
      <c r="R172" s="8"/>
      <c r="S172" s="8"/>
      <c r="T172" s="8"/>
      <c r="U172" s="8"/>
      <c r="V172" s="8"/>
      <c r="W172" s="9"/>
    </row>
    <row r="173" spans="2:23">
      <c r="B173" s="224"/>
      <c r="C173" s="448"/>
      <c r="D173" s="224"/>
      <c r="E173" s="224"/>
      <c r="F173" s="224"/>
      <c r="G173" s="224"/>
      <c r="H173" s="224"/>
      <c r="I173" s="224"/>
      <c r="J173" s="224"/>
      <c r="K173" s="224"/>
      <c r="L173" s="224"/>
      <c r="M173" s="224"/>
      <c r="N173" s="224"/>
      <c r="O173" s="224"/>
      <c r="P173" s="224"/>
      <c r="Q173" s="224"/>
      <c r="R173" s="224"/>
      <c r="S173" s="224"/>
      <c r="T173" s="224"/>
      <c r="U173" s="224"/>
      <c r="V173" s="224"/>
      <c r="W173" s="224"/>
    </row>
    <row r="174" spans="2:23">
      <c r="B174" s="230" t="s">
        <v>23</v>
      </c>
      <c r="C174" s="449"/>
      <c r="D174" s="232"/>
      <c r="E174" s="232"/>
      <c r="F174" s="232"/>
      <c r="G174" s="232"/>
      <c r="H174" s="232"/>
      <c r="I174" s="232"/>
      <c r="J174" s="232"/>
      <c r="K174" s="232"/>
      <c r="L174" s="232"/>
      <c r="M174" s="232"/>
      <c r="N174" s="232"/>
      <c r="O174" s="232"/>
      <c r="P174" s="232"/>
      <c r="Q174" s="232"/>
      <c r="R174" s="232"/>
      <c r="S174" s="232"/>
      <c r="T174" s="232"/>
      <c r="U174" s="232"/>
      <c r="V174" s="232"/>
      <c r="W174" s="233"/>
    </row>
    <row r="175" spans="2:23" ht="11.25">
      <c r="B175" s="368"/>
      <c r="C175" s="362"/>
      <c r="D175" s="362"/>
      <c r="E175" s="5"/>
      <c r="F175" s="5"/>
      <c r="G175" s="5"/>
      <c r="H175" s="5"/>
      <c r="I175" s="5"/>
      <c r="J175" s="5"/>
      <c r="K175" s="5"/>
      <c r="L175" s="5"/>
      <c r="M175" s="5"/>
      <c r="N175" s="5"/>
      <c r="O175" s="5"/>
      <c r="P175" s="5"/>
      <c r="Q175" s="5"/>
      <c r="R175" s="5"/>
      <c r="S175" s="5"/>
      <c r="T175" s="5"/>
      <c r="U175" s="5"/>
      <c r="V175" s="5"/>
      <c r="W175" s="6"/>
    </row>
    <row r="176" spans="2:23">
      <c r="B176" s="340"/>
      <c r="C176" s="450" t="s">
        <v>179</v>
      </c>
      <c r="D176" s="236"/>
      <c r="E176" s="236"/>
      <c r="F176" s="236"/>
      <c r="G176" s="236"/>
      <c r="H176" s="236"/>
      <c r="I176" s="236"/>
      <c r="J176" s="236"/>
      <c r="K176" s="236"/>
      <c r="L176" s="236"/>
      <c r="M176" s="236"/>
      <c r="N176" s="236"/>
      <c r="O176" s="236"/>
      <c r="P176" s="236"/>
      <c r="Q176" s="236"/>
      <c r="R176" s="236"/>
      <c r="S176" s="236"/>
      <c r="T176" s="236"/>
      <c r="U176" s="236"/>
      <c r="V176" s="236"/>
      <c r="W176" s="238"/>
    </row>
    <row r="177" spans="2:23">
      <c r="B177" s="12"/>
      <c r="C177" s="362"/>
      <c r="D177" s="362"/>
      <c r="E177" s="5"/>
      <c r="F177" s="5"/>
      <c r="G177" s="5"/>
      <c r="H177" s="5"/>
      <c r="I177" s="5"/>
      <c r="J177" s="5"/>
      <c r="K177" s="5"/>
      <c r="L177" s="5"/>
      <c r="M177" s="5"/>
      <c r="N177" s="5"/>
      <c r="O177" s="5"/>
      <c r="P177" s="5"/>
      <c r="Q177" s="5"/>
      <c r="R177" s="5"/>
      <c r="S177" s="5"/>
      <c r="T177" s="5"/>
      <c r="U177" s="5"/>
      <c r="V177" s="5"/>
      <c r="W177" s="6"/>
    </row>
    <row r="178" spans="2:23">
      <c r="B178" s="248" t="s">
        <v>261</v>
      </c>
      <c r="C178" s="439"/>
      <c r="D178" s="362"/>
      <c r="E178" s="5"/>
      <c r="F178" s="14" t="s">
        <v>318</v>
      </c>
      <c r="G178" s="14"/>
      <c r="H178" s="15"/>
      <c r="I178" s="15"/>
      <c r="J178" s="15"/>
      <c r="K178" s="15"/>
      <c r="L178" s="15"/>
      <c r="M178" s="15"/>
      <c r="N178" s="15"/>
      <c r="O178" s="15"/>
      <c r="P178" s="15"/>
      <c r="Q178" s="15"/>
      <c r="R178" s="15"/>
      <c r="S178" s="15"/>
      <c r="T178" s="15"/>
      <c r="U178" s="15"/>
      <c r="V178" s="16"/>
      <c r="W178" s="6"/>
    </row>
    <row r="179" spans="2:23">
      <c r="B179" s="7"/>
      <c r="C179" s="361"/>
      <c r="D179" s="361"/>
      <c r="E179" s="8"/>
      <c r="F179" s="8"/>
      <c r="G179" s="8"/>
      <c r="H179" s="8"/>
      <c r="I179" s="8"/>
      <c r="J179" s="8"/>
      <c r="K179" s="8"/>
      <c r="L179" s="8"/>
      <c r="M179" s="8"/>
      <c r="N179" s="8"/>
      <c r="O179" s="8"/>
      <c r="P179" s="8"/>
      <c r="Q179" s="8"/>
      <c r="R179" s="8"/>
      <c r="S179" s="8"/>
      <c r="T179" s="8"/>
      <c r="U179" s="8"/>
      <c r="V179" s="8"/>
      <c r="W179" s="9"/>
    </row>
    <row r="180" spans="2:23">
      <c r="B180" s="224"/>
      <c r="C180" s="448"/>
      <c r="D180" s="224"/>
      <c r="E180" s="224"/>
      <c r="F180" s="224"/>
      <c r="G180" s="224"/>
      <c r="H180" s="224"/>
      <c r="I180" s="224"/>
      <c r="J180" s="224"/>
      <c r="K180" s="224"/>
      <c r="L180" s="224"/>
      <c r="M180" s="224"/>
      <c r="N180" s="224"/>
      <c r="O180" s="224"/>
      <c r="P180" s="224"/>
      <c r="Q180" s="224"/>
      <c r="R180" s="224"/>
      <c r="S180" s="224"/>
      <c r="T180" s="224"/>
      <c r="U180" s="224"/>
      <c r="V180" s="224"/>
      <c r="W180" s="224"/>
    </row>
    <row r="181" spans="2:23">
      <c r="B181" s="230" t="s">
        <v>263</v>
      </c>
      <c r="C181" s="449"/>
      <c r="D181" s="232"/>
      <c r="E181" s="232"/>
      <c r="F181" s="232"/>
      <c r="G181" s="232"/>
      <c r="H181" s="232"/>
      <c r="I181" s="232"/>
      <c r="J181" s="232"/>
      <c r="K181" s="232"/>
      <c r="L181" s="232"/>
      <c r="M181" s="232"/>
      <c r="N181" s="232"/>
      <c r="O181" s="232"/>
      <c r="P181" s="232"/>
      <c r="Q181" s="232"/>
      <c r="R181" s="232"/>
      <c r="S181" s="232"/>
      <c r="T181" s="232"/>
      <c r="U181" s="232"/>
      <c r="V181" s="232"/>
      <c r="W181" s="233"/>
    </row>
    <row r="182" spans="2:23" ht="11.25">
      <c r="B182" s="368"/>
      <c r="C182" s="362"/>
      <c r="D182" s="362"/>
      <c r="E182" s="5"/>
      <c r="F182" s="5"/>
      <c r="G182" s="5"/>
      <c r="H182" s="5"/>
      <c r="I182" s="5"/>
      <c r="J182" s="5"/>
      <c r="K182" s="5"/>
      <c r="L182" s="5"/>
      <c r="M182" s="5"/>
      <c r="N182" s="5"/>
      <c r="O182" s="5"/>
      <c r="P182" s="5"/>
      <c r="Q182" s="5"/>
      <c r="R182" s="5"/>
      <c r="S182" s="5"/>
      <c r="T182" s="5"/>
      <c r="U182" s="5"/>
      <c r="V182" s="5"/>
      <c r="W182" s="6"/>
    </row>
    <row r="183" spans="2:23">
      <c r="B183" s="340"/>
      <c r="C183" s="450" t="s">
        <v>179</v>
      </c>
      <c r="D183" s="236"/>
      <c r="E183" s="236"/>
      <c r="F183" s="236"/>
      <c r="G183" s="236"/>
      <c r="H183" s="236"/>
      <c r="I183" s="236"/>
      <c r="J183" s="236"/>
      <c r="K183" s="236"/>
      <c r="L183" s="236"/>
      <c r="M183" s="236"/>
      <c r="N183" s="236"/>
      <c r="O183" s="236"/>
      <c r="P183" s="236"/>
      <c r="Q183" s="236"/>
      <c r="R183" s="236"/>
      <c r="S183" s="236"/>
      <c r="T183" s="236"/>
      <c r="U183" s="236"/>
      <c r="V183" s="236"/>
      <c r="W183" s="238"/>
    </row>
    <row r="184" spans="2:23">
      <c r="B184" s="12"/>
      <c r="C184" s="362"/>
      <c r="D184" s="362"/>
      <c r="E184" s="5"/>
      <c r="F184" s="5"/>
      <c r="G184" s="5"/>
      <c r="H184" s="5"/>
      <c r="I184" s="5"/>
      <c r="J184" s="5"/>
      <c r="K184" s="5"/>
      <c r="L184" s="5"/>
      <c r="M184" s="5"/>
      <c r="N184" s="5"/>
      <c r="O184" s="5"/>
      <c r="P184" s="5"/>
      <c r="Q184" s="5"/>
      <c r="R184" s="5"/>
      <c r="S184" s="5"/>
      <c r="T184" s="5"/>
      <c r="U184" s="5"/>
      <c r="V184" s="5"/>
      <c r="W184" s="6"/>
    </row>
    <row r="185" spans="2:23">
      <c r="B185" s="248" t="s">
        <v>264</v>
      </c>
      <c r="C185" s="439"/>
      <c r="D185" s="362"/>
      <c r="E185" s="5"/>
      <c r="F185" s="14" t="s">
        <v>265</v>
      </c>
      <c r="G185" s="15"/>
      <c r="H185" s="15"/>
      <c r="I185" s="15"/>
      <c r="J185" s="15"/>
      <c r="K185" s="15"/>
      <c r="L185" s="15"/>
      <c r="M185" s="15"/>
      <c r="N185" s="15"/>
      <c r="O185" s="15"/>
      <c r="P185" s="15"/>
      <c r="Q185" s="15"/>
      <c r="R185" s="15"/>
      <c r="S185" s="15"/>
      <c r="T185" s="15"/>
      <c r="U185" s="15"/>
      <c r="V185" s="16"/>
      <c r="W185" s="6"/>
    </row>
    <row r="186" spans="2:23">
      <c r="B186" s="248" t="s">
        <v>266</v>
      </c>
      <c r="C186" s="439"/>
      <c r="D186" s="362"/>
      <c r="E186" s="5"/>
      <c r="F186" s="14"/>
      <c r="G186" s="15"/>
      <c r="H186" s="15"/>
      <c r="I186" s="15"/>
      <c r="J186" s="15"/>
      <c r="K186" s="15"/>
      <c r="L186" s="15"/>
      <c r="M186" s="15"/>
      <c r="N186" s="15"/>
      <c r="O186" s="15"/>
      <c r="P186" s="15"/>
      <c r="Q186" s="15"/>
      <c r="R186" s="15"/>
      <c r="S186" s="15"/>
      <c r="T186" s="15"/>
      <c r="U186" s="15"/>
      <c r="V186" s="16"/>
      <c r="W186" s="6"/>
    </row>
    <row r="187" spans="2:23" ht="11.25" thickBot="1">
      <c r="B187" s="248" t="s">
        <v>267</v>
      </c>
      <c r="C187" s="439"/>
      <c r="D187" s="362"/>
      <c r="E187" s="5"/>
      <c r="F187" s="14"/>
      <c r="G187" s="15"/>
      <c r="H187" s="15"/>
      <c r="I187" s="15"/>
      <c r="J187" s="15"/>
      <c r="K187" s="15"/>
      <c r="L187" s="15"/>
      <c r="M187" s="15"/>
      <c r="N187" s="15"/>
      <c r="O187" s="15"/>
      <c r="P187" s="15"/>
      <c r="Q187" s="15"/>
      <c r="R187" s="15"/>
      <c r="S187" s="15"/>
      <c r="T187" s="15"/>
      <c r="U187" s="15"/>
      <c r="V187" s="16"/>
      <c r="W187" s="6"/>
    </row>
    <row r="188" spans="2:23" ht="11.25" thickTop="1">
      <c r="B188" s="364" t="s">
        <v>268</v>
      </c>
      <c r="C188" s="441">
        <f>SUM(C185:C187)</f>
        <v>0</v>
      </c>
      <c r="D188" s="362"/>
      <c r="E188" s="5"/>
      <c r="F188" s="5"/>
      <c r="G188" s="5"/>
      <c r="H188" s="5"/>
      <c r="I188" s="5"/>
      <c r="J188" s="5"/>
      <c r="K188" s="5"/>
      <c r="L188" s="5"/>
      <c r="M188" s="5"/>
      <c r="N188" s="5"/>
      <c r="O188" s="5"/>
      <c r="P188" s="5"/>
      <c r="Q188" s="5"/>
      <c r="R188" s="5"/>
      <c r="S188" s="5"/>
      <c r="T188" s="5"/>
      <c r="U188" s="5"/>
      <c r="V188" s="5"/>
      <c r="W188" s="6"/>
    </row>
    <row r="189" spans="2:23">
      <c r="B189" s="366"/>
      <c r="C189" s="375"/>
      <c r="D189" s="361"/>
      <c r="E189" s="8"/>
      <c r="F189" s="8"/>
      <c r="G189" s="8"/>
      <c r="H189" s="8"/>
      <c r="I189" s="8"/>
      <c r="J189" s="8"/>
      <c r="K189" s="8"/>
      <c r="L189" s="8"/>
      <c r="M189" s="8"/>
      <c r="N189" s="8"/>
      <c r="O189" s="8"/>
      <c r="P189" s="8"/>
      <c r="Q189" s="8"/>
      <c r="R189" s="8"/>
      <c r="S189" s="8"/>
      <c r="T189" s="8"/>
      <c r="U189" s="8"/>
      <c r="V189" s="8"/>
      <c r="W189" s="9"/>
    </row>
    <row r="190" spans="2:23">
      <c r="B190" s="376"/>
      <c r="C190" s="336"/>
      <c r="D190" s="362"/>
      <c r="E190" s="5"/>
      <c r="F190" s="5"/>
      <c r="G190" s="5"/>
      <c r="H190" s="5"/>
      <c r="I190" s="5"/>
      <c r="J190" s="5"/>
      <c r="K190" s="5"/>
      <c r="L190" s="5"/>
      <c r="M190" s="5"/>
      <c r="N190" s="5"/>
      <c r="O190" s="5"/>
      <c r="P190" s="5"/>
      <c r="Q190" s="5"/>
      <c r="R190" s="5"/>
      <c r="S190" s="5"/>
      <c r="T190" s="5"/>
      <c r="U190" s="5"/>
      <c r="V190" s="5"/>
      <c r="W190" s="5"/>
    </row>
    <row r="191" spans="2:23">
      <c r="B191" s="377" t="s">
        <v>269</v>
      </c>
      <c r="C191" s="378"/>
      <c r="D191" s="378"/>
      <c r="E191" s="378"/>
      <c r="F191" s="378"/>
      <c r="G191" s="378"/>
      <c r="H191" s="378"/>
      <c r="I191" s="378"/>
      <c r="J191" s="378"/>
      <c r="K191" s="378"/>
      <c r="L191" s="378"/>
      <c r="M191" s="378"/>
      <c r="N191" s="378"/>
      <c r="O191" s="378"/>
      <c r="P191" s="378"/>
      <c r="Q191" s="378"/>
      <c r="R191" s="378"/>
      <c r="S191" s="378"/>
      <c r="T191" s="378"/>
      <c r="U191" s="378"/>
      <c r="V191" s="378"/>
      <c r="W191" s="379"/>
    </row>
    <row r="192" spans="2:23">
      <c r="B192" s="12"/>
      <c r="C192" s="5"/>
      <c r="D192" s="5"/>
      <c r="E192" s="5"/>
      <c r="F192" s="5"/>
      <c r="G192" s="5"/>
      <c r="H192" s="5"/>
      <c r="I192" s="5"/>
      <c r="J192" s="5"/>
      <c r="K192" s="5"/>
      <c r="L192" s="5"/>
      <c r="M192" s="5"/>
      <c r="N192" s="5"/>
      <c r="O192" s="5"/>
      <c r="P192" s="5"/>
      <c r="Q192" s="5"/>
      <c r="R192" s="5"/>
      <c r="S192" s="5"/>
      <c r="T192" s="5"/>
      <c r="U192" s="5"/>
      <c r="V192" s="5"/>
      <c r="W192" s="6"/>
    </row>
    <row r="193" spans="2:23" ht="31.5">
      <c r="B193" s="205" t="s">
        <v>270</v>
      </c>
      <c r="C193" s="20" t="s">
        <v>271</v>
      </c>
      <c r="D193" s="206"/>
      <c r="E193" s="20" t="s">
        <v>272</v>
      </c>
      <c r="F193" s="208"/>
      <c r="G193" s="503"/>
      <c r="H193" s="503"/>
      <c r="I193" s="503"/>
      <c r="J193" s="208"/>
      <c r="K193" s="380"/>
      <c r="L193" s="208"/>
      <c r="M193" s="20"/>
      <c r="N193" s="208"/>
      <c r="O193" s="208"/>
      <c r="P193" s="208"/>
      <c r="Q193" s="208"/>
      <c r="R193" s="208"/>
      <c r="S193" s="208"/>
      <c r="T193" s="208"/>
      <c r="U193" s="208"/>
      <c r="V193" s="208"/>
      <c r="W193" s="381"/>
    </row>
    <row r="194" spans="2:23">
      <c r="B194" s="62" t="s">
        <v>273</v>
      </c>
      <c r="C194" s="207">
        <f>100%-SUM(C159,C161,C163)</f>
        <v>1</v>
      </c>
      <c r="D194" s="208"/>
      <c r="E194" s="209"/>
      <c r="F194" s="5"/>
      <c r="G194" s="507"/>
      <c r="H194" s="507"/>
      <c r="I194" s="507"/>
      <c r="J194" s="5"/>
      <c r="K194" s="21"/>
      <c r="L194" s="5"/>
      <c r="M194" s="21"/>
      <c r="N194" s="360"/>
      <c r="O194" s="360"/>
      <c r="P194" s="360"/>
      <c r="Q194" s="360"/>
      <c r="R194" s="360"/>
      <c r="S194" s="360"/>
      <c r="T194" s="360"/>
      <c r="U194" s="360"/>
      <c r="V194" s="360"/>
      <c r="W194" s="6"/>
    </row>
    <row r="195" spans="2:23">
      <c r="B195" s="62" t="str">
        <f>B159</f>
        <v>Totale overheadkosten (% van totale kosten)</v>
      </c>
      <c r="C195" s="207">
        <f>C159</f>
        <v>0</v>
      </c>
      <c r="D195" s="208"/>
      <c r="E195" s="207">
        <f>C195/$C$194</f>
        <v>0</v>
      </c>
      <c r="F195" s="5"/>
      <c r="G195" s="305"/>
      <c r="H195" s="4"/>
      <c r="I195" s="4"/>
      <c r="J195" s="5"/>
      <c r="K195" s="21"/>
      <c r="L195" s="5"/>
      <c r="M195" s="21"/>
      <c r="N195" s="360"/>
      <c r="O195" s="360"/>
      <c r="P195" s="360"/>
      <c r="Q195" s="360"/>
      <c r="R195" s="360"/>
      <c r="S195" s="360"/>
      <c r="T195" s="360"/>
      <c r="U195" s="360"/>
      <c r="V195" s="360"/>
      <c r="W195" s="6"/>
    </row>
    <row r="196" spans="2:23">
      <c r="B196" s="62" t="str">
        <f>B161</f>
        <v>Kosten voor vastgoed gerelateerd aan dit product (% van totale kosten)</v>
      </c>
      <c r="C196" s="207">
        <f>C161</f>
        <v>0</v>
      </c>
      <c r="D196" s="208"/>
      <c r="E196" s="207">
        <f>C196/$C$194</f>
        <v>0</v>
      </c>
      <c r="F196" s="5"/>
      <c r="G196" s="4"/>
      <c r="H196" s="4"/>
      <c r="I196" s="4"/>
      <c r="J196" s="5"/>
      <c r="K196" s="21"/>
      <c r="L196" s="5"/>
      <c r="M196" s="21"/>
      <c r="N196" s="360"/>
      <c r="O196" s="360"/>
      <c r="P196" s="360"/>
      <c r="Q196" s="360"/>
      <c r="R196" s="360"/>
      <c r="S196" s="360"/>
      <c r="T196" s="360"/>
      <c r="U196" s="360"/>
      <c r="V196" s="360"/>
      <c r="W196" s="6"/>
    </row>
    <row r="197" spans="2:23">
      <c r="B197" s="62" t="str">
        <f>B163</f>
        <v>Overige personele kosten (% van totale kosten)</v>
      </c>
      <c r="C197" s="207">
        <f>C163</f>
        <v>0</v>
      </c>
      <c r="D197" s="208"/>
      <c r="E197" s="207">
        <f>C197/$C$194</f>
        <v>0</v>
      </c>
      <c r="F197" s="5"/>
      <c r="G197" s="4"/>
      <c r="H197" s="4"/>
      <c r="I197" s="4"/>
      <c r="J197" s="5"/>
      <c r="K197" s="21"/>
      <c r="L197" s="5"/>
      <c r="M197" s="21"/>
      <c r="N197" s="360"/>
      <c r="O197" s="360"/>
      <c r="P197" s="360"/>
      <c r="Q197" s="360"/>
      <c r="R197" s="360"/>
      <c r="S197" s="360"/>
      <c r="T197" s="360"/>
      <c r="U197" s="360"/>
      <c r="V197" s="360"/>
      <c r="W197" s="6"/>
    </row>
    <row r="198" spans="2:23">
      <c r="B198" s="7"/>
      <c r="C198" s="8"/>
      <c r="D198" s="8"/>
      <c r="E198" s="8"/>
      <c r="F198" s="8"/>
      <c r="G198" s="8"/>
      <c r="H198" s="8"/>
      <c r="I198" s="8"/>
      <c r="J198" s="8"/>
      <c r="K198" s="8"/>
      <c r="L198" s="8"/>
      <c r="M198" s="8"/>
      <c r="N198" s="8"/>
      <c r="O198" s="8"/>
      <c r="P198" s="8"/>
      <c r="Q198" s="8"/>
      <c r="R198" s="8"/>
      <c r="S198" s="8"/>
      <c r="T198" s="8"/>
      <c r="U198" s="8"/>
      <c r="V198" s="8"/>
      <c r="W198" s="9"/>
    </row>
    <row r="199" spans="2:23"/>
    <row r="200" spans="2:23"/>
    <row r="201" spans="2:23"/>
    <row r="202" spans="2:23"/>
    <row r="203" spans="2:23"/>
    <row r="204" spans="2:23"/>
    <row r="205" spans="2:23"/>
    <row r="206" spans="2:23"/>
    <row r="207" spans="2:23"/>
    <row r="208" spans="2:23"/>
    <row r="209"/>
    <row r="210"/>
    <row r="211"/>
    <row r="212"/>
    <row r="213"/>
    <row r="214"/>
    <row r="215"/>
    <row r="216"/>
    <row r="217"/>
    <row r="218"/>
    <row r="219"/>
    <row r="220"/>
    <row r="221"/>
    <row r="222"/>
    <row r="223"/>
    <row r="224"/>
    <row r="225" spans="2:21"/>
    <row r="226" spans="2:21"/>
    <row r="227" spans="2:21"/>
    <row r="228" spans="2:21"/>
    <row r="229" spans="2:21"/>
    <row r="230" spans="2:21"/>
    <row r="231" spans="2:21"/>
    <row r="232" spans="2:21"/>
    <row r="233" spans="2:21"/>
    <row r="234" spans="2:21">
      <c r="B234" s="377" t="s">
        <v>274</v>
      </c>
      <c r="C234" s="382"/>
      <c r="D234" s="382"/>
      <c r="E234" s="382"/>
      <c r="F234" s="382"/>
      <c r="G234" s="382"/>
      <c r="H234" s="382"/>
      <c r="I234" s="382"/>
      <c r="J234" s="382"/>
      <c r="K234" s="382"/>
      <c r="L234" s="382"/>
      <c r="M234" s="382"/>
      <c r="N234" s="382"/>
      <c r="O234" s="382"/>
      <c r="P234" s="382"/>
      <c r="Q234" s="382"/>
      <c r="R234" s="382"/>
      <c r="S234" s="383"/>
    </row>
    <row r="235" spans="2:21">
      <c r="B235" s="384"/>
      <c r="C235" s="385"/>
      <c r="D235" s="385"/>
      <c r="E235" s="385"/>
      <c r="F235" s="385"/>
      <c r="G235" s="385"/>
      <c r="H235" s="385"/>
      <c r="I235" s="385"/>
      <c r="J235" s="385"/>
      <c r="K235" s="385"/>
      <c r="L235" s="385"/>
      <c r="M235" s="385"/>
      <c r="N235" s="385"/>
      <c r="O235" s="385"/>
      <c r="P235" s="385"/>
      <c r="Q235" s="385"/>
      <c r="R235" s="385"/>
      <c r="S235" s="386"/>
      <c r="T235" s="5"/>
      <c r="U235" s="5"/>
    </row>
    <row r="236" spans="2:21">
      <c r="B236" s="387"/>
      <c r="C236" s="295">
        <f t="shared" ref="C236:Q236" si="39">D18</f>
        <v>15</v>
      </c>
      <c r="D236" s="295">
        <f t="shared" si="39"/>
        <v>15</v>
      </c>
      <c r="E236" s="295">
        <f t="shared" si="39"/>
        <v>20</v>
      </c>
      <c r="F236" s="295">
        <f t="shared" si="39"/>
        <v>25</v>
      </c>
      <c r="G236" s="295">
        <f t="shared" si="39"/>
        <v>30</v>
      </c>
      <c r="H236" s="295">
        <f t="shared" si="39"/>
        <v>35</v>
      </c>
      <c r="I236" s="295">
        <f t="shared" si="39"/>
        <v>40</v>
      </c>
      <c r="J236" s="295">
        <f t="shared" si="39"/>
        <v>45</v>
      </c>
      <c r="K236" s="295">
        <f t="shared" si="39"/>
        <v>50</v>
      </c>
      <c r="L236" s="295">
        <f t="shared" si="39"/>
        <v>55</v>
      </c>
      <c r="M236" s="295">
        <f t="shared" si="39"/>
        <v>60</v>
      </c>
      <c r="N236" s="295">
        <f t="shared" si="39"/>
        <v>65</v>
      </c>
      <c r="O236" s="295">
        <f t="shared" si="39"/>
        <v>70</v>
      </c>
      <c r="P236" s="295">
        <f t="shared" si="39"/>
        <v>75</v>
      </c>
      <c r="Q236" s="295">
        <f t="shared" si="39"/>
        <v>80</v>
      </c>
      <c r="R236" s="295"/>
      <c r="S236" s="297"/>
    </row>
    <row r="237" spans="2:21">
      <c r="B237" s="388"/>
      <c r="C237" s="295">
        <f t="shared" ref="C237:Q237" si="40">D19</f>
        <v>0</v>
      </c>
      <c r="D237" s="295">
        <f t="shared" si="40"/>
        <v>5</v>
      </c>
      <c r="E237" s="295">
        <f t="shared" si="40"/>
        <v>5</v>
      </c>
      <c r="F237" s="295">
        <f t="shared" si="40"/>
        <v>5</v>
      </c>
      <c r="G237" s="295">
        <f t="shared" si="40"/>
        <v>6</v>
      </c>
      <c r="H237" s="295">
        <f t="shared" si="40"/>
        <v>6</v>
      </c>
      <c r="I237" s="295">
        <f t="shared" si="40"/>
        <v>8</v>
      </c>
      <c r="J237" s="295">
        <f t="shared" si="40"/>
        <v>6</v>
      </c>
      <c r="K237" s="295">
        <f t="shared" si="40"/>
        <v>6</v>
      </c>
      <c r="L237" s="295">
        <f t="shared" si="40"/>
        <v>6</v>
      </c>
      <c r="M237" s="295">
        <f t="shared" si="40"/>
        <v>8</v>
      </c>
      <c r="N237" s="295">
        <f t="shared" si="40"/>
        <v>8</v>
      </c>
      <c r="O237" s="295">
        <f t="shared" si="40"/>
        <v>5</v>
      </c>
      <c r="P237" s="295">
        <f t="shared" si="40"/>
        <v>5</v>
      </c>
      <c r="Q237" s="295">
        <f t="shared" si="40"/>
        <v>5</v>
      </c>
      <c r="R237" s="295"/>
      <c r="S237" s="297"/>
    </row>
    <row r="238" spans="2:21">
      <c r="B238" s="389" t="s">
        <v>124</v>
      </c>
      <c r="C238" s="390">
        <f t="shared" ref="C238:Q238" si="41">D20</f>
        <v>12.030000000000001</v>
      </c>
      <c r="D238" s="390">
        <f t="shared" si="41"/>
        <v>13.57</v>
      </c>
      <c r="E238" s="390">
        <f t="shared" si="41"/>
        <v>14.423333333333334</v>
      </c>
      <c r="F238" s="390">
        <f t="shared" si="41"/>
        <v>14.911666666666667</v>
      </c>
      <c r="G238" s="390">
        <f t="shared" si="41"/>
        <v>15.398333333333333</v>
      </c>
      <c r="H238" s="390">
        <f t="shared" si="41"/>
        <v>16.355</v>
      </c>
      <c r="I238" s="390">
        <f t="shared" si="41"/>
        <v>19.130000000000003</v>
      </c>
      <c r="J238" s="390">
        <f t="shared" si="41"/>
        <v>21.078333333333333</v>
      </c>
      <c r="K238" s="390">
        <f t="shared" si="41"/>
        <v>23.088333333333335</v>
      </c>
      <c r="L238" s="390">
        <f t="shared" si="41"/>
        <v>25.535000000000004</v>
      </c>
      <c r="M238" s="390">
        <f t="shared" si="41"/>
        <v>31.126666666666665</v>
      </c>
      <c r="N238" s="390">
        <f t="shared" si="41"/>
        <v>33.016666666666666</v>
      </c>
      <c r="O238" s="390">
        <f t="shared" si="41"/>
        <v>35.86</v>
      </c>
      <c r="P238" s="390">
        <f t="shared" si="41"/>
        <v>39.820000000000007</v>
      </c>
      <c r="Q238" s="390">
        <f t="shared" si="41"/>
        <v>46.846666666666671</v>
      </c>
      <c r="R238" s="28"/>
      <c r="S238" s="297"/>
    </row>
    <row r="239" spans="2:21">
      <c r="B239" s="389" t="s">
        <v>275</v>
      </c>
      <c r="C239" s="391">
        <f t="shared" ref="C239:Q239" si="42">SUM(D21:D24)</f>
        <v>2.3030031948881788</v>
      </c>
      <c r="D239" s="391">
        <f t="shared" si="42"/>
        <v>2.3030031948881788</v>
      </c>
      <c r="E239" s="391">
        <f t="shared" si="42"/>
        <v>2.3553303333333337</v>
      </c>
      <c r="F239" s="391">
        <f t="shared" si="42"/>
        <v>2.4350751666666666</v>
      </c>
      <c r="G239" s="391">
        <f t="shared" si="42"/>
        <v>2.5145478333333333</v>
      </c>
      <c r="H239" s="391">
        <f t="shared" si="42"/>
        <v>2.6707714999999999</v>
      </c>
      <c r="I239" s="391">
        <f t="shared" si="42"/>
        <v>3.1239290000000004</v>
      </c>
      <c r="J239" s="391">
        <f t="shared" si="42"/>
        <v>3.4420918333333335</v>
      </c>
      <c r="K239" s="391">
        <f t="shared" si="42"/>
        <v>3.7703248333333335</v>
      </c>
      <c r="L239" s="391">
        <f t="shared" si="42"/>
        <v>4.1698655000000002</v>
      </c>
      <c r="M239" s="391">
        <f t="shared" si="42"/>
        <v>5.0829846666666665</v>
      </c>
      <c r="N239" s="391">
        <f t="shared" si="42"/>
        <v>5.3916216666666665</v>
      </c>
      <c r="O239" s="391">
        <f t="shared" si="42"/>
        <v>5.8559380000000001</v>
      </c>
      <c r="P239" s="391">
        <f t="shared" si="42"/>
        <v>6.5026060000000019</v>
      </c>
      <c r="Q239" s="391">
        <f t="shared" si="42"/>
        <v>7.6500606666666666</v>
      </c>
      <c r="R239" s="28"/>
      <c r="S239" s="297"/>
    </row>
    <row r="240" spans="2:21">
      <c r="B240" s="389" t="s">
        <v>36</v>
      </c>
      <c r="C240" s="391">
        <f t="shared" ref="C240:Q240" si="43">D26</f>
        <v>5.7332012779552719E-3</v>
      </c>
      <c r="D240" s="391">
        <f t="shared" si="43"/>
        <v>6.3492012779552721E-3</v>
      </c>
      <c r="E240" s="391">
        <f t="shared" si="43"/>
        <v>6.7114654666666669E-3</v>
      </c>
      <c r="F240" s="391">
        <f t="shared" si="43"/>
        <v>6.9386967333333336E-3</v>
      </c>
      <c r="G240" s="391">
        <f t="shared" si="43"/>
        <v>7.1651524666666664E-3</v>
      </c>
      <c r="H240" s="391">
        <f t="shared" si="43"/>
        <v>7.610308599999999E-3</v>
      </c>
      <c r="I240" s="391">
        <f t="shared" si="43"/>
        <v>8.9015716000000016E-3</v>
      </c>
      <c r="J240" s="391">
        <f t="shared" si="43"/>
        <v>9.8081700666666684E-3</v>
      </c>
      <c r="K240" s="391">
        <f t="shared" si="43"/>
        <v>1.0743463266666668E-2</v>
      </c>
      <c r="L240" s="391">
        <f t="shared" si="43"/>
        <v>1.1881946200000002E-2</v>
      </c>
      <c r="M240" s="391">
        <f t="shared" si="43"/>
        <v>1.4483860533333334E-2</v>
      </c>
      <c r="N240" s="391">
        <f t="shared" si="43"/>
        <v>1.5363315333333334E-2</v>
      </c>
      <c r="O240" s="391">
        <f t="shared" si="43"/>
        <v>1.6686375200000002E-2</v>
      </c>
      <c r="P240" s="391">
        <f t="shared" si="43"/>
        <v>1.8529042400000004E-2</v>
      </c>
      <c r="Q240" s="391">
        <f t="shared" si="43"/>
        <v>2.1798690933333337E-2</v>
      </c>
      <c r="R240" s="28"/>
      <c r="S240" s="297"/>
    </row>
    <row r="241" spans="2:19">
      <c r="B241" s="392" t="s">
        <v>276</v>
      </c>
      <c r="C241" s="391">
        <f t="shared" ref="C241:Q241" si="44">D28-D27</f>
        <v>2.0748604293854935</v>
      </c>
      <c r="D241" s="391">
        <f t="shared" si="44"/>
        <v>2.2977924288978677</v>
      </c>
      <c r="E241" s="391">
        <f t="shared" si="44"/>
        <v>2.4288967794516978</v>
      </c>
      <c r="F241" s="391">
        <f t="shared" si="44"/>
        <v>2.5111323648895691</v>
      </c>
      <c r="G241" s="391">
        <f t="shared" si="44"/>
        <v>2.5930872828003508</v>
      </c>
      <c r="H241" s="391">
        <f t="shared" si="44"/>
        <v>2.7541904433509963</v>
      </c>
      <c r="I241" s="391">
        <f t="shared" si="44"/>
        <v>3.2215018759587011</v>
      </c>
      <c r="J241" s="391">
        <f t="shared" si="44"/>
        <v>3.5496022151289139</v>
      </c>
      <c r="K241" s="391">
        <f t="shared" si="44"/>
        <v>3.8880872528015225</v>
      </c>
      <c r="L241" s="391">
        <f t="shared" si="44"/>
        <v>4.3001071825721624</v>
      </c>
      <c r="M241" s="391">
        <f t="shared" si="44"/>
        <v>5.2417467359648597</v>
      </c>
      <c r="N241" s="391">
        <f t="shared" si="44"/>
        <v>5.5600237116868669</v>
      </c>
      <c r="O241" s="391">
        <f t="shared" si="44"/>
        <v>6.0388425129053331</v>
      </c>
      <c r="P241" s="391">
        <f t="shared" si="44"/>
        <v>6.7057085572752442</v>
      </c>
      <c r="Q241" s="391">
        <f t="shared" si="44"/>
        <v>7.8890028514939132</v>
      </c>
      <c r="R241" s="28"/>
      <c r="S241" s="297"/>
    </row>
    <row r="242" spans="2:19">
      <c r="B242" s="392" t="s">
        <v>20</v>
      </c>
      <c r="C242" s="391">
        <f t="shared" ref="C242:Q242" si="45">D29</f>
        <v>0</v>
      </c>
      <c r="D242" s="391">
        <f t="shared" si="45"/>
        <v>0</v>
      </c>
      <c r="E242" s="391">
        <f t="shared" si="45"/>
        <v>0</v>
      </c>
      <c r="F242" s="391">
        <f t="shared" si="45"/>
        <v>0</v>
      </c>
      <c r="G242" s="391">
        <f t="shared" si="45"/>
        <v>0</v>
      </c>
      <c r="H242" s="391">
        <f t="shared" si="45"/>
        <v>0</v>
      </c>
      <c r="I242" s="391">
        <f t="shared" si="45"/>
        <v>0</v>
      </c>
      <c r="J242" s="391">
        <f t="shared" si="45"/>
        <v>0</v>
      </c>
      <c r="K242" s="391">
        <f t="shared" si="45"/>
        <v>0</v>
      </c>
      <c r="L242" s="391">
        <f t="shared" si="45"/>
        <v>0</v>
      </c>
      <c r="M242" s="391">
        <f t="shared" si="45"/>
        <v>0</v>
      </c>
      <c r="N242" s="391">
        <f t="shared" si="45"/>
        <v>0</v>
      </c>
      <c r="O242" s="391">
        <f t="shared" si="45"/>
        <v>0</v>
      </c>
      <c r="P242" s="391">
        <f t="shared" si="45"/>
        <v>0</v>
      </c>
      <c r="Q242" s="391">
        <f t="shared" si="45"/>
        <v>0</v>
      </c>
      <c r="R242" s="28"/>
      <c r="S242" s="297"/>
    </row>
    <row r="243" spans="2:19">
      <c r="B243" s="389" t="s">
        <v>277</v>
      </c>
      <c r="C243" s="391">
        <f t="shared" ref="C243:Q243" si="46">SUM(D32:D34)</f>
        <v>0</v>
      </c>
      <c r="D243" s="391">
        <f t="shared" si="46"/>
        <v>0</v>
      </c>
      <c r="E243" s="391">
        <f t="shared" si="46"/>
        <v>0</v>
      </c>
      <c r="F243" s="391">
        <f t="shared" si="46"/>
        <v>0</v>
      </c>
      <c r="G243" s="391">
        <f t="shared" si="46"/>
        <v>0</v>
      </c>
      <c r="H243" s="391">
        <f t="shared" si="46"/>
        <v>0</v>
      </c>
      <c r="I243" s="391">
        <f t="shared" si="46"/>
        <v>0</v>
      </c>
      <c r="J243" s="391">
        <f t="shared" si="46"/>
        <v>0</v>
      </c>
      <c r="K243" s="391">
        <f t="shared" si="46"/>
        <v>0</v>
      </c>
      <c r="L243" s="391">
        <f t="shared" si="46"/>
        <v>0</v>
      </c>
      <c r="M243" s="391">
        <f t="shared" si="46"/>
        <v>0</v>
      </c>
      <c r="N243" s="391">
        <f t="shared" si="46"/>
        <v>0</v>
      </c>
      <c r="O243" s="391">
        <f t="shared" si="46"/>
        <v>0</v>
      </c>
      <c r="P243" s="391">
        <f t="shared" si="46"/>
        <v>0</v>
      </c>
      <c r="Q243" s="391">
        <f t="shared" si="46"/>
        <v>0</v>
      </c>
      <c r="R243" s="28"/>
      <c r="S243" s="297"/>
    </row>
    <row r="244" spans="2:19">
      <c r="B244" s="392" t="s">
        <v>278</v>
      </c>
      <c r="C244" s="390">
        <f t="shared" ref="C244:Q244" si="47">D36</f>
        <v>0</v>
      </c>
      <c r="D244" s="390">
        <f t="shared" si="47"/>
        <v>0</v>
      </c>
      <c r="E244" s="390">
        <f t="shared" si="47"/>
        <v>0</v>
      </c>
      <c r="F244" s="390">
        <f t="shared" si="47"/>
        <v>0</v>
      </c>
      <c r="G244" s="390">
        <f t="shared" si="47"/>
        <v>0</v>
      </c>
      <c r="H244" s="390">
        <f t="shared" si="47"/>
        <v>0</v>
      </c>
      <c r="I244" s="390">
        <f t="shared" si="47"/>
        <v>0</v>
      </c>
      <c r="J244" s="390">
        <f t="shared" si="47"/>
        <v>0</v>
      </c>
      <c r="K244" s="390">
        <f t="shared" si="47"/>
        <v>0</v>
      </c>
      <c r="L244" s="390">
        <f t="shared" si="47"/>
        <v>0</v>
      </c>
      <c r="M244" s="390">
        <f t="shared" si="47"/>
        <v>0</v>
      </c>
      <c r="N244" s="390">
        <f t="shared" si="47"/>
        <v>0</v>
      </c>
      <c r="O244" s="390">
        <f t="shared" si="47"/>
        <v>0</v>
      </c>
      <c r="P244" s="390">
        <f t="shared" si="47"/>
        <v>0</v>
      </c>
      <c r="Q244" s="390">
        <f t="shared" si="47"/>
        <v>0</v>
      </c>
      <c r="R244" s="28"/>
      <c r="S244" s="297"/>
    </row>
    <row r="245" spans="2:19">
      <c r="B245" s="389" t="s">
        <v>279</v>
      </c>
      <c r="C245" s="391">
        <f t="shared" ref="C245:Q245" si="48">D37</f>
        <v>0</v>
      </c>
      <c r="D245" s="391">
        <f t="shared" si="48"/>
        <v>0</v>
      </c>
      <c r="E245" s="391">
        <f t="shared" si="48"/>
        <v>0</v>
      </c>
      <c r="F245" s="391">
        <f t="shared" si="48"/>
        <v>0</v>
      </c>
      <c r="G245" s="391">
        <f t="shared" si="48"/>
        <v>0</v>
      </c>
      <c r="H245" s="391">
        <f t="shared" si="48"/>
        <v>0</v>
      </c>
      <c r="I245" s="391">
        <f t="shared" si="48"/>
        <v>0</v>
      </c>
      <c r="J245" s="391">
        <f t="shared" si="48"/>
        <v>0</v>
      </c>
      <c r="K245" s="391">
        <f t="shared" si="48"/>
        <v>0</v>
      </c>
      <c r="L245" s="391">
        <f t="shared" si="48"/>
        <v>0</v>
      </c>
      <c r="M245" s="391">
        <f t="shared" si="48"/>
        <v>0</v>
      </c>
      <c r="N245" s="391">
        <f t="shared" si="48"/>
        <v>0</v>
      </c>
      <c r="O245" s="391">
        <f t="shared" si="48"/>
        <v>0</v>
      </c>
      <c r="P245" s="391">
        <f t="shared" si="48"/>
        <v>0</v>
      </c>
      <c r="Q245" s="391">
        <f t="shared" si="48"/>
        <v>0</v>
      </c>
      <c r="R245" s="28"/>
      <c r="S245" s="297"/>
    </row>
    <row r="246" spans="2:19">
      <c r="B246" s="389" t="s">
        <v>141</v>
      </c>
      <c r="C246" s="393">
        <f t="shared" ref="C246:Q246" si="49">D40</f>
        <v>0</v>
      </c>
      <c r="D246" s="393">
        <f t="shared" si="49"/>
        <v>0</v>
      </c>
      <c r="E246" s="393">
        <f t="shared" si="49"/>
        <v>0</v>
      </c>
      <c r="F246" s="393">
        <f t="shared" si="49"/>
        <v>0</v>
      </c>
      <c r="G246" s="393">
        <f t="shared" si="49"/>
        <v>0</v>
      </c>
      <c r="H246" s="393">
        <f t="shared" si="49"/>
        <v>0</v>
      </c>
      <c r="I246" s="393">
        <f t="shared" si="49"/>
        <v>0</v>
      </c>
      <c r="J246" s="393">
        <f t="shared" si="49"/>
        <v>0</v>
      </c>
      <c r="K246" s="393">
        <f t="shared" si="49"/>
        <v>0</v>
      </c>
      <c r="L246" s="393">
        <f t="shared" si="49"/>
        <v>0</v>
      </c>
      <c r="M246" s="393">
        <f t="shared" si="49"/>
        <v>0</v>
      </c>
      <c r="N246" s="393">
        <f t="shared" si="49"/>
        <v>0</v>
      </c>
      <c r="O246" s="393">
        <f t="shared" si="49"/>
        <v>0</v>
      </c>
      <c r="P246" s="393">
        <f t="shared" si="49"/>
        <v>0</v>
      </c>
      <c r="Q246" s="393">
        <f t="shared" si="49"/>
        <v>0</v>
      </c>
      <c r="R246" s="28"/>
      <c r="S246" s="28"/>
    </row>
    <row r="247" spans="2:19">
      <c r="B247" s="387"/>
      <c r="C247" s="28"/>
      <c r="D247" s="28"/>
      <c r="E247" s="28"/>
      <c r="F247" s="28"/>
      <c r="G247" s="28"/>
      <c r="H247" s="28"/>
      <c r="I247" s="28"/>
      <c r="J247" s="28"/>
      <c r="K247" s="28"/>
      <c r="L247" s="28"/>
      <c r="M247" s="28"/>
      <c r="N247" s="28"/>
      <c r="O247" s="28"/>
      <c r="P247" s="28"/>
      <c r="Q247" s="28"/>
      <c r="R247" s="28"/>
      <c r="S247" s="297"/>
    </row>
    <row r="248" spans="2:19">
      <c r="B248" s="387"/>
      <c r="C248" s="295" t="s">
        <v>122</v>
      </c>
      <c r="D248" s="28"/>
      <c r="E248" s="28"/>
      <c r="F248" s="28"/>
      <c r="G248" s="28"/>
      <c r="H248" s="28"/>
      <c r="I248" s="28"/>
      <c r="J248" s="28"/>
      <c r="K248" s="28"/>
      <c r="L248" s="28"/>
      <c r="M248" s="28"/>
      <c r="N248" s="28"/>
      <c r="O248" s="28"/>
      <c r="P248" s="28"/>
      <c r="Q248" s="28"/>
      <c r="R248" s="28"/>
      <c r="S248" s="297"/>
    </row>
    <row r="249" spans="2:19">
      <c r="B249" s="387"/>
      <c r="C249" s="28"/>
      <c r="D249" s="28"/>
      <c r="E249" s="28"/>
      <c r="F249" s="28"/>
      <c r="G249" s="28"/>
      <c r="H249" s="28"/>
      <c r="I249" s="28"/>
      <c r="J249" s="28"/>
      <c r="K249" s="28"/>
      <c r="L249" s="28"/>
      <c r="M249" s="28"/>
      <c r="N249" s="28"/>
      <c r="O249" s="28"/>
      <c r="P249" s="28"/>
      <c r="Q249" s="28"/>
      <c r="R249" s="28"/>
      <c r="S249" s="297"/>
    </row>
    <row r="250" spans="2:19" ht="21">
      <c r="B250" s="394" t="s">
        <v>280</v>
      </c>
      <c r="C250" s="390">
        <f>SUMPRODUCT(C238:Q238,$C$246:$Q$246)</f>
        <v>0</v>
      </c>
      <c r="D250" s="28"/>
      <c r="E250" s="28"/>
      <c r="F250" s="390"/>
      <c r="G250" s="28"/>
      <c r="H250" s="28"/>
      <c r="I250" s="28"/>
      <c r="J250" s="28"/>
      <c r="K250" s="28"/>
      <c r="L250" s="28"/>
      <c r="M250" s="28"/>
      <c r="N250" s="28"/>
      <c r="O250" s="28"/>
      <c r="P250" s="28"/>
      <c r="Q250" s="28"/>
      <c r="R250" s="28"/>
      <c r="S250" s="297"/>
    </row>
    <row r="251" spans="2:19" ht="31.5">
      <c r="B251" s="394" t="s">
        <v>281</v>
      </c>
      <c r="C251" s="390">
        <f t="shared" ref="C251:C253" si="50">SUMPRODUCT(C239:Q239,$C$246:$Q$246)</f>
        <v>0</v>
      </c>
      <c r="D251" s="28"/>
      <c r="E251" s="390"/>
      <c r="F251" s="28"/>
      <c r="G251" s="28"/>
      <c r="H251" s="28"/>
      <c r="I251" s="28"/>
      <c r="J251" s="28"/>
      <c r="K251" s="28"/>
      <c r="L251" s="28"/>
      <c r="M251" s="28"/>
      <c r="N251" s="28"/>
      <c r="O251" s="28"/>
      <c r="P251" s="28"/>
      <c r="Q251" s="28"/>
      <c r="R251" s="28"/>
      <c r="S251" s="297"/>
    </row>
    <row r="252" spans="2:19" ht="21">
      <c r="B252" s="394" t="s">
        <v>282</v>
      </c>
      <c r="C252" s="390">
        <f t="shared" si="50"/>
        <v>0</v>
      </c>
      <c r="D252" s="28"/>
      <c r="E252" s="391"/>
      <c r="F252" s="28"/>
      <c r="G252" s="28"/>
      <c r="H252" s="28"/>
      <c r="I252" s="28"/>
      <c r="J252" s="28"/>
      <c r="K252" s="28"/>
      <c r="L252" s="28"/>
      <c r="M252" s="28"/>
      <c r="N252" s="28"/>
      <c r="O252" s="28"/>
      <c r="P252" s="28"/>
      <c r="Q252" s="28"/>
      <c r="R252" s="28"/>
      <c r="S252" s="297"/>
    </row>
    <row r="253" spans="2:19" ht="21">
      <c r="B253" s="395" t="s">
        <v>283</v>
      </c>
      <c r="C253" s="390">
        <f t="shared" si="50"/>
        <v>0</v>
      </c>
      <c r="D253" s="390"/>
      <c r="E253" s="28"/>
      <c r="F253" s="28"/>
      <c r="G253" s="28"/>
      <c r="H253" s="28"/>
      <c r="I253" s="28"/>
      <c r="J253" s="28"/>
      <c r="K253" s="28"/>
      <c r="L253" s="28"/>
      <c r="M253" s="28"/>
      <c r="N253" s="28"/>
      <c r="O253" s="28"/>
      <c r="P253" s="28"/>
      <c r="Q253" s="28"/>
      <c r="R253" s="28"/>
      <c r="S253" s="297"/>
    </row>
    <row r="254" spans="2:19" ht="21">
      <c r="B254" s="396" t="s">
        <v>284</v>
      </c>
      <c r="C254" s="390">
        <f>SUM(C250:C253)</f>
        <v>0</v>
      </c>
      <c r="D254" s="390"/>
      <c r="E254" s="28"/>
      <c r="F254" s="28"/>
      <c r="G254" s="28"/>
      <c r="H254" s="28"/>
      <c r="I254" s="28"/>
      <c r="J254" s="28"/>
      <c r="K254" s="28"/>
      <c r="L254" s="28"/>
      <c r="M254" s="28"/>
      <c r="N254" s="28"/>
      <c r="O254" s="28"/>
      <c r="P254" s="28"/>
      <c r="Q254" s="28"/>
      <c r="R254" s="28"/>
      <c r="S254" s="297"/>
    </row>
    <row r="255" spans="2:19">
      <c r="B255" s="392" t="s">
        <v>20</v>
      </c>
      <c r="C255" s="390">
        <f>SUMPRODUCT(C242:Q242,$C$246:$Q$246)</f>
        <v>0</v>
      </c>
      <c r="D255" s="28"/>
      <c r="E255" s="28"/>
      <c r="F255" s="28"/>
      <c r="G255" s="28"/>
      <c r="H255" s="28"/>
      <c r="I255" s="28"/>
      <c r="J255" s="28"/>
      <c r="K255" s="28"/>
      <c r="L255" s="28"/>
      <c r="M255" s="28"/>
      <c r="N255" s="28"/>
      <c r="O255" s="28"/>
      <c r="P255" s="28"/>
      <c r="Q255" s="28"/>
      <c r="R255" s="28"/>
      <c r="S255" s="297"/>
    </row>
    <row r="256" spans="2:19" ht="31.5">
      <c r="B256" s="396" t="s">
        <v>285</v>
      </c>
      <c r="C256" s="390">
        <f>SUM(C254:C255)</f>
        <v>0</v>
      </c>
      <c r="D256" s="28"/>
      <c r="E256" s="28"/>
      <c r="F256" s="28"/>
      <c r="G256" s="28"/>
      <c r="H256" s="28"/>
      <c r="I256" s="28"/>
      <c r="J256" s="28"/>
      <c r="K256" s="28"/>
      <c r="L256" s="28"/>
      <c r="M256" s="28"/>
      <c r="N256" s="28"/>
      <c r="O256" s="28"/>
      <c r="P256" s="28"/>
      <c r="Q256" s="28"/>
      <c r="R256" s="28"/>
      <c r="S256" s="297"/>
    </row>
    <row r="257" spans="2:19" ht="21">
      <c r="B257" s="394" t="s">
        <v>286</v>
      </c>
      <c r="C257" s="390">
        <f>SUMPRODUCT($C$243:$Q$243,C246:Q246)</f>
        <v>0</v>
      </c>
      <c r="D257" s="28"/>
      <c r="E257" s="28"/>
      <c r="F257" s="28"/>
      <c r="G257" s="28"/>
      <c r="H257" s="28"/>
      <c r="I257" s="28"/>
      <c r="J257" s="28"/>
      <c r="K257" s="28"/>
      <c r="L257" s="28"/>
      <c r="M257" s="28"/>
      <c r="N257" s="28"/>
      <c r="O257" s="28"/>
      <c r="P257" s="28"/>
      <c r="Q257" s="28"/>
      <c r="R257" s="28"/>
      <c r="S257" s="297"/>
    </row>
    <row r="258" spans="2:19" ht="21">
      <c r="B258" s="394" t="s">
        <v>287</v>
      </c>
      <c r="C258" s="390">
        <f>SUM(C256:C257)</f>
        <v>0</v>
      </c>
      <c r="D258" s="28"/>
      <c r="E258" s="28"/>
      <c r="F258" s="28"/>
      <c r="G258" s="28"/>
      <c r="H258" s="28"/>
      <c r="I258" s="28"/>
      <c r="J258" s="28"/>
      <c r="K258" s="28"/>
      <c r="L258" s="28"/>
      <c r="M258" s="28"/>
      <c r="N258" s="28"/>
      <c r="O258" s="28"/>
      <c r="P258" s="28"/>
      <c r="Q258" s="28"/>
      <c r="R258" s="28"/>
      <c r="S258" s="297"/>
    </row>
    <row r="259" spans="2:19" ht="31.5">
      <c r="B259" s="395" t="s">
        <v>288</v>
      </c>
      <c r="C259" s="390">
        <f>SUMPRODUCT($C$246:$Q$246,C244:Q244)</f>
        <v>0</v>
      </c>
      <c r="D259" s="28"/>
      <c r="E259" s="28"/>
      <c r="F259" s="28"/>
      <c r="G259" s="28"/>
      <c r="H259" s="28"/>
      <c r="I259" s="28"/>
      <c r="J259" s="28"/>
      <c r="K259" s="28"/>
      <c r="L259" s="28"/>
      <c r="M259" s="28"/>
      <c r="N259" s="28"/>
      <c r="O259" s="28"/>
      <c r="P259" s="28"/>
      <c r="Q259" s="28"/>
      <c r="R259" s="28"/>
      <c r="S259" s="297"/>
    </row>
    <row r="260" spans="2:19">
      <c r="B260" s="389" t="s">
        <v>279</v>
      </c>
      <c r="C260" s="390">
        <f>SUMPRODUCT($C$246:$Q$246,C245:Q245)</f>
        <v>0</v>
      </c>
      <c r="D260" s="390"/>
      <c r="E260" s="28"/>
      <c r="F260" s="28"/>
      <c r="G260" s="28"/>
      <c r="H260" s="28"/>
      <c r="I260" s="28"/>
      <c r="J260" s="28"/>
      <c r="K260" s="28"/>
      <c r="L260" s="28"/>
      <c r="M260" s="28"/>
      <c r="N260" s="28"/>
      <c r="O260" s="28"/>
      <c r="P260" s="28"/>
      <c r="Q260" s="28"/>
      <c r="R260" s="28"/>
      <c r="S260" s="297"/>
    </row>
    <row r="261" spans="2:19" ht="21">
      <c r="B261" s="395" t="s">
        <v>289</v>
      </c>
      <c r="C261" s="391">
        <f>SUM(C258:C260)</f>
        <v>0</v>
      </c>
      <c r="D261" s="390"/>
      <c r="E261" s="28"/>
      <c r="F261" s="28"/>
      <c r="G261" s="28"/>
      <c r="H261" s="28"/>
      <c r="I261" s="28"/>
      <c r="J261" s="28"/>
      <c r="K261" s="28"/>
      <c r="L261" s="28"/>
      <c r="M261" s="28"/>
      <c r="N261" s="28"/>
      <c r="O261" s="28"/>
      <c r="P261" s="28"/>
      <c r="Q261" s="28"/>
      <c r="R261" s="28"/>
      <c r="S261" s="297"/>
    </row>
    <row r="262" spans="2:19">
      <c r="B262" s="392"/>
      <c r="C262" s="391"/>
      <c r="D262" s="390"/>
      <c r="E262" s="28"/>
      <c r="F262" s="28"/>
      <c r="G262" s="28"/>
      <c r="H262" s="28"/>
      <c r="I262" s="28"/>
      <c r="J262" s="28"/>
      <c r="K262" s="28"/>
      <c r="L262" s="28"/>
      <c r="M262" s="28"/>
      <c r="N262" s="28"/>
      <c r="O262" s="28"/>
      <c r="P262" s="28"/>
      <c r="Q262" s="28"/>
      <c r="R262" s="28"/>
      <c r="S262" s="297"/>
    </row>
    <row r="263" spans="2:19">
      <c r="B263" s="392"/>
      <c r="C263" s="391"/>
      <c r="D263" s="390"/>
      <c r="E263" s="28"/>
      <c r="F263" s="28"/>
      <c r="G263" s="28"/>
      <c r="H263" s="28"/>
      <c r="I263" s="28"/>
      <c r="J263" s="28"/>
      <c r="K263" s="28"/>
      <c r="L263" s="28"/>
      <c r="M263" s="28"/>
      <c r="N263" s="28"/>
      <c r="O263" s="28"/>
      <c r="P263" s="28"/>
      <c r="Q263" s="28"/>
      <c r="R263" s="28"/>
      <c r="S263" s="297"/>
    </row>
    <row r="264" spans="2:19">
      <c r="B264" s="397"/>
      <c r="C264" s="398"/>
      <c r="D264" s="398"/>
      <c r="E264" s="398"/>
      <c r="F264" s="398"/>
      <c r="G264" s="398"/>
      <c r="H264" s="398"/>
      <c r="I264" s="398"/>
      <c r="J264" s="398"/>
      <c r="K264" s="398"/>
      <c r="L264" s="398"/>
      <c r="M264" s="398"/>
      <c r="N264" s="398"/>
      <c r="O264" s="398"/>
      <c r="P264" s="398"/>
      <c r="Q264" s="398"/>
      <c r="R264" s="398"/>
      <c r="S264" s="399"/>
    </row>
    <row r="265" spans="2:19"/>
    <row r="266" spans="2:19"/>
    <row r="267" spans="2:19"/>
    <row r="268" spans="2:19"/>
    <row r="269" spans="2:19"/>
    <row r="270" spans="2:19"/>
    <row r="271" spans="2:19"/>
  </sheetData>
  <protectedRanges>
    <protectedRange algorithmName="SHA-512" hashValue="1vywcizgoC4Gzts3htW1KT3tf0vB+X5k2x/TxhYBVkfET6mByYLA2VBrM0ORutDf3U0XzxO8W8elgCxjk6wJfQ==" saltValue="lsZzVpG4PztiWzv0/DzoeQ==" spinCount="100000" sqref="D57:R58 D63:R63 C74 C76 C80 C84 C103 C105:C106 C119:D119 D130:D131 E128 E132:E133 E135:E136 C146:C147 C156:C157 D158:E158 D161:E161 C163 C128:C136 F134:G134" name="Input"/>
    <protectedRange algorithmName="SHA-512" hashValue="zrr1YC170iD4z5ngO6i+dvye2WxwMuZwyCItKXOM0Fb0EC895yDhie8vErJXeoL6fSMcx6aoO1sn5XcoWfI8lg==" saltValue="T/jZUAo6mJPMXMKTIHv+sw==" spinCount="100000" sqref="C170:G171" name="Inputcellen_1"/>
    <protectedRange algorithmName="SHA-512" hashValue="zrr1YC170iD4z5ngO6i+dvye2WxwMuZwyCItKXOM0Fb0EC895yDhie8vErJXeoL6fSMcx6aoO1sn5XcoWfI8lg==" saltValue="T/jZUAo6mJPMXMKTIHv+sw==" spinCount="100000" sqref="C107" name="Inputcellen"/>
  </protectedRanges>
  <mergeCells count="3">
    <mergeCell ref="G193:I193"/>
    <mergeCell ref="G194:I194"/>
    <mergeCell ref="D139:E139"/>
  </mergeCells>
  <conditionalFormatting sqref="C64">
    <cfRule type="cellIs" dxfId="53" priority="14" operator="greaterThan">
      <formula>1</formula>
    </cfRule>
    <cfRule type="cellIs" dxfId="52" priority="15" operator="lessThan">
      <formula>1</formula>
    </cfRule>
    <cfRule type="cellIs" dxfId="51" priority="16" operator="equal">
      <formula>1</formula>
    </cfRule>
  </conditionalFormatting>
  <conditionalFormatting sqref="E119">
    <cfRule type="cellIs" dxfId="50" priority="11" operator="greaterThan">
      <formula>1</formula>
    </cfRule>
    <cfRule type="cellIs" dxfId="49" priority="12" operator="lessThan">
      <formula>1</formula>
    </cfRule>
    <cfRule type="cellIs" dxfId="48" priority="13" operator="equal">
      <formula>1</formula>
    </cfRule>
  </conditionalFormatting>
  <conditionalFormatting sqref="C9">
    <cfRule type="cellIs" dxfId="47" priority="9" operator="lessThan">
      <formula>1</formula>
    </cfRule>
    <cfRule type="cellIs" dxfId="46" priority="10" operator="equal">
      <formula>1</formula>
    </cfRule>
  </conditionalFormatting>
  <conditionalFormatting sqref="C8">
    <cfRule type="cellIs" dxfId="45" priority="7" operator="lessThan">
      <formula>1</formula>
    </cfRule>
    <cfRule type="cellIs" dxfId="44" priority="8" operator="equal">
      <formula>1</formula>
    </cfRule>
  </conditionalFormatting>
  <conditionalFormatting sqref="C84">
    <cfRule type="expression" dxfId="43" priority="6">
      <formula>$C$80="Berekening"</formula>
    </cfRule>
  </conditionalFormatting>
  <conditionalFormatting sqref="C92:C93 C102:C105 C95:C97 C99">
    <cfRule type="expression" dxfId="42" priority="4">
      <formula>$C$80="Opslag"</formula>
    </cfRule>
  </conditionalFormatting>
  <conditionalFormatting sqref="D63:R63">
    <cfRule type="expression" dxfId="41" priority="3">
      <formula>OR(D57="",D58="")</formula>
    </cfRule>
  </conditionalFormatting>
  <conditionalFormatting sqref="C107">
    <cfRule type="expression" dxfId="40" priority="2">
      <formula>$C$82="Opslag"</formula>
    </cfRule>
  </conditionalFormatting>
  <conditionalFormatting sqref="C106">
    <cfRule type="expression" dxfId="39" priority="1">
      <formula>$C$80="Opslag"</formula>
    </cfRule>
  </conditionalFormatting>
  <dataValidations count="1">
    <dataValidation type="list" allowBlank="1" showInputMessage="1" showErrorMessage="1" sqref="C80" xr:uid="{061A523B-AFA2-4448-8EB3-4CE7EDB8D415}">
      <formula1>Pensioen_dropdown</formula1>
    </dataValidation>
  </dataValidations>
  <hyperlinks>
    <hyperlink ref="B14" location="'1. Integraal uurtarief-GGZ&amp;RIBW'!B42" display="Salarislasten per uur" xr:uid="{A4FC5837-A166-4B47-979C-108FEF70815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614A3F-C567-4FB5-A60D-0BFB101FF08E}">
          <x14:formula1>
            <xm:f>Data_overig!$A$7:$A$8</xm:f>
          </x14:formula1>
          <xm:sqref>C128:C136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E2B5-C602-4742-8DEC-E4B2809C84A0}">
  <sheetPr codeName="Blad5">
    <tabColor theme="7"/>
  </sheetPr>
  <dimension ref="A1:AF262"/>
  <sheetViews>
    <sheetView showGridLines="0" zoomScaleNormal="100" workbookViewId="0"/>
  </sheetViews>
  <sheetFormatPr defaultColWidth="0" defaultRowHeight="10.5" zeroHeight="1"/>
  <cols>
    <col min="1" max="1" width="9" style="1" customWidth="1"/>
    <col min="2" max="2" width="46.125" style="1" customWidth="1"/>
    <col min="3" max="3" width="9" style="1" customWidth="1"/>
    <col min="4" max="4" width="11.25" style="1" bestFit="1" customWidth="1"/>
    <col min="5" max="17" width="9" style="1" customWidth="1"/>
    <col min="18" max="18" width="9.375" style="1" customWidth="1"/>
    <col min="19" max="32" width="9" style="1" customWidth="1"/>
    <col min="33" max="16384" width="9" style="1" hidden="1"/>
  </cols>
  <sheetData>
    <row r="1" spans="1:30" s="222" customFormat="1" ht="16.5">
      <c r="A1" s="146" t="s">
        <v>319</v>
      </c>
      <c r="B1" s="221"/>
    </row>
    <row r="2" spans="1:30" s="5" customFormat="1">
      <c r="A2" s="223"/>
    </row>
    <row r="3" spans="1:30" s="5" customFormat="1">
      <c r="A3" s="223"/>
      <c r="B3" s="183" t="s">
        <v>109</v>
      </c>
      <c r="C3" s="152"/>
      <c r="K3" s="44"/>
      <c r="L3" s="4"/>
    </row>
    <row r="4" spans="1:30" s="5" customFormat="1">
      <c r="A4" s="223"/>
      <c r="B4" s="12" t="s">
        <v>110</v>
      </c>
      <c r="C4" s="3"/>
      <c r="K4" s="4"/>
    </row>
    <row r="5" spans="1:30" s="5" customFormat="1">
      <c r="A5" s="223"/>
      <c r="B5" s="12" t="s">
        <v>111</v>
      </c>
      <c r="C5" s="122"/>
      <c r="K5" s="4"/>
    </row>
    <row r="6" spans="1:30" s="5" customFormat="1">
      <c r="A6" s="223"/>
      <c r="B6" s="12" t="s">
        <v>112</v>
      </c>
      <c r="C6" s="434"/>
      <c r="K6" s="4"/>
    </row>
    <row r="7" spans="1:30" s="5" customFormat="1">
      <c r="A7" s="223"/>
      <c r="B7" s="12" t="s">
        <v>113</v>
      </c>
      <c r="C7" s="123"/>
      <c r="K7" s="4"/>
    </row>
    <row r="8" spans="1:30" s="5" customFormat="1">
      <c r="A8" s="223"/>
      <c r="B8" s="12" t="s">
        <v>114</v>
      </c>
      <c r="C8" s="125">
        <v>1</v>
      </c>
      <c r="K8" s="336"/>
    </row>
    <row r="9" spans="1:30" s="5" customFormat="1">
      <c r="A9" s="223"/>
      <c r="B9" s="7" t="s">
        <v>115</v>
      </c>
      <c r="C9" s="125">
        <v>0.9</v>
      </c>
      <c r="K9" s="336"/>
    </row>
    <row r="10" spans="1:30" s="5" customFormat="1">
      <c r="A10" s="223"/>
    </row>
    <row r="11" spans="1:30" s="228" customFormat="1" ht="16.5">
      <c r="A11" s="227" t="s">
        <v>116</v>
      </c>
      <c r="C11" s="227"/>
    </row>
    <row r="12" spans="1:30" s="5" customFormat="1">
      <c r="A12" s="229"/>
      <c r="C12" s="229"/>
    </row>
    <row r="13" spans="1:30" s="5" customFormat="1">
      <c r="A13" s="229"/>
      <c r="B13" s="230" t="s">
        <v>117</v>
      </c>
      <c r="C13" s="231"/>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3"/>
    </row>
    <row r="14" spans="1:30" s="5" customFormat="1">
      <c r="A14" s="229"/>
      <c r="B14" s="234" t="s">
        <v>118</v>
      </c>
      <c r="C14" s="235"/>
      <c r="D14" s="236"/>
      <c r="E14" s="236"/>
      <c r="F14" s="236"/>
      <c r="G14" s="236"/>
      <c r="H14" s="236"/>
      <c r="I14" s="236"/>
      <c r="J14" s="236"/>
      <c r="K14" s="236"/>
      <c r="L14" s="236"/>
      <c r="M14" s="236"/>
      <c r="N14" s="236"/>
      <c r="O14" s="236"/>
      <c r="P14" s="236"/>
      <c r="Q14" s="236"/>
      <c r="R14" s="236"/>
      <c r="S14" s="237"/>
      <c r="T14" s="237"/>
      <c r="U14" s="237"/>
      <c r="V14" s="237"/>
      <c r="W14" s="237"/>
      <c r="X14" s="237"/>
      <c r="Y14" s="237"/>
      <c r="Z14" s="237"/>
      <c r="AA14" s="237"/>
      <c r="AB14" s="237"/>
      <c r="AC14" s="237"/>
      <c r="AD14" s="238"/>
    </row>
    <row r="15" spans="1:30" s="5" customFormat="1">
      <c r="A15" s="229"/>
      <c r="B15" s="239"/>
      <c r="C15" s="240"/>
      <c r="D15" s="240"/>
      <c r="E15" s="240"/>
      <c r="F15" s="240"/>
      <c r="G15" s="240"/>
      <c r="H15" s="240"/>
      <c r="I15" s="240"/>
      <c r="J15" s="240"/>
      <c r="K15" s="240"/>
      <c r="L15" s="240"/>
      <c r="M15" s="240"/>
      <c r="N15" s="240"/>
      <c r="O15" s="240"/>
      <c r="P15" s="240"/>
      <c r="Q15" s="240"/>
      <c r="R15" s="240"/>
      <c r="S15" s="240"/>
      <c r="AD15" s="6"/>
    </row>
    <row r="16" spans="1:30" s="5" customFormat="1">
      <c r="A16" s="229"/>
      <c r="B16" s="241" t="s">
        <v>119</v>
      </c>
      <c r="C16" s="242" t="s">
        <v>320</v>
      </c>
      <c r="D16" s="25"/>
      <c r="E16" s="25"/>
      <c r="AD16" s="6"/>
    </row>
    <row r="17" spans="1:30" s="5" customFormat="1">
      <c r="A17" s="229"/>
      <c r="B17" s="12"/>
      <c r="AD17" s="6"/>
    </row>
    <row r="18" spans="1:30" s="5" customFormat="1">
      <c r="A18" s="229"/>
      <c r="B18" s="243" t="s">
        <v>121</v>
      </c>
      <c r="C18" s="244"/>
      <c r="D18" s="245">
        <f>IF(D57="","",D57)</f>
        <v>10</v>
      </c>
      <c r="E18" s="245">
        <f t="shared" ref="E18:R18" si="0">IF(E57="","",E57)</f>
        <v>15</v>
      </c>
      <c r="F18" s="245">
        <f t="shared" si="0"/>
        <v>20</v>
      </c>
      <c r="G18" s="245">
        <f t="shared" si="0"/>
        <v>15</v>
      </c>
      <c r="H18" s="245">
        <f t="shared" si="0"/>
        <v>30</v>
      </c>
      <c r="I18" s="245">
        <f t="shared" si="0"/>
        <v>35</v>
      </c>
      <c r="J18" s="245">
        <f t="shared" si="0"/>
        <v>40</v>
      </c>
      <c r="K18" s="245">
        <f t="shared" si="0"/>
        <v>45</v>
      </c>
      <c r="L18" s="245">
        <f t="shared" si="0"/>
        <v>50</v>
      </c>
      <c r="M18" s="245">
        <f t="shared" si="0"/>
        <v>55</v>
      </c>
      <c r="N18" s="245">
        <f t="shared" si="0"/>
        <v>60</v>
      </c>
      <c r="O18" s="245">
        <f t="shared" si="0"/>
        <v>65</v>
      </c>
      <c r="P18" s="245">
        <f t="shared" si="0"/>
        <v>70</v>
      </c>
      <c r="Q18" s="245">
        <f t="shared" si="0"/>
        <v>75</v>
      </c>
      <c r="R18" s="246">
        <f t="shared" si="0"/>
        <v>80</v>
      </c>
      <c r="S18" s="247" t="s">
        <v>122</v>
      </c>
      <c r="AD18" s="6"/>
    </row>
    <row r="19" spans="1:30" s="5" customFormat="1">
      <c r="A19" s="229"/>
      <c r="B19" s="243" t="s">
        <v>291</v>
      </c>
      <c r="C19" s="244"/>
      <c r="D19" s="245">
        <f t="shared" ref="D19:R19" si="1">IF(D58="","",D58)</f>
        <v>5</v>
      </c>
      <c r="E19" s="245">
        <f t="shared" si="1"/>
        <v>5</v>
      </c>
      <c r="F19" s="245">
        <f t="shared" si="1"/>
        <v>5</v>
      </c>
      <c r="G19" s="245">
        <f t="shared" si="1"/>
        <v>5</v>
      </c>
      <c r="H19" s="245">
        <f t="shared" si="1"/>
        <v>6</v>
      </c>
      <c r="I19" s="245">
        <f t="shared" si="1"/>
        <v>6</v>
      </c>
      <c r="J19" s="245">
        <f t="shared" si="1"/>
        <v>8</v>
      </c>
      <c r="K19" s="245">
        <f t="shared" si="1"/>
        <v>6</v>
      </c>
      <c r="L19" s="245">
        <f t="shared" si="1"/>
        <v>6</v>
      </c>
      <c r="M19" s="245">
        <f t="shared" si="1"/>
        <v>6</v>
      </c>
      <c r="N19" s="245">
        <f t="shared" si="1"/>
        <v>8</v>
      </c>
      <c r="O19" s="245">
        <f t="shared" si="1"/>
        <v>8</v>
      </c>
      <c r="P19" s="245">
        <f t="shared" si="1"/>
        <v>5</v>
      </c>
      <c r="Q19" s="245">
        <f t="shared" si="1"/>
        <v>5</v>
      </c>
      <c r="R19" s="246">
        <f t="shared" si="1"/>
        <v>5</v>
      </c>
      <c r="S19" s="247"/>
      <c r="AD19" s="6"/>
    </row>
    <row r="20" spans="1:30" s="5" customFormat="1">
      <c r="A20" s="229"/>
      <c r="B20" s="248" t="s">
        <v>124</v>
      </c>
      <c r="C20" s="249"/>
      <c r="D20" s="251">
        <f>D61</f>
        <v>12.323748668796592</v>
      </c>
      <c r="E20" s="251">
        <f t="shared" ref="E20:Q20" si="2">E61</f>
        <v>12.630457933972311</v>
      </c>
      <c r="F20" s="251">
        <f t="shared" si="2"/>
        <v>13.301384451544196</v>
      </c>
      <c r="G20" s="251">
        <f t="shared" si="2"/>
        <v>12.630457933972311</v>
      </c>
      <c r="H20" s="251">
        <f t="shared" si="2"/>
        <v>15.461128860489882</v>
      </c>
      <c r="I20" s="251">
        <f t="shared" si="2"/>
        <v>16.342917997870074</v>
      </c>
      <c r="J20" s="251">
        <f>J61</f>
        <v>18.151224707135249</v>
      </c>
      <c r="K20" s="251">
        <f t="shared" si="2"/>
        <v>18.592119275825347</v>
      </c>
      <c r="L20" s="251">
        <f t="shared" si="2"/>
        <v>21.378061767838123</v>
      </c>
      <c r="M20" s="251">
        <f t="shared" si="2"/>
        <v>24.247071352502662</v>
      </c>
      <c r="N20" s="251">
        <f t="shared" si="2"/>
        <v>29.339723109691157</v>
      </c>
      <c r="O20" s="251">
        <f t="shared" si="2"/>
        <v>32.969116080937162</v>
      </c>
      <c r="P20" s="251">
        <f t="shared" si="2"/>
        <v>36.172523961661341</v>
      </c>
      <c r="Q20" s="251">
        <f t="shared" si="2"/>
        <v>42.504792332268366</v>
      </c>
      <c r="R20" s="251">
        <f>R61</f>
        <v>49.793397231096911</v>
      </c>
      <c r="S20" s="252"/>
      <c r="AD20" s="6"/>
    </row>
    <row r="21" spans="1:30" s="5" customFormat="1">
      <c r="A21" s="229"/>
      <c r="B21" s="248" t="s">
        <v>125</v>
      </c>
      <c r="C21" s="13">
        <f>C66</f>
        <v>8.3299999999999999E-2</v>
      </c>
      <c r="D21" s="251">
        <f>IFERROR(D$20*$C21,"")</f>
        <v>1.0265682641107561</v>
      </c>
      <c r="E21" s="251">
        <f t="shared" ref="E21:R23" si="3">IFERROR(E$20*$C21,"")</f>
        <v>1.0521171458998935</v>
      </c>
      <c r="F21" s="251">
        <f t="shared" si="3"/>
        <v>1.1080053248136315</v>
      </c>
      <c r="G21" s="251">
        <f t="shared" si="3"/>
        <v>1.0521171458998935</v>
      </c>
      <c r="H21" s="251">
        <f t="shared" si="3"/>
        <v>1.2879120340788073</v>
      </c>
      <c r="I21" s="251">
        <f t="shared" si="3"/>
        <v>1.3613650692225772</v>
      </c>
      <c r="J21" s="251">
        <f t="shared" si="3"/>
        <v>1.5119970181043663</v>
      </c>
      <c r="K21" s="251">
        <f t="shared" si="3"/>
        <v>1.5487235356762514</v>
      </c>
      <c r="L21" s="251">
        <f t="shared" si="3"/>
        <v>1.7807925452609157</v>
      </c>
      <c r="M21" s="251">
        <f t="shared" si="3"/>
        <v>2.0197810436634716</v>
      </c>
      <c r="N21" s="251">
        <f t="shared" si="3"/>
        <v>2.4439989350372735</v>
      </c>
      <c r="O21" s="251">
        <f t="shared" si="3"/>
        <v>2.7463273695420658</v>
      </c>
      <c r="P21" s="251">
        <f t="shared" si="3"/>
        <v>3.0131712460063897</v>
      </c>
      <c r="Q21" s="251">
        <f t="shared" si="3"/>
        <v>3.5406492012779549</v>
      </c>
      <c r="R21" s="251">
        <f t="shared" si="3"/>
        <v>4.1477899893503727</v>
      </c>
      <c r="S21" s="252"/>
      <c r="AD21" s="6"/>
    </row>
    <row r="22" spans="1:30" s="5" customFormat="1">
      <c r="A22" s="229"/>
      <c r="B22" s="248" t="s">
        <v>126</v>
      </c>
      <c r="C22" s="23">
        <f>C68</f>
        <v>0.08</v>
      </c>
      <c r="D22" s="251">
        <f>IFERROR(D$20*$C22,"")</f>
        <v>0.98589989350372731</v>
      </c>
      <c r="E22" s="251">
        <f t="shared" si="3"/>
        <v>1.0104366347177849</v>
      </c>
      <c r="F22" s="251">
        <f t="shared" si="3"/>
        <v>1.0641107561235357</v>
      </c>
      <c r="G22" s="251">
        <f t="shared" si="3"/>
        <v>1.0104366347177849</v>
      </c>
      <c r="H22" s="251">
        <f t="shared" si="3"/>
        <v>1.2368903088391907</v>
      </c>
      <c r="I22" s="251">
        <f t="shared" si="3"/>
        <v>1.3074334398296059</v>
      </c>
      <c r="J22" s="251">
        <f t="shared" si="3"/>
        <v>1.45209797657082</v>
      </c>
      <c r="K22" s="251">
        <f t="shared" si="3"/>
        <v>1.4873695420660278</v>
      </c>
      <c r="L22" s="251">
        <f t="shared" si="3"/>
        <v>1.7102449414270497</v>
      </c>
      <c r="M22" s="251">
        <f t="shared" si="3"/>
        <v>1.9397657082002129</v>
      </c>
      <c r="N22" s="251">
        <f t="shared" si="3"/>
        <v>2.3471778487752926</v>
      </c>
      <c r="O22" s="251">
        <f t="shared" si="3"/>
        <v>2.6375292864749729</v>
      </c>
      <c r="P22" s="251">
        <f t="shared" si="3"/>
        <v>2.8938019169329072</v>
      </c>
      <c r="Q22" s="251">
        <f t="shared" si="3"/>
        <v>3.4003833865814692</v>
      </c>
      <c r="R22" s="251">
        <f t="shared" si="3"/>
        <v>3.9834717784877531</v>
      </c>
      <c r="S22" s="253"/>
      <c r="AD22" s="6"/>
    </row>
    <row r="23" spans="1:30" s="5" customFormat="1">
      <c r="A23" s="229"/>
      <c r="B23" s="254" t="s">
        <v>127</v>
      </c>
      <c r="C23" s="23">
        <f>C70</f>
        <v>0</v>
      </c>
      <c r="D23" s="255">
        <f>IFERROR(D$20*$C23,"")</f>
        <v>0</v>
      </c>
      <c r="E23" s="255">
        <f t="shared" si="3"/>
        <v>0</v>
      </c>
      <c r="F23" s="255">
        <f t="shared" si="3"/>
        <v>0</v>
      </c>
      <c r="G23" s="255">
        <f t="shared" si="3"/>
        <v>0</v>
      </c>
      <c r="H23" s="255">
        <f t="shared" si="3"/>
        <v>0</v>
      </c>
      <c r="I23" s="255">
        <f t="shared" si="3"/>
        <v>0</v>
      </c>
      <c r="J23" s="255">
        <f t="shared" si="3"/>
        <v>0</v>
      </c>
      <c r="K23" s="255">
        <f t="shared" si="3"/>
        <v>0</v>
      </c>
      <c r="L23" s="255">
        <f t="shared" si="3"/>
        <v>0</v>
      </c>
      <c r="M23" s="255">
        <f t="shared" si="3"/>
        <v>0</v>
      </c>
      <c r="N23" s="255">
        <f t="shared" si="3"/>
        <v>0</v>
      </c>
      <c r="O23" s="255">
        <f t="shared" si="3"/>
        <v>0</v>
      </c>
      <c r="P23" s="255">
        <f t="shared" si="3"/>
        <v>0</v>
      </c>
      <c r="Q23" s="255">
        <f t="shared" si="3"/>
        <v>0</v>
      </c>
      <c r="R23" s="255">
        <f t="shared" si="3"/>
        <v>0</v>
      </c>
      <c r="S23" s="253"/>
      <c r="AD23" s="6"/>
    </row>
    <row r="24" spans="1:30" s="5" customFormat="1" ht="11.25" thickBot="1">
      <c r="A24" s="229"/>
      <c r="B24" s="256" t="s">
        <v>128</v>
      </c>
      <c r="C24" s="440">
        <f>C72</f>
        <v>0</v>
      </c>
      <c r="D24" s="251">
        <f>IF(D20="","",$C24*D20)</f>
        <v>0</v>
      </c>
      <c r="E24" s="251">
        <f t="shared" ref="E24:R24" si="4">IF(E20="","",$C24*E20)</f>
        <v>0</v>
      </c>
      <c r="F24" s="251">
        <f t="shared" si="4"/>
        <v>0</v>
      </c>
      <c r="G24" s="251">
        <f t="shared" si="4"/>
        <v>0</v>
      </c>
      <c r="H24" s="251">
        <f t="shared" si="4"/>
        <v>0</v>
      </c>
      <c r="I24" s="251">
        <f t="shared" si="4"/>
        <v>0</v>
      </c>
      <c r="J24" s="251">
        <f t="shared" si="4"/>
        <v>0</v>
      </c>
      <c r="K24" s="251">
        <f t="shared" si="4"/>
        <v>0</v>
      </c>
      <c r="L24" s="251">
        <f t="shared" si="4"/>
        <v>0</v>
      </c>
      <c r="M24" s="251">
        <f t="shared" si="4"/>
        <v>0</v>
      </c>
      <c r="N24" s="251">
        <f t="shared" si="4"/>
        <v>0</v>
      </c>
      <c r="O24" s="251">
        <f t="shared" si="4"/>
        <v>0</v>
      </c>
      <c r="P24" s="251">
        <f t="shared" si="4"/>
        <v>0</v>
      </c>
      <c r="Q24" s="251">
        <f t="shared" si="4"/>
        <v>0</v>
      </c>
      <c r="R24" s="251">
        <f t="shared" si="4"/>
        <v>0</v>
      </c>
      <c r="S24" s="253"/>
      <c r="AD24" s="6"/>
    </row>
    <row r="25" spans="1:30" s="5" customFormat="1" ht="11.25" thickTop="1">
      <c r="A25" s="229"/>
      <c r="B25" s="257" t="s">
        <v>129</v>
      </c>
      <c r="C25" s="444"/>
      <c r="D25" s="259">
        <f>SUM(D20:D24)</f>
        <v>14.336216826411075</v>
      </c>
      <c r="E25" s="259">
        <f>SUM(E20:E24)</f>
        <v>14.693011714589989</v>
      </c>
      <c r="F25" s="259">
        <f>SUM(F20:F24)</f>
        <v>15.473500532481363</v>
      </c>
      <c r="G25" s="259">
        <f>SUM(G20:G24)</f>
        <v>14.693011714589989</v>
      </c>
      <c r="H25" s="259">
        <f>SUM(H20:H24)</f>
        <v>17.98593120340788</v>
      </c>
      <c r="I25" s="259">
        <f t="shared" ref="I25:Q25" si="5">SUM(I20:I24)</f>
        <v>19.011716506922259</v>
      </c>
      <c r="J25" s="259">
        <f>SUM(J20:J24)</f>
        <v>21.115319701810435</v>
      </c>
      <c r="K25" s="259">
        <f t="shared" si="5"/>
        <v>21.628212353567626</v>
      </c>
      <c r="L25" s="259">
        <f t="shared" si="5"/>
        <v>24.869099254526088</v>
      </c>
      <c r="M25" s="259">
        <f t="shared" si="5"/>
        <v>28.206618104366346</v>
      </c>
      <c r="N25" s="259">
        <f t="shared" si="5"/>
        <v>34.130899893503724</v>
      </c>
      <c r="O25" s="259">
        <f t="shared" si="5"/>
        <v>38.3529727369542</v>
      </c>
      <c r="P25" s="259">
        <f t="shared" si="5"/>
        <v>42.079497124600636</v>
      </c>
      <c r="Q25" s="259">
        <f t="shared" si="5"/>
        <v>49.445824920127791</v>
      </c>
      <c r="R25" s="259">
        <f>SUM(R20:R24)</f>
        <v>57.924658998935037</v>
      </c>
      <c r="S25" s="252"/>
      <c r="AD25" s="6"/>
    </row>
    <row r="26" spans="1:30" s="5" customFormat="1" ht="11.25" thickBot="1">
      <c r="A26" s="229"/>
      <c r="B26" s="260" t="s">
        <v>130</v>
      </c>
      <c r="C26" s="445"/>
      <c r="D26" s="262">
        <f>SUM(D20:D23)*D107</f>
        <v>0</v>
      </c>
      <c r="E26" s="262">
        <f t="shared" ref="E26:R26" si="6">SUM(E20:E23)*E107</f>
        <v>0</v>
      </c>
      <c r="F26" s="262">
        <f t="shared" si="6"/>
        <v>0</v>
      </c>
      <c r="G26" s="262">
        <f t="shared" si="6"/>
        <v>0</v>
      </c>
      <c r="H26" s="262">
        <f t="shared" si="6"/>
        <v>0</v>
      </c>
      <c r="I26" s="262">
        <f t="shared" si="6"/>
        <v>0</v>
      </c>
      <c r="J26" s="262">
        <f t="shared" si="6"/>
        <v>0</v>
      </c>
      <c r="K26" s="262">
        <f t="shared" si="6"/>
        <v>0</v>
      </c>
      <c r="L26" s="262">
        <f t="shared" si="6"/>
        <v>0</v>
      </c>
      <c r="M26" s="262">
        <f t="shared" si="6"/>
        <v>0</v>
      </c>
      <c r="N26" s="262">
        <f t="shared" si="6"/>
        <v>0</v>
      </c>
      <c r="O26" s="262">
        <f t="shared" si="6"/>
        <v>0</v>
      </c>
      <c r="P26" s="262">
        <f t="shared" si="6"/>
        <v>0</v>
      </c>
      <c r="Q26" s="262">
        <f t="shared" si="6"/>
        <v>0</v>
      </c>
      <c r="R26" s="262">
        <f t="shared" si="6"/>
        <v>0</v>
      </c>
      <c r="S26" s="253"/>
      <c r="AD26" s="6"/>
    </row>
    <row r="27" spans="1:30" s="5" customFormat="1" ht="12" thickTop="1" thickBot="1">
      <c r="A27" s="229"/>
      <c r="B27" s="263" t="s">
        <v>131</v>
      </c>
      <c r="C27" s="446"/>
      <c r="D27" s="265">
        <f t="shared" ref="D27:I27" si="7">SUM(D25:D26)</f>
        <v>14.336216826411075</v>
      </c>
      <c r="E27" s="265">
        <f t="shared" si="7"/>
        <v>14.693011714589989</v>
      </c>
      <c r="F27" s="265">
        <f t="shared" si="7"/>
        <v>15.473500532481363</v>
      </c>
      <c r="G27" s="265">
        <f t="shared" si="7"/>
        <v>14.693011714589989</v>
      </c>
      <c r="H27" s="265">
        <f t="shared" si="7"/>
        <v>17.98593120340788</v>
      </c>
      <c r="I27" s="265">
        <f t="shared" si="7"/>
        <v>19.011716506922259</v>
      </c>
      <c r="J27" s="265">
        <f>SUM(J25:J26)</f>
        <v>21.115319701810435</v>
      </c>
      <c r="K27" s="265">
        <f>SUM(K25:K26)</f>
        <v>21.628212353567626</v>
      </c>
      <c r="L27" s="265">
        <f>SUM(L25:L26)</f>
        <v>24.869099254526088</v>
      </c>
      <c r="M27" s="265">
        <f t="shared" ref="M27:R27" si="8">SUM(M25:M26)</f>
        <v>28.206618104366346</v>
      </c>
      <c r="N27" s="265">
        <f t="shared" si="8"/>
        <v>34.130899893503724</v>
      </c>
      <c r="O27" s="265">
        <f t="shared" si="8"/>
        <v>38.3529727369542</v>
      </c>
      <c r="P27" s="265">
        <f t="shared" si="8"/>
        <v>42.079497124600636</v>
      </c>
      <c r="Q27" s="265">
        <f t="shared" si="8"/>
        <v>49.445824920127791</v>
      </c>
      <c r="R27" s="265">
        <f t="shared" si="8"/>
        <v>57.924658998935037</v>
      </c>
      <c r="S27" s="253"/>
      <c r="AD27" s="6"/>
    </row>
    <row r="28" spans="1:30" s="5" customFormat="1" ht="11.25" thickTop="1">
      <c r="A28" s="229"/>
      <c r="B28" s="266" t="s">
        <v>132</v>
      </c>
      <c r="C28" s="437">
        <f>D135</f>
        <v>0.86613418530351438</v>
      </c>
      <c r="D28" s="259">
        <f>D27/$C28</f>
        <v>16.551958195007991</v>
      </c>
      <c r="E28" s="259">
        <f>E27/$C28</f>
        <v>16.96389770072544</v>
      </c>
      <c r="F28" s="259">
        <f>F27/$C28</f>
        <v>17.865015369482357</v>
      </c>
      <c r="G28" s="259">
        <f>G27/$C28</f>
        <v>16.96389770072544</v>
      </c>
      <c r="H28" s="259">
        <f>H27/$C28</f>
        <v>20.765756055576048</v>
      </c>
      <c r="I28" s="259">
        <f t="shared" ref="I28:M28" si="9">I27/$C28</f>
        <v>21.95008213451371</v>
      </c>
      <c r="J28" s="259">
        <f>J27/$C28</f>
        <v>24.37880880363949</v>
      </c>
      <c r="K28" s="259">
        <f t="shared" si="9"/>
        <v>24.970971843108327</v>
      </c>
      <c r="L28" s="259">
        <f t="shared" si="9"/>
        <v>28.712755686708466</v>
      </c>
      <c r="M28" s="259">
        <f t="shared" si="9"/>
        <v>32.566106479773758</v>
      </c>
      <c r="N28" s="259">
        <f>N27/$C28</f>
        <v>39.406018689290541</v>
      </c>
      <c r="O28" s="259">
        <f>O27/$C28</f>
        <v>44.280636173613665</v>
      </c>
      <c r="P28" s="259">
        <f>P27/$C28</f>
        <v>48.58311545555145</v>
      </c>
      <c r="Q28" s="259">
        <f>Q27/$C28</f>
        <v>57.087949834009585</v>
      </c>
      <c r="R28" s="259">
        <f>R27/$C28</f>
        <v>66.877234476822821</v>
      </c>
      <c r="AD28" s="6"/>
    </row>
    <row r="29" spans="1:30" s="5" customFormat="1" ht="11.25" thickBot="1">
      <c r="A29" s="229"/>
      <c r="B29" s="267" t="s">
        <v>133</v>
      </c>
      <c r="C29" s="445"/>
      <c r="D29" s="262">
        <f>IF(D20="","",$C$144)</f>
        <v>0</v>
      </c>
      <c r="E29" s="262">
        <f t="shared" ref="E29:R29" si="10">IF(E20="","",$C$144)</f>
        <v>0</v>
      </c>
      <c r="F29" s="262">
        <f t="shared" si="10"/>
        <v>0</v>
      </c>
      <c r="G29" s="262">
        <f t="shared" si="10"/>
        <v>0</v>
      </c>
      <c r="H29" s="262">
        <f t="shared" si="10"/>
        <v>0</v>
      </c>
      <c r="I29" s="262">
        <f t="shared" si="10"/>
        <v>0</v>
      </c>
      <c r="J29" s="262">
        <f t="shared" si="10"/>
        <v>0</v>
      </c>
      <c r="K29" s="262">
        <f t="shared" si="10"/>
        <v>0</v>
      </c>
      <c r="L29" s="262">
        <f t="shared" si="10"/>
        <v>0</v>
      </c>
      <c r="M29" s="262">
        <f t="shared" si="10"/>
        <v>0</v>
      </c>
      <c r="N29" s="262">
        <f t="shared" si="10"/>
        <v>0</v>
      </c>
      <c r="O29" s="262">
        <f t="shared" si="10"/>
        <v>0</v>
      </c>
      <c r="P29" s="262">
        <f t="shared" si="10"/>
        <v>0</v>
      </c>
      <c r="Q29" s="262">
        <f t="shared" si="10"/>
        <v>0</v>
      </c>
      <c r="R29" s="262">
        <f t="shared" si="10"/>
        <v>0</v>
      </c>
      <c r="AD29" s="6"/>
    </row>
    <row r="30" spans="1:30" s="5" customFormat="1" ht="11.25" thickTop="1">
      <c r="A30" s="229"/>
      <c r="B30" s="263" t="s">
        <v>134</v>
      </c>
      <c r="C30" s="446"/>
      <c r="D30" s="265">
        <f>SUM(D28:D29)</f>
        <v>16.551958195007991</v>
      </c>
      <c r="E30" s="265">
        <f t="shared" ref="E30:Q30" si="11">SUM(E28:E29)</f>
        <v>16.96389770072544</v>
      </c>
      <c r="F30" s="265">
        <f t="shared" si="11"/>
        <v>17.865015369482357</v>
      </c>
      <c r="G30" s="265">
        <f t="shared" si="11"/>
        <v>16.96389770072544</v>
      </c>
      <c r="H30" s="265">
        <f>SUM(H28:H29)</f>
        <v>20.765756055576048</v>
      </c>
      <c r="I30" s="265">
        <f t="shared" si="11"/>
        <v>21.95008213451371</v>
      </c>
      <c r="J30" s="265">
        <f t="shared" si="11"/>
        <v>24.37880880363949</v>
      </c>
      <c r="K30" s="265">
        <f t="shared" si="11"/>
        <v>24.970971843108327</v>
      </c>
      <c r="L30" s="265">
        <f t="shared" si="11"/>
        <v>28.712755686708466</v>
      </c>
      <c r="M30" s="265">
        <f t="shared" si="11"/>
        <v>32.566106479773758</v>
      </c>
      <c r="N30" s="265">
        <f t="shared" si="11"/>
        <v>39.406018689290541</v>
      </c>
      <c r="O30" s="265">
        <f t="shared" si="11"/>
        <v>44.280636173613665</v>
      </c>
      <c r="P30" s="265">
        <f t="shared" si="11"/>
        <v>48.58311545555145</v>
      </c>
      <c r="Q30" s="265">
        <f t="shared" si="11"/>
        <v>57.087949834009585</v>
      </c>
      <c r="R30" s="265">
        <f>SUM(R28:R29)</f>
        <v>66.877234476822821</v>
      </c>
      <c r="AD30" s="6"/>
    </row>
    <row r="31" spans="1:30" s="5" customFormat="1">
      <c r="A31" s="229"/>
      <c r="B31" s="269"/>
      <c r="C31" s="447"/>
      <c r="D31" s="224"/>
      <c r="E31" s="224"/>
      <c r="F31" s="244"/>
      <c r="G31" s="244"/>
      <c r="H31" s="244"/>
      <c r="I31" s="244"/>
      <c r="J31" s="244"/>
      <c r="K31" s="244"/>
      <c r="L31" s="244"/>
      <c r="M31" s="244"/>
      <c r="N31" s="244"/>
      <c r="O31" s="244"/>
      <c r="P31" s="244"/>
      <c r="Q31" s="244"/>
      <c r="R31" s="152"/>
      <c r="AD31" s="6"/>
    </row>
    <row r="32" spans="1:30" s="5" customFormat="1">
      <c r="A32" s="229"/>
      <c r="B32" s="271" t="s">
        <v>135</v>
      </c>
      <c r="C32" s="17">
        <f>E191</f>
        <v>0</v>
      </c>
      <c r="D32" s="251">
        <f>$C32*D$30</f>
        <v>0</v>
      </c>
      <c r="E32" s="251">
        <f t="shared" ref="E32:Q34" si="12">$C32*E$30</f>
        <v>0</v>
      </c>
      <c r="F32" s="251">
        <f t="shared" si="12"/>
        <v>0</v>
      </c>
      <c r="G32" s="251">
        <f t="shared" si="12"/>
        <v>0</v>
      </c>
      <c r="H32" s="251">
        <f t="shared" si="12"/>
        <v>0</v>
      </c>
      <c r="I32" s="251">
        <f>$C32*I$30</f>
        <v>0</v>
      </c>
      <c r="J32" s="251">
        <f t="shared" si="12"/>
        <v>0</v>
      </c>
      <c r="K32" s="251">
        <f t="shared" si="12"/>
        <v>0</v>
      </c>
      <c r="L32" s="251">
        <f t="shared" si="12"/>
        <v>0</v>
      </c>
      <c r="M32" s="251">
        <f t="shared" si="12"/>
        <v>0</v>
      </c>
      <c r="N32" s="251">
        <f t="shared" si="12"/>
        <v>0</v>
      </c>
      <c r="O32" s="251">
        <f t="shared" si="12"/>
        <v>0</v>
      </c>
      <c r="P32" s="251">
        <f t="shared" si="12"/>
        <v>0</v>
      </c>
      <c r="Q32" s="251">
        <f t="shared" si="12"/>
        <v>0</v>
      </c>
      <c r="R32" s="251">
        <f>$C32*R$30</f>
        <v>0</v>
      </c>
      <c r="AD32" s="6"/>
    </row>
    <row r="33" spans="1:30" s="5" customFormat="1">
      <c r="A33" s="229"/>
      <c r="B33" s="248" t="s">
        <v>136</v>
      </c>
      <c r="C33" s="17">
        <f>E192</f>
        <v>0</v>
      </c>
      <c r="D33" s="251">
        <f>$C33*D$30</f>
        <v>0</v>
      </c>
      <c r="E33" s="251">
        <f t="shared" si="12"/>
        <v>0</v>
      </c>
      <c r="F33" s="251">
        <f t="shared" si="12"/>
        <v>0</v>
      </c>
      <c r="G33" s="251">
        <f t="shared" si="12"/>
        <v>0</v>
      </c>
      <c r="H33" s="251">
        <f t="shared" si="12"/>
        <v>0</v>
      </c>
      <c r="I33" s="251">
        <f>$C33*I$30</f>
        <v>0</v>
      </c>
      <c r="J33" s="251">
        <f t="shared" si="12"/>
        <v>0</v>
      </c>
      <c r="K33" s="251">
        <f t="shared" si="12"/>
        <v>0</v>
      </c>
      <c r="L33" s="251">
        <f t="shared" si="12"/>
        <v>0</v>
      </c>
      <c r="M33" s="251">
        <f t="shared" si="12"/>
        <v>0</v>
      </c>
      <c r="N33" s="251">
        <f t="shared" si="12"/>
        <v>0</v>
      </c>
      <c r="O33" s="251">
        <f t="shared" si="12"/>
        <v>0</v>
      </c>
      <c r="P33" s="251">
        <f t="shared" si="12"/>
        <v>0</v>
      </c>
      <c r="Q33" s="251">
        <f t="shared" si="12"/>
        <v>0</v>
      </c>
      <c r="R33" s="251">
        <f>$C33*R$30</f>
        <v>0</v>
      </c>
      <c r="AD33" s="6"/>
    </row>
    <row r="34" spans="1:30" s="5" customFormat="1" ht="11.25" thickBot="1">
      <c r="A34" s="229"/>
      <c r="B34" s="248" t="s">
        <v>137</v>
      </c>
      <c r="C34" s="17">
        <f>E193</f>
        <v>0</v>
      </c>
      <c r="D34" s="251">
        <f>$C34*D$30</f>
        <v>0</v>
      </c>
      <c r="E34" s="251">
        <f t="shared" si="12"/>
        <v>0</v>
      </c>
      <c r="F34" s="251">
        <f t="shared" si="12"/>
        <v>0</v>
      </c>
      <c r="G34" s="251">
        <f t="shared" si="12"/>
        <v>0</v>
      </c>
      <c r="H34" s="251">
        <f t="shared" si="12"/>
        <v>0</v>
      </c>
      <c r="I34" s="251">
        <f>$C34*I$30</f>
        <v>0</v>
      </c>
      <c r="J34" s="251">
        <f t="shared" si="12"/>
        <v>0</v>
      </c>
      <c r="K34" s="251">
        <f t="shared" si="12"/>
        <v>0</v>
      </c>
      <c r="L34" s="251">
        <f t="shared" si="12"/>
        <v>0</v>
      </c>
      <c r="M34" s="251">
        <f t="shared" si="12"/>
        <v>0</v>
      </c>
      <c r="N34" s="251">
        <f t="shared" si="12"/>
        <v>0</v>
      </c>
      <c r="O34" s="251">
        <f t="shared" si="12"/>
        <v>0</v>
      </c>
      <c r="P34" s="251">
        <f t="shared" si="12"/>
        <v>0</v>
      </c>
      <c r="Q34" s="251">
        <f t="shared" si="12"/>
        <v>0</v>
      </c>
      <c r="R34" s="251">
        <f>$C34*R$30</f>
        <v>0</v>
      </c>
      <c r="AD34" s="6"/>
    </row>
    <row r="35" spans="1:30" s="5" customFormat="1" ht="11.25" thickTop="1">
      <c r="A35" s="272"/>
      <c r="B35" s="266" t="s">
        <v>138</v>
      </c>
      <c r="C35" s="24"/>
      <c r="D35" s="259">
        <f>SUM(D30,D32:D34)</f>
        <v>16.551958195007991</v>
      </c>
      <c r="E35" s="259">
        <f t="shared" ref="E35:Q35" si="13">SUM(E30,E32:E34)</f>
        <v>16.96389770072544</v>
      </c>
      <c r="F35" s="259">
        <f t="shared" si="13"/>
        <v>17.865015369482357</v>
      </c>
      <c r="G35" s="259">
        <f t="shared" si="13"/>
        <v>16.96389770072544</v>
      </c>
      <c r="H35" s="259">
        <f>SUM(H30,H32:H34)</f>
        <v>20.765756055576048</v>
      </c>
      <c r="I35" s="259">
        <f>SUM(I30,I32:I34)</f>
        <v>21.95008213451371</v>
      </c>
      <c r="J35" s="259">
        <f t="shared" si="13"/>
        <v>24.37880880363949</v>
      </c>
      <c r="K35" s="259">
        <f>SUM(K30,K32:K34)</f>
        <v>24.970971843108327</v>
      </c>
      <c r="L35" s="259">
        <f t="shared" si="13"/>
        <v>28.712755686708466</v>
      </c>
      <c r="M35" s="259">
        <f t="shared" si="13"/>
        <v>32.566106479773758</v>
      </c>
      <c r="N35" s="259">
        <f t="shared" si="13"/>
        <v>39.406018689290541</v>
      </c>
      <c r="O35" s="259">
        <f t="shared" si="13"/>
        <v>44.280636173613665</v>
      </c>
      <c r="P35" s="259">
        <f t="shared" si="13"/>
        <v>48.58311545555145</v>
      </c>
      <c r="Q35" s="259">
        <f t="shared" si="13"/>
        <v>57.087949834009585</v>
      </c>
      <c r="R35" s="259">
        <f>SUM(R30,R32:R34)</f>
        <v>66.877234476822821</v>
      </c>
      <c r="AD35" s="6"/>
    </row>
    <row r="36" spans="1:30" s="5" customFormat="1">
      <c r="A36" s="272"/>
      <c r="B36" s="273" t="str">
        <f>B174</f>
        <v>Opslag kosten gemeentelijke eisen</v>
      </c>
      <c r="C36" s="17">
        <f>C174</f>
        <v>0</v>
      </c>
      <c r="D36" s="262">
        <f>$C36*D$35</f>
        <v>0</v>
      </c>
      <c r="E36" s="262">
        <f t="shared" ref="E36:Q37" si="14">$C36*E$35</f>
        <v>0</v>
      </c>
      <c r="F36" s="262">
        <f t="shared" si="14"/>
        <v>0</v>
      </c>
      <c r="G36" s="262">
        <f t="shared" si="14"/>
        <v>0</v>
      </c>
      <c r="H36" s="262">
        <f>$C36*H$35</f>
        <v>0</v>
      </c>
      <c r="I36" s="262">
        <f t="shared" si="14"/>
        <v>0</v>
      </c>
      <c r="J36" s="262">
        <f t="shared" si="14"/>
        <v>0</v>
      </c>
      <c r="K36" s="262">
        <f t="shared" si="14"/>
        <v>0</v>
      </c>
      <c r="L36" s="262">
        <f t="shared" si="14"/>
        <v>0</v>
      </c>
      <c r="M36" s="262">
        <f t="shared" si="14"/>
        <v>0</v>
      </c>
      <c r="N36" s="262">
        <f t="shared" si="14"/>
        <v>0</v>
      </c>
      <c r="O36" s="262">
        <f t="shared" si="14"/>
        <v>0</v>
      </c>
      <c r="P36" s="262">
        <f t="shared" si="14"/>
        <v>0</v>
      </c>
      <c r="Q36" s="262">
        <f t="shared" si="14"/>
        <v>0</v>
      </c>
      <c r="R36" s="262">
        <f>$C36*R$35</f>
        <v>0</v>
      </c>
      <c r="AD36" s="6"/>
    </row>
    <row r="37" spans="1:30" s="5" customFormat="1" ht="11.25" thickBot="1">
      <c r="A37" s="272"/>
      <c r="B37" s="274" t="s">
        <v>139</v>
      </c>
      <c r="C37" s="26">
        <f>C184</f>
        <v>0</v>
      </c>
      <c r="D37" s="268">
        <f>$C37*D$35</f>
        <v>0</v>
      </c>
      <c r="E37" s="268">
        <f t="shared" si="14"/>
        <v>0</v>
      </c>
      <c r="F37" s="268">
        <f t="shared" si="14"/>
        <v>0</v>
      </c>
      <c r="G37" s="268">
        <f t="shared" si="14"/>
        <v>0</v>
      </c>
      <c r="H37" s="268">
        <f>$C37*H$35</f>
        <v>0</v>
      </c>
      <c r="I37" s="268">
        <f t="shared" si="14"/>
        <v>0</v>
      </c>
      <c r="J37" s="268">
        <f t="shared" si="14"/>
        <v>0</v>
      </c>
      <c r="K37" s="268">
        <f t="shared" si="14"/>
        <v>0</v>
      </c>
      <c r="L37" s="268">
        <f t="shared" si="14"/>
        <v>0</v>
      </c>
      <c r="M37" s="268">
        <f t="shared" si="14"/>
        <v>0</v>
      </c>
      <c r="N37" s="268">
        <f t="shared" si="14"/>
        <v>0</v>
      </c>
      <c r="O37" s="268">
        <f t="shared" si="14"/>
        <v>0</v>
      </c>
      <c r="P37" s="268">
        <f t="shared" si="14"/>
        <v>0</v>
      </c>
      <c r="Q37" s="268">
        <f t="shared" si="14"/>
        <v>0</v>
      </c>
      <c r="R37" s="268">
        <f>$C37*R$35</f>
        <v>0</v>
      </c>
      <c r="AD37" s="6"/>
    </row>
    <row r="38" spans="1:30" s="5" customFormat="1" ht="11.25" thickTop="1">
      <c r="A38" s="272"/>
      <c r="B38" s="266" t="s">
        <v>140</v>
      </c>
      <c r="C38" s="24"/>
      <c r="D38" s="259">
        <f>SUM(D35:D37)</f>
        <v>16.551958195007991</v>
      </c>
      <c r="E38" s="259">
        <f>SUM(E35:E37)</f>
        <v>16.96389770072544</v>
      </c>
      <c r="F38" s="259">
        <f>SUM(F35:F37)</f>
        <v>17.865015369482357</v>
      </c>
      <c r="G38" s="259">
        <f>SUM(G35:G37)</f>
        <v>16.96389770072544</v>
      </c>
      <c r="H38" s="259">
        <f>SUM(H35:H37)</f>
        <v>20.765756055576048</v>
      </c>
      <c r="I38" s="259">
        <f t="shared" ref="I38:K38" si="15">SUM(I35:I37)</f>
        <v>21.95008213451371</v>
      </c>
      <c r="J38" s="259">
        <f t="shared" si="15"/>
        <v>24.37880880363949</v>
      </c>
      <c r="K38" s="259">
        <f t="shared" si="15"/>
        <v>24.970971843108327</v>
      </c>
      <c r="L38" s="259">
        <f>SUM(L35:L37)</f>
        <v>28.712755686708466</v>
      </c>
      <c r="M38" s="259">
        <f t="shared" ref="M38:Q38" si="16">SUM(M35:M37)</f>
        <v>32.566106479773758</v>
      </c>
      <c r="N38" s="259">
        <f t="shared" si="16"/>
        <v>39.406018689290541</v>
      </c>
      <c r="O38" s="259">
        <f>SUM(O35:O37)</f>
        <v>44.280636173613665</v>
      </c>
      <c r="P38" s="259">
        <f t="shared" si="16"/>
        <v>48.58311545555145</v>
      </c>
      <c r="Q38" s="259">
        <f t="shared" si="16"/>
        <v>57.087949834009585</v>
      </c>
      <c r="R38" s="259">
        <f>SUM(R35:R37)</f>
        <v>66.877234476822821</v>
      </c>
      <c r="AD38" s="6"/>
    </row>
    <row r="39" spans="1:30" s="5" customFormat="1">
      <c r="A39" s="272"/>
      <c r="B39" s="275"/>
      <c r="C39" s="153"/>
      <c r="D39" s="276"/>
      <c r="E39" s="276"/>
      <c r="F39" s="276"/>
      <c r="G39" s="276"/>
      <c r="H39" s="276"/>
      <c r="I39" s="276"/>
      <c r="J39" s="276"/>
      <c r="K39" s="276"/>
      <c r="L39" s="276"/>
      <c r="M39" s="276"/>
      <c r="N39" s="276"/>
      <c r="O39" s="276"/>
      <c r="P39" s="276"/>
      <c r="Q39" s="276"/>
      <c r="R39" s="277"/>
      <c r="AD39" s="6"/>
    </row>
    <row r="40" spans="1:30" s="5" customFormat="1">
      <c r="A40" s="272"/>
      <c r="B40" s="248" t="s">
        <v>293</v>
      </c>
      <c r="C40" s="278"/>
      <c r="D40" s="279">
        <f>D63</f>
        <v>0.05</v>
      </c>
      <c r="E40" s="279">
        <f t="shared" ref="E40:I40" si="17">E63</f>
        <v>0.05</v>
      </c>
      <c r="F40" s="279">
        <f t="shared" si="17"/>
        <v>0.05</v>
      </c>
      <c r="G40" s="279">
        <f t="shared" si="17"/>
        <v>0.1</v>
      </c>
      <c r="H40" s="279">
        <f>H63</f>
        <v>0.1</v>
      </c>
      <c r="I40" s="279">
        <f t="shared" si="17"/>
        <v>0.2</v>
      </c>
      <c r="J40" s="279">
        <f t="shared" ref="J40:R40" si="18">J63</f>
        <v>0.05</v>
      </c>
      <c r="K40" s="279">
        <f t="shared" si="18"/>
        <v>0.05</v>
      </c>
      <c r="L40" s="279">
        <f t="shared" si="18"/>
        <v>0.05</v>
      </c>
      <c r="M40" s="279">
        <f t="shared" si="18"/>
        <v>0.05</v>
      </c>
      <c r="N40" s="279">
        <f>N63</f>
        <v>0.05</v>
      </c>
      <c r="O40" s="279">
        <f t="shared" si="18"/>
        <v>0.05</v>
      </c>
      <c r="P40" s="279">
        <f>P63</f>
        <v>0.05</v>
      </c>
      <c r="Q40" s="279">
        <f>Q63</f>
        <v>0.05</v>
      </c>
      <c r="R40" s="279">
        <f t="shared" si="18"/>
        <v>0.05</v>
      </c>
      <c r="S40" s="280"/>
      <c r="AD40" s="6"/>
    </row>
    <row r="41" spans="1:30" s="5" customFormat="1">
      <c r="A41" s="272"/>
      <c r="B41" s="281" t="s">
        <v>142</v>
      </c>
      <c r="C41" s="282"/>
      <c r="D41" s="8"/>
      <c r="E41" s="8"/>
      <c r="F41" s="8"/>
      <c r="G41" s="8"/>
      <c r="H41" s="244"/>
      <c r="I41" s="244"/>
      <c r="J41" s="244"/>
      <c r="K41" s="244"/>
      <c r="L41" s="244"/>
      <c r="M41" s="244"/>
      <c r="N41" s="244"/>
      <c r="O41" s="244"/>
      <c r="P41" s="244"/>
      <c r="Q41" s="244"/>
      <c r="R41" s="152"/>
      <c r="S41" s="283">
        <f>SUMPRODUCT(D38:R38,D40:R40)</f>
        <v>29.075205237919583</v>
      </c>
      <c r="AD41" s="6"/>
    </row>
    <row r="42" spans="1:30" s="5" customFormat="1">
      <c r="A42" s="272"/>
      <c r="B42" s="183"/>
      <c r="C42" s="270"/>
      <c r="D42" s="224"/>
      <c r="E42" s="224"/>
      <c r="F42" s="224"/>
      <c r="G42" s="224"/>
      <c r="H42" s="224"/>
      <c r="I42" s="224"/>
      <c r="S42" s="284"/>
      <c r="AD42" s="6"/>
    </row>
    <row r="43" spans="1:30" s="5" customFormat="1">
      <c r="A43" s="272"/>
      <c r="B43" s="281"/>
      <c r="C43" s="282"/>
      <c r="D43" s="8"/>
      <c r="E43" s="8"/>
      <c r="F43" s="8"/>
      <c r="G43" s="8"/>
      <c r="H43" s="8"/>
      <c r="I43" s="285"/>
      <c r="AD43" s="6"/>
    </row>
    <row r="44" spans="1:30" s="5" customFormat="1">
      <c r="A44" s="229"/>
      <c r="B44" s="230" t="s">
        <v>143</v>
      </c>
      <c r="C44" s="231"/>
      <c r="D44" s="232"/>
      <c r="E44" s="232"/>
      <c r="F44" s="232"/>
      <c r="G44" s="232"/>
      <c r="H44" s="232"/>
      <c r="I44" s="233"/>
      <c r="AD44" s="6"/>
    </row>
    <row r="45" spans="1:30" s="5" customFormat="1">
      <c r="A45" s="272"/>
      <c r="B45" s="286"/>
      <c r="C45" s="244"/>
      <c r="D45" s="245" t="s">
        <v>144</v>
      </c>
      <c r="E45" s="245" t="s">
        <v>145</v>
      </c>
      <c r="F45" s="245" t="s">
        <v>146</v>
      </c>
      <c r="G45" s="245" t="s">
        <v>147</v>
      </c>
      <c r="H45" s="245" t="s">
        <v>148</v>
      </c>
      <c r="I45" s="246" t="s">
        <v>149</v>
      </c>
      <c r="J45" s="284"/>
      <c r="AD45" s="6"/>
    </row>
    <row r="46" spans="1:30" s="5" customFormat="1">
      <c r="A46" s="272"/>
      <c r="B46" s="287" t="s">
        <v>294</v>
      </c>
      <c r="C46" s="215"/>
      <c r="D46" s="255">
        <f>IF(C155=0,SUMPRODUCT(D28:R28,D40:R40),SUMPRODUCT(D28:R28,D40:R40)+(C152/C155)*SUMPRODUCT(D32:R32,D40:R40))</f>
        <v>29.075205237919583</v>
      </c>
      <c r="E46" s="255">
        <f>D46*(1+C166)</f>
        <v>29.075205237919583</v>
      </c>
      <c r="F46" s="255">
        <f>E46*(1+D166)</f>
        <v>29.075205237919583</v>
      </c>
      <c r="G46" s="255">
        <f t="shared" ref="E46:I47" si="19">F46*(1+E166)</f>
        <v>29.075205237919583</v>
      </c>
      <c r="H46" s="255">
        <f t="shared" si="19"/>
        <v>29.075205237919583</v>
      </c>
      <c r="I46" s="255">
        <f t="shared" si="19"/>
        <v>29.075205237919583</v>
      </c>
      <c r="J46" s="284"/>
      <c r="K46" s="407"/>
      <c r="AD46" s="6"/>
    </row>
    <row r="47" spans="1:30" s="5" customFormat="1" ht="11.25" thickBot="1">
      <c r="A47" s="272"/>
      <c r="B47" s="248" t="s">
        <v>295</v>
      </c>
      <c r="C47" s="215"/>
      <c r="D47" s="251">
        <f>IF(C155=0,SUMPRODUCT(D29:R29,D40:R40)+SUMPRODUCT(D33:R33,D40:R40)+SUMPRODUCT(D34:R34,D40:R40),SUMPRODUCT(D29:R29,D40:R40)+SUMPRODUCT(D33:R33,D40:R40)+SUMPRODUCT(D34:R34,D40:R40)+((C153+C154)/C155)*SUMPRODUCT(D32:R32,D40:R40))</f>
        <v>0</v>
      </c>
      <c r="E47" s="255">
        <f t="shared" si="19"/>
        <v>0</v>
      </c>
      <c r="F47" s="255">
        <f t="shared" si="19"/>
        <v>0</v>
      </c>
      <c r="G47" s="255">
        <f t="shared" si="19"/>
        <v>0</v>
      </c>
      <c r="H47" s="255">
        <f t="shared" si="19"/>
        <v>0</v>
      </c>
      <c r="I47" s="255">
        <f>H47*(1+G167)</f>
        <v>0</v>
      </c>
      <c r="J47" s="284"/>
      <c r="AD47" s="6"/>
    </row>
    <row r="48" spans="1:30" s="5" customFormat="1" ht="11.25" thickTop="1">
      <c r="A48" s="272"/>
      <c r="B48" s="266" t="s">
        <v>152</v>
      </c>
      <c r="C48" s="24"/>
      <c r="D48" s="259">
        <f>SUM(D46:D47)</f>
        <v>29.075205237919583</v>
      </c>
      <c r="E48" s="259">
        <f t="shared" ref="E48:H48" si="20">SUM(E46:E47)</f>
        <v>29.075205237919583</v>
      </c>
      <c r="F48" s="259">
        <f t="shared" si="20"/>
        <v>29.075205237919583</v>
      </c>
      <c r="G48" s="259">
        <f t="shared" si="20"/>
        <v>29.075205237919583</v>
      </c>
      <c r="H48" s="259">
        <f t="shared" si="20"/>
        <v>29.075205237919583</v>
      </c>
      <c r="I48" s="259">
        <f>SUM(I46:I47)</f>
        <v>29.075205237919583</v>
      </c>
      <c r="AD48" s="6"/>
    </row>
    <row r="49" spans="1:30" s="5" customFormat="1" ht="11.25" thickBot="1">
      <c r="A49" s="272"/>
      <c r="B49" s="7" t="s">
        <v>153</v>
      </c>
      <c r="C49" s="204">
        <f>C36+C37</f>
        <v>0</v>
      </c>
      <c r="D49" s="255">
        <f>D48*$C49</f>
        <v>0</v>
      </c>
      <c r="E49" s="255">
        <f>E48*$C49</f>
        <v>0</v>
      </c>
      <c r="F49" s="255">
        <f>F48*$C49</f>
        <v>0</v>
      </c>
      <c r="G49" s="255">
        <f t="shared" ref="G49:H49" si="21">G48*$C49</f>
        <v>0</v>
      </c>
      <c r="H49" s="255">
        <f t="shared" si="21"/>
        <v>0</v>
      </c>
      <c r="I49" s="255">
        <f>I48*$C49</f>
        <v>0</v>
      </c>
      <c r="AD49" s="6"/>
    </row>
    <row r="50" spans="1:30" s="5" customFormat="1" ht="11.25" thickTop="1">
      <c r="A50" s="272"/>
      <c r="B50" s="266" t="s">
        <v>154</v>
      </c>
      <c r="C50" s="24"/>
      <c r="D50" s="259">
        <f>SUM(D48:D49)</f>
        <v>29.075205237919583</v>
      </c>
      <c r="E50" s="259">
        <f t="shared" ref="E50:H50" si="22">SUM(E48:E49)</f>
        <v>29.075205237919583</v>
      </c>
      <c r="F50" s="259">
        <f>SUM(F48:F49)</f>
        <v>29.075205237919583</v>
      </c>
      <c r="G50" s="259">
        <f t="shared" si="22"/>
        <v>29.075205237919583</v>
      </c>
      <c r="H50" s="259">
        <f t="shared" si="22"/>
        <v>29.075205237919583</v>
      </c>
      <c r="I50" s="259">
        <f>SUM(I48:I49)</f>
        <v>29.075205237919583</v>
      </c>
      <c r="AD50" s="6"/>
    </row>
    <row r="51" spans="1:30" s="5" customFormat="1">
      <c r="A51" s="272"/>
      <c r="B51" s="288"/>
      <c r="C51" s="289"/>
      <c r="D51" s="289"/>
      <c r="E51" s="289"/>
      <c r="F51" s="289"/>
      <c r="G51" s="289"/>
      <c r="H51" s="289"/>
      <c r="I51" s="289"/>
      <c r="J51" s="8"/>
      <c r="K51" s="8"/>
      <c r="L51" s="8"/>
      <c r="M51" s="8"/>
      <c r="N51" s="8"/>
      <c r="O51" s="8"/>
      <c r="P51" s="8"/>
      <c r="Q51" s="8"/>
      <c r="R51" s="8"/>
      <c r="S51" s="8"/>
      <c r="T51" s="8"/>
      <c r="U51" s="8"/>
      <c r="V51" s="8"/>
      <c r="W51" s="8"/>
      <c r="X51" s="8"/>
      <c r="Y51" s="8"/>
      <c r="Z51" s="8"/>
      <c r="AA51" s="8"/>
      <c r="AB51" s="8"/>
      <c r="AC51" s="8"/>
      <c r="AD51" s="9"/>
    </row>
    <row r="52" spans="1:30">
      <c r="A52" s="290"/>
    </row>
    <row r="53" spans="1:30" s="228" customFormat="1" ht="16.5">
      <c r="A53" s="227" t="s">
        <v>155</v>
      </c>
    </row>
    <row r="54" spans="1:30"/>
    <row r="55" spans="1:30">
      <c r="B55" s="230" t="s">
        <v>18</v>
      </c>
      <c r="C55" s="231"/>
      <c r="D55" s="232"/>
      <c r="E55" s="232"/>
      <c r="F55" s="232"/>
      <c r="G55" s="232"/>
      <c r="H55" s="232"/>
      <c r="I55" s="232"/>
      <c r="J55" s="232"/>
      <c r="K55" s="232"/>
      <c r="L55" s="232"/>
      <c r="M55" s="232"/>
      <c r="N55" s="232"/>
      <c r="O55" s="232"/>
      <c r="P55" s="232"/>
      <c r="Q55" s="232"/>
      <c r="R55" s="232"/>
      <c r="S55" s="232"/>
      <c r="T55" s="232"/>
      <c r="U55" s="232"/>
      <c r="V55" s="232"/>
      <c r="W55" s="232"/>
      <c r="X55" s="233"/>
    </row>
    <row r="56" spans="1:30">
      <c r="B56" s="291" t="s">
        <v>321</v>
      </c>
      <c r="C56" s="5"/>
      <c r="D56" s="5"/>
      <c r="E56" s="5"/>
      <c r="F56" s="5"/>
      <c r="G56" s="5"/>
      <c r="H56" s="5"/>
      <c r="I56" s="5"/>
      <c r="J56" s="5"/>
      <c r="K56" s="5"/>
      <c r="L56" s="5"/>
      <c r="M56" s="5"/>
      <c r="N56" s="5"/>
      <c r="O56" s="5"/>
      <c r="P56" s="5"/>
      <c r="Q56" s="5"/>
      <c r="R56" s="5"/>
      <c r="S56" s="240"/>
      <c r="T56" s="240"/>
      <c r="U56" s="240"/>
      <c r="V56" s="240"/>
      <c r="W56" s="240"/>
      <c r="X56" s="456"/>
    </row>
    <row r="57" spans="1:30">
      <c r="B57" s="292" t="s">
        <v>297</v>
      </c>
      <c r="C57" s="293"/>
      <c r="D57" s="400">
        <v>10</v>
      </c>
      <c r="E57" s="400">
        <v>15</v>
      </c>
      <c r="F57" s="400">
        <v>20</v>
      </c>
      <c r="G57" s="400">
        <v>15</v>
      </c>
      <c r="H57" s="400">
        <v>30</v>
      </c>
      <c r="I57" s="400">
        <v>35</v>
      </c>
      <c r="J57" s="400">
        <v>40</v>
      </c>
      <c r="K57" s="400">
        <v>45</v>
      </c>
      <c r="L57" s="400">
        <v>50</v>
      </c>
      <c r="M57" s="400">
        <v>55</v>
      </c>
      <c r="N57" s="400">
        <v>60</v>
      </c>
      <c r="O57" s="400">
        <v>65</v>
      </c>
      <c r="P57" s="400">
        <v>70</v>
      </c>
      <c r="Q57" s="400">
        <v>75</v>
      </c>
      <c r="R57" s="400">
        <v>80</v>
      </c>
      <c r="S57" s="12"/>
      <c r="T57" s="5"/>
      <c r="U57" s="5"/>
      <c r="V57" s="5"/>
      <c r="W57" s="5"/>
      <c r="X57" s="6"/>
    </row>
    <row r="58" spans="1:30">
      <c r="B58" s="292" t="s">
        <v>291</v>
      </c>
      <c r="C58" s="293"/>
      <c r="D58" s="400">
        <v>5</v>
      </c>
      <c r="E58" s="400">
        <v>5</v>
      </c>
      <c r="F58" s="400">
        <v>5</v>
      </c>
      <c r="G58" s="400">
        <v>5</v>
      </c>
      <c r="H58" s="400">
        <v>6</v>
      </c>
      <c r="I58" s="400">
        <v>6</v>
      </c>
      <c r="J58" s="400">
        <v>8</v>
      </c>
      <c r="K58" s="400">
        <v>6</v>
      </c>
      <c r="L58" s="400">
        <v>6</v>
      </c>
      <c r="M58" s="400">
        <v>6</v>
      </c>
      <c r="N58" s="400">
        <v>8</v>
      </c>
      <c r="O58" s="400">
        <v>8</v>
      </c>
      <c r="P58" s="400">
        <v>5</v>
      </c>
      <c r="Q58" s="400">
        <v>5</v>
      </c>
      <c r="R58" s="400">
        <v>5</v>
      </c>
      <c r="S58" s="12"/>
      <c r="T58" s="5"/>
      <c r="U58" s="5"/>
      <c r="V58" s="5"/>
      <c r="W58" s="5"/>
      <c r="X58" s="6"/>
    </row>
    <row r="59" spans="1:30" hidden="1">
      <c r="B59" s="294"/>
      <c r="C59" s="295"/>
      <c r="D59" s="296" t="str">
        <f>D57&amp;"_"&amp;D58</f>
        <v>10_5</v>
      </c>
      <c r="E59" s="296" t="str">
        <f t="shared" ref="E59:R59" si="23">E57&amp;"_"&amp;E58</f>
        <v>15_5</v>
      </c>
      <c r="F59" s="296" t="str">
        <f t="shared" si="23"/>
        <v>20_5</v>
      </c>
      <c r="G59" s="296" t="str">
        <f t="shared" si="23"/>
        <v>15_5</v>
      </c>
      <c r="H59" s="296" t="str">
        <f t="shared" si="23"/>
        <v>30_6</v>
      </c>
      <c r="I59" s="296" t="str">
        <f t="shared" si="23"/>
        <v>35_6</v>
      </c>
      <c r="J59" s="296" t="str">
        <f t="shared" si="23"/>
        <v>40_8</v>
      </c>
      <c r="K59" s="296" t="str">
        <f t="shared" si="23"/>
        <v>45_6</v>
      </c>
      <c r="L59" s="296" t="str">
        <f t="shared" si="23"/>
        <v>50_6</v>
      </c>
      <c r="M59" s="296" t="str">
        <f t="shared" si="23"/>
        <v>55_6</v>
      </c>
      <c r="N59" s="296" t="str">
        <f t="shared" si="23"/>
        <v>60_8</v>
      </c>
      <c r="O59" s="296" t="str">
        <f t="shared" si="23"/>
        <v>65_8</v>
      </c>
      <c r="P59" s="296" t="str">
        <f t="shared" si="23"/>
        <v>70_5</v>
      </c>
      <c r="Q59" s="296" t="str">
        <f t="shared" si="23"/>
        <v>75_5</v>
      </c>
      <c r="R59" s="296" t="str">
        <f t="shared" si="23"/>
        <v>80_5</v>
      </c>
      <c r="S59" s="28"/>
      <c r="T59" s="28"/>
      <c r="U59" s="28"/>
      <c r="V59" s="28"/>
      <c r="W59" s="28"/>
      <c r="X59" s="297"/>
    </row>
    <row r="60" spans="1:30">
      <c r="B60" s="12"/>
      <c r="C60" s="5"/>
      <c r="D60" s="5"/>
      <c r="E60" s="5"/>
      <c r="F60" s="5"/>
      <c r="G60" s="5"/>
      <c r="H60" s="5"/>
      <c r="I60" s="5"/>
      <c r="J60" s="5"/>
      <c r="K60" s="5"/>
      <c r="L60" s="5"/>
      <c r="M60" s="5"/>
      <c r="N60" s="5"/>
      <c r="O60" s="5"/>
      <c r="P60" s="5"/>
      <c r="Q60" s="5"/>
      <c r="R60" s="5"/>
      <c r="S60" s="5"/>
      <c r="T60" s="5"/>
      <c r="U60" s="5"/>
      <c r="V60" s="5"/>
      <c r="W60" s="5"/>
      <c r="X60" s="6"/>
    </row>
    <row r="61" spans="1:30">
      <c r="B61" s="243" t="s">
        <v>160</v>
      </c>
      <c r="C61" s="152"/>
      <c r="D61" s="436">
        <f>IFERROR(INDEX(CAO_GHZ!$AL$16:$AL$225,MATCH('1_Kostprijs_begeleiding_GHZ'!D59,CAO_GHZ!$AH$16:$AH$225,0)),"")</f>
        <v>12.323748668796592</v>
      </c>
      <c r="E61" s="436">
        <f>IFERROR(INDEX(CAO_GHZ!$AL$16:$AL$225,MATCH('1_Kostprijs_begeleiding_GHZ'!E59,CAO_GHZ!$AH$16:$AH$225,0)),"")</f>
        <v>12.630457933972311</v>
      </c>
      <c r="F61" s="436">
        <f>IFERROR(INDEX(CAO_GHZ!$AL$16:$AL$225,MATCH('1_Kostprijs_begeleiding_GHZ'!F59,CAO_GHZ!$AH$16:$AH$225,0)),"")</f>
        <v>13.301384451544196</v>
      </c>
      <c r="G61" s="436">
        <f>IFERROR(INDEX(CAO_GHZ!$AL$16:$AL$225,MATCH('1_Kostprijs_begeleiding_GHZ'!G59,CAO_GHZ!$AH$16:$AH$225,0)),"")</f>
        <v>12.630457933972311</v>
      </c>
      <c r="H61" s="436">
        <f>IFERROR(INDEX(CAO_GHZ!$AL$16:$AL$225,MATCH('1_Kostprijs_begeleiding_GHZ'!H59,CAO_GHZ!$AH$16:$AH$225,0)),"")</f>
        <v>15.461128860489882</v>
      </c>
      <c r="I61" s="436">
        <f>IFERROR(INDEX(CAO_GHZ!$AL$16:$AL$225,MATCH('1_Kostprijs_begeleiding_GHZ'!I59,CAO_GHZ!$AH$16:$AH$225,0)),"")</f>
        <v>16.342917997870074</v>
      </c>
      <c r="J61" s="436">
        <f>IFERROR(INDEX(CAO_GHZ!$AL$16:$AL$225,MATCH('1_Kostprijs_begeleiding_GHZ'!J59,CAO_GHZ!$AH$16:$AH$225,0)),"")</f>
        <v>18.151224707135249</v>
      </c>
      <c r="K61" s="436">
        <f>IFERROR(INDEX(CAO_GHZ!$AL$16:$AL$225,MATCH('1_Kostprijs_begeleiding_GHZ'!K59,CAO_GHZ!$AH$16:$AH$225,0)),"")</f>
        <v>18.592119275825347</v>
      </c>
      <c r="L61" s="436">
        <f>IFERROR(INDEX(CAO_GHZ!$AL$16:$AL$225,MATCH('1_Kostprijs_begeleiding_GHZ'!L59,CAO_GHZ!$AH$16:$AH$225,0)),"")</f>
        <v>21.378061767838123</v>
      </c>
      <c r="M61" s="436">
        <f>IFERROR(INDEX(CAO_GHZ!$AL$16:$AL$225,MATCH('1_Kostprijs_begeleiding_GHZ'!M59,CAO_GHZ!$AH$16:$AH$225,0)),"")</f>
        <v>24.247071352502662</v>
      </c>
      <c r="N61" s="436">
        <f>IFERROR(INDEX(CAO_GHZ!$AL$16:$AL$225,MATCH('1_Kostprijs_begeleiding_GHZ'!N59,CAO_GHZ!$AH$16:$AH$225,0)),"")</f>
        <v>29.339723109691157</v>
      </c>
      <c r="O61" s="436">
        <f>IFERROR(INDEX(CAO_GHZ!$AL$16:$AL$225,MATCH('1_Kostprijs_begeleiding_GHZ'!O59,CAO_GHZ!$AH$16:$AH$225,0)),"")</f>
        <v>32.969116080937162</v>
      </c>
      <c r="P61" s="436">
        <f>IFERROR(INDEX(CAO_GHZ!$AL$16:$AL$225,MATCH('1_Kostprijs_begeleiding_GHZ'!P59,CAO_GHZ!$AH$16:$AH$225,0)),"")</f>
        <v>36.172523961661341</v>
      </c>
      <c r="Q61" s="436">
        <f>IFERROR(INDEX(CAO_GHZ!$AL$16:$AL$225,MATCH('1_Kostprijs_begeleiding_GHZ'!Q59,CAO_GHZ!$AH$16:$AH$225,0)),"")</f>
        <v>42.504792332268366</v>
      </c>
      <c r="R61" s="436">
        <f>IFERROR(INDEX(CAO_GHZ!$AL$16:$AL$225,MATCH('1_Kostprijs_begeleiding_GHZ'!R59,CAO_GHZ!$AH$16:$AH$225,0)),"")</f>
        <v>49.793397231096911</v>
      </c>
      <c r="S61" s="5"/>
      <c r="T61" s="5"/>
      <c r="U61" s="5"/>
      <c r="V61" s="5"/>
      <c r="W61" s="5"/>
      <c r="X61" s="6"/>
    </row>
    <row r="62" spans="1:30">
      <c r="B62" s="7"/>
      <c r="C62" s="8"/>
      <c r="D62" s="5"/>
      <c r="E62" s="5"/>
      <c r="F62" s="5"/>
      <c r="G62" s="5"/>
      <c r="H62" s="5"/>
      <c r="I62" s="5"/>
      <c r="J62" s="5"/>
      <c r="K62" s="5"/>
      <c r="L62" s="5"/>
      <c r="M62" s="5"/>
      <c r="N62" s="5"/>
      <c r="O62" s="5"/>
      <c r="P62" s="5"/>
      <c r="Q62" s="5"/>
      <c r="R62" s="5"/>
      <c r="S62" s="5"/>
      <c r="T62" s="5"/>
      <c r="U62" s="5"/>
      <c r="V62" s="5"/>
      <c r="W62" s="5"/>
      <c r="X62" s="6"/>
    </row>
    <row r="63" spans="1:30" ht="11.25" thickBot="1">
      <c r="B63" s="298" t="s">
        <v>293</v>
      </c>
      <c r="C63" s="299"/>
      <c r="D63" s="211">
        <v>0.05</v>
      </c>
      <c r="E63" s="211">
        <v>0.05</v>
      </c>
      <c r="F63" s="211">
        <v>0.05</v>
      </c>
      <c r="G63" s="211">
        <v>0.1</v>
      </c>
      <c r="H63" s="211">
        <v>0.1</v>
      </c>
      <c r="I63" s="211">
        <v>0.2</v>
      </c>
      <c r="J63" s="211">
        <v>0.05</v>
      </c>
      <c r="K63" s="211">
        <v>0.05</v>
      </c>
      <c r="L63" s="211">
        <v>0.05</v>
      </c>
      <c r="M63" s="211">
        <v>0.05</v>
      </c>
      <c r="N63" s="211">
        <v>0.05</v>
      </c>
      <c r="O63" s="211">
        <v>0.05</v>
      </c>
      <c r="P63" s="211">
        <v>0.05</v>
      </c>
      <c r="Q63" s="211">
        <v>0.05</v>
      </c>
      <c r="R63" s="211">
        <v>0.05</v>
      </c>
      <c r="S63" s="5"/>
      <c r="T63" s="5"/>
      <c r="U63" s="5"/>
      <c r="V63" s="5"/>
      <c r="W63" s="5"/>
      <c r="X63" s="6"/>
    </row>
    <row r="64" spans="1:30" ht="11.25" thickTop="1">
      <c r="B64" s="300" t="s">
        <v>298</v>
      </c>
      <c r="C64" s="226">
        <f>SUM(D63:R63)</f>
        <v>1.0000000000000004</v>
      </c>
      <c r="D64" s="301"/>
      <c r="E64" s="301"/>
      <c r="F64" s="301"/>
      <c r="G64" s="301"/>
      <c r="H64" s="301"/>
      <c r="I64" s="5"/>
      <c r="J64" s="5"/>
      <c r="K64" s="5"/>
      <c r="L64" s="5"/>
      <c r="M64" s="5"/>
      <c r="N64" s="5"/>
      <c r="O64" s="5"/>
      <c r="P64" s="5"/>
      <c r="Q64" s="5"/>
      <c r="R64" s="5"/>
      <c r="S64" s="5"/>
      <c r="T64" s="5"/>
      <c r="U64" s="5"/>
      <c r="V64" s="5"/>
      <c r="W64" s="5"/>
      <c r="X64" s="6"/>
    </row>
    <row r="65" spans="2:24">
      <c r="B65" s="7"/>
      <c r="C65" s="8"/>
      <c r="D65" s="5"/>
      <c r="E65" s="5"/>
      <c r="F65" s="5"/>
      <c r="G65" s="5"/>
      <c r="H65" s="5"/>
      <c r="I65" s="5"/>
      <c r="J65" s="5"/>
      <c r="K65" s="5"/>
      <c r="L65" s="5"/>
      <c r="M65" s="5"/>
      <c r="N65" s="5"/>
      <c r="O65" s="5"/>
      <c r="P65" s="5"/>
      <c r="Q65" s="5"/>
      <c r="R65" s="5"/>
      <c r="S65" s="5"/>
      <c r="T65" s="5"/>
      <c r="U65" s="5"/>
      <c r="V65" s="5"/>
      <c r="W65" s="5"/>
      <c r="X65" s="6"/>
    </row>
    <row r="66" spans="2:24">
      <c r="B66" s="248" t="s">
        <v>125</v>
      </c>
      <c r="C66" s="302">
        <v>8.3299999999999999E-2</v>
      </c>
      <c r="D66" s="303"/>
      <c r="E66" s="14" t="s">
        <v>322</v>
      </c>
      <c r="F66" s="15"/>
      <c r="G66" s="15"/>
      <c r="H66" s="15"/>
      <c r="I66" s="15"/>
      <c r="J66" s="15"/>
      <c r="K66" s="15"/>
      <c r="L66" s="15"/>
      <c r="M66" s="15"/>
      <c r="N66" s="15"/>
      <c r="O66" s="15"/>
      <c r="P66" s="15"/>
      <c r="Q66" s="15"/>
      <c r="R66" s="15"/>
      <c r="S66" s="15"/>
      <c r="T66" s="15"/>
      <c r="U66" s="15"/>
      <c r="V66" s="15"/>
      <c r="W66" s="16"/>
      <c r="X66" s="6"/>
    </row>
    <row r="67" spans="2:24">
      <c r="B67" s="7"/>
      <c r="C67" s="408"/>
      <c r="D67" s="305"/>
      <c r="E67" s="303"/>
      <c r="F67" s="303"/>
      <c r="G67" s="303"/>
      <c r="H67" s="303"/>
      <c r="I67" s="303"/>
      <c r="J67" s="303"/>
      <c r="K67" s="303"/>
      <c r="L67" s="303"/>
      <c r="M67" s="303"/>
      <c r="N67" s="303"/>
      <c r="O67" s="303"/>
      <c r="P67" s="303"/>
      <c r="Q67" s="303"/>
      <c r="R67" s="303"/>
      <c r="S67" s="303"/>
      <c r="T67" s="303"/>
      <c r="U67" s="303"/>
      <c r="V67" s="303"/>
      <c r="W67" s="303"/>
      <c r="X67" s="6"/>
    </row>
    <row r="68" spans="2:24">
      <c r="B68" s="248" t="s">
        <v>126</v>
      </c>
      <c r="C68" s="302">
        <v>0.08</v>
      </c>
      <c r="D68" s="303"/>
      <c r="E68" s="14" t="s">
        <v>323</v>
      </c>
      <c r="F68" s="15"/>
      <c r="G68" s="15"/>
      <c r="H68" s="15"/>
      <c r="I68" s="15"/>
      <c r="J68" s="15"/>
      <c r="K68" s="15"/>
      <c r="L68" s="15"/>
      <c r="M68" s="15"/>
      <c r="N68" s="15"/>
      <c r="O68" s="15"/>
      <c r="P68" s="15"/>
      <c r="Q68" s="15"/>
      <c r="R68" s="15"/>
      <c r="S68" s="15"/>
      <c r="T68" s="15"/>
      <c r="U68" s="15"/>
      <c r="V68" s="15"/>
      <c r="W68" s="16"/>
      <c r="X68" s="6"/>
    </row>
    <row r="69" spans="2:24">
      <c r="B69" s="7"/>
      <c r="C69" s="307"/>
      <c r="D69" s="305"/>
      <c r="E69" s="5"/>
      <c r="F69" s="5"/>
      <c r="G69" s="5"/>
      <c r="H69" s="5"/>
      <c r="I69" s="5"/>
      <c r="J69" s="5"/>
      <c r="K69" s="5"/>
      <c r="L69" s="5"/>
      <c r="M69" s="5"/>
      <c r="N69" s="5"/>
      <c r="O69" s="5"/>
      <c r="P69" s="5"/>
      <c r="Q69" s="5"/>
      <c r="R69" s="5"/>
      <c r="S69" s="303"/>
      <c r="T69" s="303"/>
      <c r="U69" s="303"/>
      <c r="V69" s="303"/>
      <c r="W69" s="303"/>
      <c r="X69" s="6"/>
    </row>
    <row r="70" spans="2:24">
      <c r="B70" s="248" t="s">
        <v>127</v>
      </c>
      <c r="C70" s="210"/>
      <c r="D70" s="303"/>
      <c r="E70" s="14" t="s">
        <v>172</v>
      </c>
      <c r="F70" s="15"/>
      <c r="G70" s="15"/>
      <c r="H70" s="15"/>
      <c r="I70" s="15"/>
      <c r="J70" s="15"/>
      <c r="K70" s="15"/>
      <c r="L70" s="15"/>
      <c r="M70" s="15"/>
      <c r="N70" s="15"/>
      <c r="O70" s="15"/>
      <c r="P70" s="15"/>
      <c r="Q70" s="15"/>
      <c r="R70" s="15"/>
      <c r="S70" s="15"/>
      <c r="T70" s="15"/>
      <c r="U70" s="15"/>
      <c r="V70" s="15"/>
      <c r="W70" s="16"/>
      <c r="X70" s="6"/>
    </row>
    <row r="71" spans="2:24">
      <c r="B71" s="7"/>
      <c r="C71" s="307"/>
      <c r="D71" s="303"/>
      <c r="E71" s="303"/>
      <c r="F71" s="303"/>
      <c r="G71" s="303"/>
      <c r="H71" s="303"/>
      <c r="I71" s="303"/>
      <c r="J71" s="303"/>
      <c r="K71" s="303"/>
      <c r="L71" s="303"/>
      <c r="M71" s="303"/>
      <c r="N71" s="303"/>
      <c r="O71" s="303"/>
      <c r="P71" s="303"/>
      <c r="Q71" s="303"/>
      <c r="R71" s="303"/>
      <c r="S71" s="303"/>
      <c r="T71" s="303"/>
      <c r="U71" s="303"/>
      <c r="V71" s="303"/>
      <c r="W71" s="303"/>
      <c r="X71" s="6"/>
    </row>
    <row r="72" spans="2:24">
      <c r="B72" s="248" t="s">
        <v>324</v>
      </c>
      <c r="C72" s="212"/>
      <c r="D72" s="303"/>
      <c r="E72" s="14" t="s">
        <v>174</v>
      </c>
      <c r="F72" s="15"/>
      <c r="G72" s="15"/>
      <c r="H72" s="15"/>
      <c r="I72" s="15"/>
      <c r="J72" s="15"/>
      <c r="K72" s="15"/>
      <c r="L72" s="15"/>
      <c r="M72" s="15"/>
      <c r="N72" s="15"/>
      <c r="O72" s="15"/>
      <c r="P72" s="15"/>
      <c r="Q72" s="15"/>
      <c r="R72" s="15"/>
      <c r="S72" s="15"/>
      <c r="T72" s="15"/>
      <c r="U72" s="15"/>
      <c r="V72" s="15"/>
      <c r="W72" s="16"/>
      <c r="X72" s="6"/>
    </row>
    <row r="73" spans="2:24">
      <c r="B73" s="12"/>
      <c r="C73" s="308"/>
      <c r="D73" s="303"/>
      <c r="E73" s="303"/>
      <c r="F73" s="303"/>
      <c r="G73" s="303"/>
      <c r="H73" s="303"/>
      <c r="I73" s="303"/>
      <c r="J73" s="303"/>
      <c r="K73" s="303"/>
      <c r="L73" s="303"/>
      <c r="M73" s="303"/>
      <c r="N73" s="409"/>
      <c r="O73" s="303"/>
      <c r="P73" s="303"/>
      <c r="Q73" s="303"/>
      <c r="R73" s="303"/>
      <c r="S73" s="303"/>
      <c r="T73" s="303"/>
      <c r="U73" s="303"/>
      <c r="V73" s="303"/>
      <c r="W73" s="303"/>
      <c r="X73" s="6"/>
    </row>
    <row r="74" spans="2:24">
      <c r="B74" s="292" t="s">
        <v>36</v>
      </c>
      <c r="C74" s="309"/>
      <c r="D74" s="309"/>
      <c r="E74" s="309"/>
      <c r="F74" s="309"/>
      <c r="G74" s="309"/>
      <c r="H74" s="309"/>
      <c r="I74" s="309"/>
      <c r="J74" s="309"/>
      <c r="K74" s="309"/>
      <c r="L74" s="309"/>
      <c r="M74" s="309"/>
      <c r="N74" s="309"/>
      <c r="O74" s="309"/>
      <c r="P74" s="309"/>
      <c r="Q74" s="309"/>
      <c r="R74" s="315"/>
      <c r="S74" s="309"/>
      <c r="T74" s="309"/>
      <c r="U74" s="309"/>
      <c r="V74" s="309"/>
      <c r="W74" s="309"/>
      <c r="X74" s="310"/>
    </row>
    <row r="75" spans="2:24">
      <c r="B75" s="12"/>
      <c r="C75" s="308"/>
      <c r="D75" s="311"/>
      <c r="E75" s="303"/>
      <c r="F75" s="303"/>
      <c r="G75" s="303"/>
      <c r="H75" s="303"/>
      <c r="I75" s="303"/>
      <c r="J75" s="303"/>
      <c r="K75" s="303"/>
      <c r="L75" s="303"/>
      <c r="M75" s="303"/>
      <c r="N75" s="303"/>
      <c r="O75" s="303"/>
      <c r="P75" s="303"/>
      <c r="Q75" s="303"/>
      <c r="R75" s="303"/>
      <c r="S75" s="303"/>
      <c r="T75" s="303"/>
      <c r="U75" s="303"/>
      <c r="V75" s="303"/>
      <c r="W75" s="303"/>
      <c r="X75" s="6"/>
    </row>
    <row r="76" spans="2:24">
      <c r="B76" s="248" t="s">
        <v>175</v>
      </c>
      <c r="C76" s="212" t="s">
        <v>176</v>
      </c>
      <c r="D76" s="311"/>
      <c r="E76" s="14" t="s">
        <v>177</v>
      </c>
      <c r="F76" s="15"/>
      <c r="G76" s="15"/>
      <c r="H76" s="15"/>
      <c r="I76" s="15"/>
      <c r="J76" s="15"/>
      <c r="K76" s="15"/>
      <c r="L76" s="15"/>
      <c r="M76" s="15"/>
      <c r="N76" s="15"/>
      <c r="O76" s="15"/>
      <c r="P76" s="15"/>
      <c r="Q76" s="15"/>
      <c r="R76" s="15"/>
      <c r="S76" s="15"/>
      <c r="T76" s="15"/>
      <c r="U76" s="15"/>
      <c r="V76" s="15"/>
      <c r="W76" s="16"/>
      <c r="X76" s="6"/>
    </row>
    <row r="77" spans="2:24">
      <c r="B77" s="12"/>
      <c r="C77" s="308"/>
      <c r="D77" s="311"/>
      <c r="E77" s="303"/>
      <c r="F77" s="303"/>
      <c r="G77" s="303"/>
      <c r="H77" s="303"/>
      <c r="I77" s="303"/>
      <c r="J77" s="303"/>
      <c r="K77" s="303"/>
      <c r="L77" s="303"/>
      <c r="M77" s="303"/>
      <c r="N77" s="303"/>
      <c r="O77" s="303"/>
      <c r="P77" s="303"/>
      <c r="Q77" s="303"/>
      <c r="R77" s="303"/>
      <c r="S77" s="303"/>
      <c r="T77" s="303"/>
      <c r="U77" s="303"/>
      <c r="V77" s="303"/>
      <c r="W77" s="303"/>
      <c r="X77" s="6"/>
    </row>
    <row r="78" spans="2:24">
      <c r="B78" s="312" t="s">
        <v>178</v>
      </c>
      <c r="C78" s="313" t="s">
        <v>179</v>
      </c>
      <c r="D78" s="314"/>
      <c r="E78" s="315"/>
      <c r="F78" s="315"/>
      <c r="G78" s="315"/>
      <c r="H78" s="315"/>
      <c r="I78" s="315"/>
      <c r="J78" s="315"/>
      <c r="K78" s="315"/>
      <c r="L78" s="315"/>
      <c r="M78" s="315"/>
      <c r="N78" s="315"/>
      <c r="O78" s="315"/>
      <c r="P78" s="315"/>
      <c r="Q78" s="315"/>
      <c r="R78" s="315"/>
      <c r="S78" s="309"/>
      <c r="T78" s="309"/>
      <c r="U78" s="309"/>
      <c r="V78" s="309"/>
      <c r="W78" s="309"/>
      <c r="X78" s="310"/>
    </row>
    <row r="79" spans="2:24">
      <c r="B79" s="241"/>
      <c r="C79" s="308"/>
      <c r="D79" s="311"/>
      <c r="E79" s="303"/>
      <c r="F79" s="303"/>
      <c r="G79" s="303"/>
      <c r="H79" s="303"/>
      <c r="I79" s="303"/>
      <c r="J79" s="303"/>
      <c r="K79" s="303"/>
      <c r="L79" s="303"/>
      <c r="M79" s="303"/>
      <c r="N79" s="303"/>
      <c r="O79" s="303"/>
      <c r="P79" s="303"/>
      <c r="Q79" s="303"/>
      <c r="R79" s="303"/>
      <c r="S79" s="303"/>
      <c r="T79" s="303"/>
      <c r="U79" s="303"/>
      <c r="V79" s="303"/>
      <c r="W79" s="303"/>
      <c r="X79" s="6"/>
    </row>
    <row r="80" spans="2:24">
      <c r="B80" s="317" t="s">
        <v>130</v>
      </c>
      <c r="C80" s="210"/>
      <c r="D80" s="303"/>
      <c r="E80" s="318">
        <v>0.24199999999999999</v>
      </c>
      <c r="F80" s="15" t="s">
        <v>325</v>
      </c>
      <c r="G80" s="15"/>
      <c r="H80" s="15"/>
      <c r="I80" s="15"/>
      <c r="J80" s="15"/>
      <c r="K80" s="15"/>
      <c r="L80" s="15"/>
      <c r="M80" s="15"/>
      <c r="N80" s="15"/>
      <c r="O80" s="15"/>
      <c r="P80" s="15"/>
      <c r="Q80" s="15"/>
      <c r="R80" s="15"/>
      <c r="S80" s="15"/>
      <c r="T80" s="15"/>
      <c r="U80" s="15"/>
      <c r="V80" s="15"/>
      <c r="W80" s="16"/>
      <c r="X80" s="6"/>
    </row>
    <row r="81" spans="2:24">
      <c r="B81" s="12"/>
      <c r="C81" s="308"/>
      <c r="D81" s="311"/>
      <c r="E81" s="303"/>
      <c r="F81" s="303"/>
      <c r="G81" s="303"/>
      <c r="H81" s="303"/>
      <c r="I81" s="303"/>
      <c r="J81" s="303"/>
      <c r="K81" s="303"/>
      <c r="L81" s="303"/>
      <c r="M81" s="303"/>
      <c r="N81" s="303"/>
      <c r="O81" s="303"/>
      <c r="P81" s="303"/>
      <c r="Q81" s="303"/>
      <c r="R81" s="303"/>
      <c r="S81" s="303"/>
      <c r="T81" s="303"/>
      <c r="U81" s="303"/>
      <c r="V81" s="303"/>
      <c r="W81" s="303"/>
      <c r="X81" s="6"/>
    </row>
    <row r="82" spans="2:24">
      <c r="B82" s="312" t="s">
        <v>181</v>
      </c>
      <c r="C82" s="313"/>
      <c r="D82" s="314"/>
      <c r="E82" s="315"/>
      <c r="F82" s="315"/>
      <c r="G82" s="315"/>
      <c r="H82" s="315"/>
      <c r="I82" s="315"/>
      <c r="J82" s="315"/>
      <c r="K82" s="315"/>
      <c r="L82" s="315"/>
      <c r="M82" s="315"/>
      <c r="N82" s="315"/>
      <c r="O82" s="315"/>
      <c r="P82" s="315"/>
      <c r="Q82" s="315"/>
      <c r="R82" s="315"/>
      <c r="S82" s="315"/>
      <c r="T82" s="315"/>
      <c r="U82" s="315"/>
      <c r="V82" s="315"/>
      <c r="W82" s="315"/>
      <c r="X82" s="316"/>
    </row>
    <row r="83" spans="2:24">
      <c r="B83" s="12"/>
      <c r="C83" s="308"/>
      <c r="D83" s="311"/>
      <c r="E83" s="303"/>
      <c r="F83" s="303"/>
      <c r="G83" s="303"/>
      <c r="H83" s="303"/>
      <c r="I83" s="303"/>
      <c r="J83" s="303"/>
      <c r="K83" s="303"/>
      <c r="L83" s="303"/>
      <c r="M83" s="303"/>
      <c r="N83" s="303"/>
      <c r="O83" s="303"/>
      <c r="P83" s="303"/>
      <c r="Q83" s="303"/>
      <c r="R83" s="303"/>
      <c r="S83" s="303"/>
      <c r="T83" s="303"/>
      <c r="U83" s="303"/>
      <c r="V83" s="303"/>
      <c r="W83" s="303"/>
      <c r="X83" s="6"/>
    </row>
    <row r="84" spans="2:24">
      <c r="B84" s="243" t="str">
        <f>B57</f>
        <v>Salarisschaal</v>
      </c>
      <c r="C84" s="319"/>
      <c r="D84" s="242">
        <f>IF(D61="","",D57)</f>
        <v>10</v>
      </c>
      <c r="E84" s="242">
        <f t="shared" ref="E84:R84" si="24">IF(E61="","",E57)</f>
        <v>15</v>
      </c>
      <c r="F84" s="242">
        <f t="shared" si="24"/>
        <v>20</v>
      </c>
      <c r="G84" s="242">
        <v>25</v>
      </c>
      <c r="H84" s="242">
        <f t="shared" si="24"/>
        <v>30</v>
      </c>
      <c r="I84" s="242">
        <f t="shared" si="24"/>
        <v>35</v>
      </c>
      <c r="J84" s="242">
        <f t="shared" si="24"/>
        <v>40</v>
      </c>
      <c r="K84" s="242">
        <f t="shared" si="24"/>
        <v>45</v>
      </c>
      <c r="L84" s="242">
        <f t="shared" si="24"/>
        <v>50</v>
      </c>
      <c r="M84" s="242">
        <f t="shared" si="24"/>
        <v>55</v>
      </c>
      <c r="N84" s="242">
        <f t="shared" si="24"/>
        <v>60</v>
      </c>
      <c r="O84" s="242">
        <f t="shared" si="24"/>
        <v>65</v>
      </c>
      <c r="P84" s="242">
        <f t="shared" si="24"/>
        <v>70</v>
      </c>
      <c r="Q84" s="242">
        <f t="shared" si="24"/>
        <v>75</v>
      </c>
      <c r="R84" s="242">
        <f t="shared" si="24"/>
        <v>80</v>
      </c>
      <c r="S84" s="12"/>
      <c r="T84" s="5"/>
      <c r="U84" s="5"/>
      <c r="V84" s="5"/>
      <c r="W84" s="5"/>
      <c r="X84" s="6"/>
    </row>
    <row r="85" spans="2:24">
      <c r="B85" s="243" t="str">
        <f>B58</f>
        <v>Periodiek (gewogen gemiddelde)</v>
      </c>
      <c r="C85" s="319"/>
      <c r="D85" s="242">
        <f>IF(D61="","",D58)</f>
        <v>5</v>
      </c>
      <c r="E85" s="242">
        <f t="shared" ref="E85:R85" si="25">IF(E61="","",E58)</f>
        <v>5</v>
      </c>
      <c r="F85" s="242">
        <f t="shared" si="25"/>
        <v>5</v>
      </c>
      <c r="G85" s="242">
        <f t="shared" si="25"/>
        <v>5</v>
      </c>
      <c r="H85" s="242">
        <f t="shared" si="25"/>
        <v>6</v>
      </c>
      <c r="I85" s="242">
        <f t="shared" si="25"/>
        <v>6</v>
      </c>
      <c r="J85" s="242">
        <f t="shared" si="25"/>
        <v>8</v>
      </c>
      <c r="K85" s="242">
        <f t="shared" si="25"/>
        <v>6</v>
      </c>
      <c r="L85" s="242">
        <f t="shared" si="25"/>
        <v>6</v>
      </c>
      <c r="M85" s="242">
        <f t="shared" si="25"/>
        <v>6</v>
      </c>
      <c r="N85" s="242">
        <f t="shared" si="25"/>
        <v>8</v>
      </c>
      <c r="O85" s="242">
        <f t="shared" si="25"/>
        <v>8</v>
      </c>
      <c r="P85" s="242">
        <f t="shared" si="25"/>
        <v>5</v>
      </c>
      <c r="Q85" s="242">
        <f t="shared" si="25"/>
        <v>5</v>
      </c>
      <c r="R85" s="242">
        <f t="shared" si="25"/>
        <v>5</v>
      </c>
      <c r="S85" s="303"/>
      <c r="T85" s="303"/>
      <c r="U85" s="303"/>
      <c r="V85" s="303"/>
      <c r="W85" s="5"/>
      <c r="X85" s="6"/>
    </row>
    <row r="86" spans="2:24">
      <c r="B86" s="243"/>
      <c r="C86" s="320"/>
      <c r="D86" s="245"/>
      <c r="E86" s="245"/>
      <c r="F86" s="245"/>
      <c r="G86" s="245"/>
      <c r="H86" s="245"/>
      <c r="I86" s="245"/>
      <c r="J86" s="245"/>
      <c r="K86" s="245"/>
      <c r="L86" s="245"/>
      <c r="M86" s="245"/>
      <c r="N86" s="245"/>
      <c r="O86" s="245"/>
      <c r="P86" s="245"/>
      <c r="Q86" s="245"/>
      <c r="R86" s="245"/>
      <c r="S86" s="303"/>
      <c r="T86" s="303"/>
      <c r="U86" s="303"/>
      <c r="V86" s="303"/>
      <c r="W86" s="5"/>
      <c r="X86" s="6"/>
    </row>
    <row r="87" spans="2:24">
      <c r="B87" s="248" t="s">
        <v>182</v>
      </c>
      <c r="C87" s="321"/>
      <c r="D87" s="322">
        <f>IF(D61="","",D25*CAO_GHZ!$D$9)</f>
        <v>26923.415199999999</v>
      </c>
      <c r="E87" s="322">
        <f>IF(E61="","",E25*CAO_GHZ!$D$9)</f>
        <v>27593.475999999999</v>
      </c>
      <c r="F87" s="322">
        <f>IF(F61="","",F25*CAO_GHZ!$D$9)</f>
        <v>29059.234</v>
      </c>
      <c r="G87" s="322">
        <f>IF(G61="","",G25*CAO_GHZ!$D$9)</f>
        <v>27593.475999999999</v>
      </c>
      <c r="H87" s="322">
        <f>IF(H61="","",H25*CAO_GHZ!$D$9)</f>
        <v>33777.578799999996</v>
      </c>
      <c r="I87" s="322">
        <f>IF(I61="","",I25*CAO_GHZ!$D$9)</f>
        <v>35704.003600000004</v>
      </c>
      <c r="J87" s="322">
        <f>IF(J61="","",J25*CAO_GHZ!$D$9)</f>
        <v>39654.570399999997</v>
      </c>
      <c r="K87" s="322">
        <f>IF(K61="","",K25*CAO_GHZ!$D$9)</f>
        <v>40617.782800000001</v>
      </c>
      <c r="L87" s="322">
        <f>IF(L61="","",L25*CAO_GHZ!$D$9)</f>
        <v>46704.168399999995</v>
      </c>
      <c r="M87" s="322">
        <f>IF(M61="","",M25*CAO_GHZ!$D$9)</f>
        <v>52972.0288</v>
      </c>
      <c r="N87" s="322">
        <f>IF(N61="","",N25*CAO_GHZ!$D$9)</f>
        <v>64097.829999999994</v>
      </c>
      <c r="O87" s="322">
        <f>IF(O61="","",O25*CAO_GHZ!$D$9)</f>
        <v>72026.882799999992</v>
      </c>
      <c r="P87" s="322">
        <f>IF(P61="","",P25*CAO_GHZ!$D$9)</f>
        <v>79025.295599999998</v>
      </c>
      <c r="Q87" s="322">
        <f>IF(Q61="","",Q25*CAO_GHZ!$D$9)</f>
        <v>92859.259199999986</v>
      </c>
      <c r="R87" s="322">
        <f>IF(R61="","",R25*CAO_GHZ!$D$9)</f>
        <v>108782.5096</v>
      </c>
      <c r="S87" s="5"/>
      <c r="T87" s="5"/>
      <c r="U87" s="5"/>
      <c r="V87" s="5"/>
      <c r="W87" s="5"/>
      <c r="X87" s="6"/>
    </row>
    <row r="88" spans="2:24">
      <c r="B88" s="248" t="s">
        <v>299</v>
      </c>
      <c r="C88" s="216"/>
      <c r="D88" s="323">
        <f>IF(D61="","",$C88)</f>
        <v>0</v>
      </c>
      <c r="E88" s="323">
        <f t="shared" ref="E88:R88" si="26">IF(E61="","",$C88)</f>
        <v>0</v>
      </c>
      <c r="F88" s="323">
        <f t="shared" si="26"/>
        <v>0</v>
      </c>
      <c r="G88" s="323">
        <f t="shared" si="26"/>
        <v>0</v>
      </c>
      <c r="H88" s="323">
        <f t="shared" si="26"/>
        <v>0</v>
      </c>
      <c r="I88" s="323">
        <f t="shared" si="26"/>
        <v>0</v>
      </c>
      <c r="J88" s="323">
        <f t="shared" si="26"/>
        <v>0</v>
      </c>
      <c r="K88" s="323">
        <f t="shared" si="26"/>
        <v>0</v>
      </c>
      <c r="L88" s="323">
        <f t="shared" si="26"/>
        <v>0</v>
      </c>
      <c r="M88" s="323">
        <f t="shared" si="26"/>
        <v>0</v>
      </c>
      <c r="N88" s="323">
        <f t="shared" si="26"/>
        <v>0</v>
      </c>
      <c r="O88" s="323">
        <f t="shared" si="26"/>
        <v>0</v>
      </c>
      <c r="P88" s="323">
        <f t="shared" si="26"/>
        <v>0</v>
      </c>
      <c r="Q88" s="323">
        <f t="shared" si="26"/>
        <v>0</v>
      </c>
      <c r="R88" s="323">
        <f t="shared" si="26"/>
        <v>0</v>
      </c>
      <c r="S88" s="5"/>
      <c r="T88" s="5"/>
      <c r="U88" s="5"/>
      <c r="V88" s="5"/>
      <c r="W88" s="5"/>
      <c r="X88" s="6"/>
    </row>
    <row r="89" spans="2:24">
      <c r="B89" s="248" t="s">
        <v>300</v>
      </c>
      <c r="C89" s="217"/>
      <c r="D89" s="324">
        <f>IF(D61="","",$C89)</f>
        <v>0</v>
      </c>
      <c r="E89" s="324">
        <f t="shared" ref="E89:R89" si="27">IF(E61="","",$C89)</f>
        <v>0</v>
      </c>
      <c r="F89" s="324">
        <f t="shared" si="27"/>
        <v>0</v>
      </c>
      <c r="G89" s="324">
        <f t="shared" si="27"/>
        <v>0</v>
      </c>
      <c r="H89" s="324">
        <f t="shared" si="27"/>
        <v>0</v>
      </c>
      <c r="I89" s="324">
        <f t="shared" si="27"/>
        <v>0</v>
      </c>
      <c r="J89" s="324">
        <f t="shared" si="27"/>
        <v>0</v>
      </c>
      <c r="K89" s="324">
        <f t="shared" si="27"/>
        <v>0</v>
      </c>
      <c r="L89" s="324">
        <f t="shared" si="27"/>
        <v>0</v>
      </c>
      <c r="M89" s="324">
        <f t="shared" si="27"/>
        <v>0</v>
      </c>
      <c r="N89" s="324">
        <f t="shared" si="27"/>
        <v>0</v>
      </c>
      <c r="O89" s="324">
        <f t="shared" si="27"/>
        <v>0</v>
      </c>
      <c r="P89" s="324">
        <f t="shared" si="27"/>
        <v>0</v>
      </c>
      <c r="Q89" s="324">
        <f t="shared" si="27"/>
        <v>0</v>
      </c>
      <c r="R89" s="324">
        <f t="shared" si="27"/>
        <v>0</v>
      </c>
      <c r="S89" s="5"/>
      <c r="T89" s="5"/>
      <c r="U89" s="5"/>
      <c r="V89" s="5"/>
      <c r="W89" s="5"/>
      <c r="X89" s="6"/>
    </row>
    <row r="90" spans="2:24" ht="11.25" thickBot="1">
      <c r="B90" s="248" t="s">
        <v>187</v>
      </c>
      <c r="C90" s="321"/>
      <c r="D90" s="322">
        <f>IF(D61="","",(D87-D89)*D88)</f>
        <v>0</v>
      </c>
      <c r="E90" s="322">
        <f t="shared" ref="E90:R90" si="28">IF(E61="","",(E87-E89)*E88)</f>
        <v>0</v>
      </c>
      <c r="F90" s="322">
        <f t="shared" si="28"/>
        <v>0</v>
      </c>
      <c r="G90" s="322">
        <f t="shared" si="28"/>
        <v>0</v>
      </c>
      <c r="H90" s="322">
        <f t="shared" si="28"/>
        <v>0</v>
      </c>
      <c r="I90" s="322">
        <f t="shared" si="28"/>
        <v>0</v>
      </c>
      <c r="J90" s="322">
        <f t="shared" si="28"/>
        <v>0</v>
      </c>
      <c r="K90" s="322">
        <f t="shared" si="28"/>
        <v>0</v>
      </c>
      <c r="L90" s="322">
        <f t="shared" si="28"/>
        <v>0</v>
      </c>
      <c r="M90" s="322">
        <f t="shared" si="28"/>
        <v>0</v>
      </c>
      <c r="N90" s="322">
        <f t="shared" si="28"/>
        <v>0</v>
      </c>
      <c r="O90" s="322">
        <f t="shared" si="28"/>
        <v>0</v>
      </c>
      <c r="P90" s="322">
        <f t="shared" si="28"/>
        <v>0</v>
      </c>
      <c r="Q90" s="322">
        <f t="shared" si="28"/>
        <v>0</v>
      </c>
      <c r="R90" s="322">
        <f t="shared" si="28"/>
        <v>0</v>
      </c>
      <c r="S90" s="5"/>
      <c r="T90" s="5"/>
      <c r="U90" s="5"/>
      <c r="V90" s="5"/>
      <c r="W90" s="5"/>
      <c r="X90" s="6"/>
    </row>
    <row r="91" spans="2:24" ht="12" thickTop="1" thickBot="1">
      <c r="B91" s="325" t="s">
        <v>188</v>
      </c>
      <c r="C91" s="326">
        <f>Data_overig!B38</f>
        <v>0.5</v>
      </c>
      <c r="D91" s="327">
        <f>IF(D61="","",(D90/D87)*$C91)</f>
        <v>0</v>
      </c>
      <c r="E91" s="327">
        <f t="shared" ref="E91:R91" si="29">IF(E61="","",(E90/E87)*$C91)</f>
        <v>0</v>
      </c>
      <c r="F91" s="327">
        <f t="shared" si="29"/>
        <v>0</v>
      </c>
      <c r="G91" s="327">
        <f t="shared" si="29"/>
        <v>0</v>
      </c>
      <c r="H91" s="327">
        <f t="shared" si="29"/>
        <v>0</v>
      </c>
      <c r="I91" s="327">
        <f t="shared" si="29"/>
        <v>0</v>
      </c>
      <c r="J91" s="327">
        <f t="shared" si="29"/>
        <v>0</v>
      </c>
      <c r="K91" s="327">
        <f t="shared" si="29"/>
        <v>0</v>
      </c>
      <c r="L91" s="327">
        <f t="shared" si="29"/>
        <v>0</v>
      </c>
      <c r="M91" s="327">
        <f t="shared" si="29"/>
        <v>0</v>
      </c>
      <c r="N91" s="327">
        <f t="shared" si="29"/>
        <v>0</v>
      </c>
      <c r="O91" s="327">
        <f t="shared" si="29"/>
        <v>0</v>
      </c>
      <c r="P91" s="327">
        <f t="shared" si="29"/>
        <v>0</v>
      </c>
      <c r="Q91" s="327">
        <f t="shared" si="29"/>
        <v>0</v>
      </c>
      <c r="R91" s="327">
        <f t="shared" si="29"/>
        <v>0</v>
      </c>
      <c r="S91" s="5"/>
      <c r="T91" s="5"/>
      <c r="U91" s="5"/>
      <c r="V91" s="5"/>
      <c r="W91" s="5"/>
      <c r="X91" s="6"/>
    </row>
    <row r="92" spans="2:24" ht="11.25" thickTop="1">
      <c r="B92" s="248" t="s">
        <v>301</v>
      </c>
      <c r="C92" s="216"/>
      <c r="D92" s="323">
        <f>IF(D61="","",$C92)</f>
        <v>0</v>
      </c>
      <c r="E92" s="323">
        <f t="shared" ref="E92:R92" si="30">IF(E61="","",$C92)</f>
        <v>0</v>
      </c>
      <c r="F92" s="323">
        <f t="shared" si="30"/>
        <v>0</v>
      </c>
      <c r="G92" s="323">
        <f t="shared" si="30"/>
        <v>0</v>
      </c>
      <c r="H92" s="323">
        <f t="shared" si="30"/>
        <v>0</v>
      </c>
      <c r="I92" s="323">
        <f t="shared" si="30"/>
        <v>0</v>
      </c>
      <c r="J92" s="323">
        <f t="shared" si="30"/>
        <v>0</v>
      </c>
      <c r="K92" s="323">
        <f t="shared" si="30"/>
        <v>0</v>
      </c>
      <c r="L92" s="323">
        <f t="shared" si="30"/>
        <v>0</v>
      </c>
      <c r="M92" s="323">
        <f t="shared" si="30"/>
        <v>0</v>
      </c>
      <c r="N92" s="323">
        <f t="shared" si="30"/>
        <v>0</v>
      </c>
      <c r="O92" s="323">
        <f t="shared" si="30"/>
        <v>0</v>
      </c>
      <c r="P92" s="323">
        <f t="shared" si="30"/>
        <v>0</v>
      </c>
      <c r="Q92" s="323">
        <f t="shared" si="30"/>
        <v>0</v>
      </c>
      <c r="R92" s="323">
        <f t="shared" si="30"/>
        <v>0</v>
      </c>
      <c r="S92" s="5"/>
      <c r="T92" s="5"/>
      <c r="U92" s="5"/>
      <c r="V92" s="5"/>
      <c r="W92" s="5"/>
      <c r="X92" s="6"/>
    </row>
    <row r="93" spans="2:24">
      <c r="B93" s="248" t="s">
        <v>302</v>
      </c>
      <c r="C93" s="217"/>
      <c r="D93" s="324">
        <f>IF(D61="","",$C93)</f>
        <v>0</v>
      </c>
      <c r="E93" s="324">
        <f t="shared" ref="E93:R93" si="31">IF(E61="","",$C93)</f>
        <v>0</v>
      </c>
      <c r="F93" s="324">
        <f t="shared" si="31"/>
        <v>0</v>
      </c>
      <c r="G93" s="324">
        <f t="shared" si="31"/>
        <v>0</v>
      </c>
      <c r="H93" s="324">
        <f t="shared" si="31"/>
        <v>0</v>
      </c>
      <c r="I93" s="324">
        <f t="shared" si="31"/>
        <v>0</v>
      </c>
      <c r="J93" s="324">
        <f t="shared" si="31"/>
        <v>0</v>
      </c>
      <c r="K93" s="324">
        <f t="shared" si="31"/>
        <v>0</v>
      </c>
      <c r="L93" s="324">
        <f t="shared" si="31"/>
        <v>0</v>
      </c>
      <c r="M93" s="324">
        <f t="shared" si="31"/>
        <v>0</v>
      </c>
      <c r="N93" s="324">
        <f t="shared" si="31"/>
        <v>0</v>
      </c>
      <c r="O93" s="324">
        <f t="shared" si="31"/>
        <v>0</v>
      </c>
      <c r="P93" s="324">
        <f t="shared" si="31"/>
        <v>0</v>
      </c>
      <c r="Q93" s="324">
        <f t="shared" si="31"/>
        <v>0</v>
      </c>
      <c r="R93" s="324">
        <f t="shared" si="31"/>
        <v>0</v>
      </c>
      <c r="S93" s="5"/>
      <c r="T93" s="5"/>
      <c r="U93" s="5"/>
      <c r="V93" s="5"/>
      <c r="W93" s="5"/>
      <c r="X93" s="6"/>
    </row>
    <row r="94" spans="2:24" ht="11.25" thickBot="1">
      <c r="B94" s="328" t="s">
        <v>193</v>
      </c>
      <c r="C94" s="329"/>
      <c r="D94" s="330">
        <f>IF(D61="","",(D87-D93)*D92)</f>
        <v>0</v>
      </c>
      <c r="E94" s="330">
        <f t="shared" ref="E94:R94" si="32">IF(E61="","",(E87-E93)*E92)</f>
        <v>0</v>
      </c>
      <c r="F94" s="330">
        <f t="shared" si="32"/>
        <v>0</v>
      </c>
      <c r="G94" s="330">
        <f t="shared" si="32"/>
        <v>0</v>
      </c>
      <c r="H94" s="330">
        <f t="shared" si="32"/>
        <v>0</v>
      </c>
      <c r="I94" s="330">
        <f t="shared" si="32"/>
        <v>0</v>
      </c>
      <c r="J94" s="330">
        <f t="shared" si="32"/>
        <v>0</v>
      </c>
      <c r="K94" s="330">
        <f t="shared" si="32"/>
        <v>0</v>
      </c>
      <c r="L94" s="330">
        <f t="shared" si="32"/>
        <v>0</v>
      </c>
      <c r="M94" s="330">
        <f t="shared" si="32"/>
        <v>0</v>
      </c>
      <c r="N94" s="330">
        <f t="shared" si="32"/>
        <v>0</v>
      </c>
      <c r="O94" s="330">
        <f t="shared" si="32"/>
        <v>0</v>
      </c>
      <c r="P94" s="330">
        <f t="shared" si="32"/>
        <v>0</v>
      </c>
      <c r="Q94" s="330">
        <f t="shared" si="32"/>
        <v>0</v>
      </c>
      <c r="R94" s="330">
        <f t="shared" si="32"/>
        <v>0</v>
      </c>
      <c r="S94" s="5"/>
      <c r="T94" s="5"/>
      <c r="U94" s="5"/>
      <c r="V94" s="5"/>
      <c r="W94" s="5"/>
      <c r="X94" s="6"/>
    </row>
    <row r="95" spans="2:24" ht="12" thickTop="1" thickBot="1">
      <c r="B95" s="325" t="s">
        <v>194</v>
      </c>
      <c r="C95" s="326">
        <f>Data_overig!B41</f>
        <v>0.5</v>
      </c>
      <c r="D95" s="327">
        <f>IF(D61="","",(D94/D87)*$C95)</f>
        <v>0</v>
      </c>
      <c r="E95" s="327">
        <f t="shared" ref="E95:R95" si="33">IF(E61="","",(E94/E87)*$C95)</f>
        <v>0</v>
      </c>
      <c r="F95" s="327">
        <f t="shared" si="33"/>
        <v>0</v>
      </c>
      <c r="G95" s="327">
        <f t="shared" si="33"/>
        <v>0</v>
      </c>
      <c r="H95" s="327">
        <f t="shared" si="33"/>
        <v>0</v>
      </c>
      <c r="I95" s="327">
        <f t="shared" si="33"/>
        <v>0</v>
      </c>
      <c r="J95" s="327">
        <f t="shared" si="33"/>
        <v>0</v>
      </c>
      <c r="K95" s="327">
        <f t="shared" si="33"/>
        <v>0</v>
      </c>
      <c r="L95" s="327">
        <f t="shared" si="33"/>
        <v>0</v>
      </c>
      <c r="M95" s="327">
        <f t="shared" si="33"/>
        <v>0</v>
      </c>
      <c r="N95" s="327">
        <f t="shared" si="33"/>
        <v>0</v>
      </c>
      <c r="O95" s="327">
        <f t="shared" si="33"/>
        <v>0</v>
      </c>
      <c r="P95" s="327">
        <f t="shared" si="33"/>
        <v>0</v>
      </c>
      <c r="Q95" s="327">
        <f t="shared" si="33"/>
        <v>0</v>
      </c>
      <c r="R95" s="327">
        <f t="shared" si="33"/>
        <v>0</v>
      </c>
      <c r="S95" s="5"/>
      <c r="T95" s="5"/>
      <c r="U95" s="5"/>
      <c r="V95" s="5"/>
      <c r="W95" s="5"/>
      <c r="X95" s="6"/>
    </row>
    <row r="96" spans="2:24" ht="11.25" thickTop="1">
      <c r="B96" s="257" t="s">
        <v>195</v>
      </c>
      <c r="C96" s="331"/>
      <c r="D96" s="332">
        <f>IF(D61="","",D95+D91)</f>
        <v>0</v>
      </c>
      <c r="E96" s="332">
        <f t="shared" ref="E96:R96" si="34">IF(E61="","",E95+E91)</f>
        <v>0</v>
      </c>
      <c r="F96" s="332">
        <f t="shared" si="34"/>
        <v>0</v>
      </c>
      <c r="G96" s="332">
        <f t="shared" si="34"/>
        <v>0</v>
      </c>
      <c r="H96" s="332">
        <f t="shared" si="34"/>
        <v>0</v>
      </c>
      <c r="I96" s="332">
        <f t="shared" si="34"/>
        <v>0</v>
      </c>
      <c r="J96" s="332">
        <f t="shared" si="34"/>
        <v>0</v>
      </c>
      <c r="K96" s="332">
        <f t="shared" si="34"/>
        <v>0</v>
      </c>
      <c r="L96" s="332">
        <f t="shared" si="34"/>
        <v>0</v>
      </c>
      <c r="M96" s="332">
        <f t="shared" si="34"/>
        <v>0</v>
      </c>
      <c r="N96" s="332">
        <f t="shared" si="34"/>
        <v>0</v>
      </c>
      <c r="O96" s="332">
        <f t="shared" si="34"/>
        <v>0</v>
      </c>
      <c r="P96" s="332">
        <f t="shared" si="34"/>
        <v>0</v>
      </c>
      <c r="Q96" s="332">
        <f t="shared" si="34"/>
        <v>0</v>
      </c>
      <c r="R96" s="332">
        <f t="shared" si="34"/>
        <v>0</v>
      </c>
      <c r="S96" s="5"/>
      <c r="T96" s="5"/>
      <c r="U96" s="5"/>
      <c r="V96" s="5"/>
      <c r="W96" s="5"/>
      <c r="X96" s="6"/>
    </row>
    <row r="97" spans="2:24">
      <c r="B97" s="12"/>
      <c r="C97" s="308"/>
      <c r="D97" s="311"/>
      <c r="E97" s="303"/>
      <c r="F97" s="303"/>
      <c r="G97" s="303"/>
      <c r="H97" s="303"/>
      <c r="I97" s="303"/>
      <c r="J97" s="303"/>
      <c r="K97" s="303"/>
      <c r="L97" s="303"/>
      <c r="M97" s="303"/>
      <c r="N97" s="303"/>
      <c r="O97" s="303"/>
      <c r="P97" s="303"/>
      <c r="Q97" s="303"/>
      <c r="R97" s="303"/>
      <c r="S97" s="5"/>
      <c r="T97" s="5"/>
      <c r="U97" s="5"/>
      <c r="V97" s="5"/>
      <c r="W97" s="5"/>
      <c r="X97" s="6"/>
    </row>
    <row r="98" spans="2:24">
      <c r="B98" s="248" t="s">
        <v>196</v>
      </c>
      <c r="C98" s="210"/>
      <c r="D98" s="311"/>
      <c r="E98" s="14" t="s">
        <v>197</v>
      </c>
      <c r="F98" s="15"/>
      <c r="G98" s="15"/>
      <c r="H98" s="15"/>
      <c r="I98" s="15"/>
      <c r="J98" s="15"/>
      <c r="K98" s="15"/>
      <c r="L98" s="15"/>
      <c r="M98" s="15"/>
      <c r="N98" s="15"/>
      <c r="O98" s="15"/>
      <c r="P98" s="15"/>
      <c r="Q98" s="15"/>
      <c r="R98" s="15"/>
      <c r="S98" s="15"/>
      <c r="T98" s="15"/>
      <c r="U98" s="15"/>
      <c r="V98" s="15"/>
      <c r="W98" s="16"/>
      <c r="X98" s="6"/>
    </row>
    <row r="99" spans="2:24">
      <c r="B99" s="248" t="s">
        <v>198</v>
      </c>
      <c r="C99" s="210"/>
      <c r="D99" s="311"/>
      <c r="E99" s="466" t="s">
        <v>199</v>
      </c>
      <c r="F99" s="15"/>
      <c r="G99" s="15"/>
      <c r="H99" s="15"/>
      <c r="I99" s="15"/>
      <c r="J99" s="15"/>
      <c r="K99" s="15"/>
      <c r="L99" s="15"/>
      <c r="M99" s="15"/>
      <c r="N99" s="15"/>
      <c r="O99" s="15"/>
      <c r="P99" s="15"/>
      <c r="Q99" s="15"/>
      <c r="R99" s="15"/>
      <c r="S99" s="15"/>
      <c r="T99" s="15"/>
      <c r="U99" s="15"/>
      <c r="V99" s="15"/>
      <c r="W99" s="16"/>
      <c r="X99" s="6"/>
    </row>
    <row r="100" spans="2:24">
      <c r="B100" s="248" t="s">
        <v>200</v>
      </c>
      <c r="C100" s="210"/>
      <c r="D100" s="311"/>
      <c r="E100" s="318">
        <v>6.7500000000000004E-2</v>
      </c>
      <c r="F100" s="15" t="s">
        <v>201</v>
      </c>
      <c r="G100" s="15"/>
      <c r="H100" s="15"/>
      <c r="I100" s="15"/>
      <c r="J100" s="15"/>
      <c r="K100" s="15"/>
      <c r="L100" s="15"/>
      <c r="M100" s="15"/>
      <c r="N100" s="15"/>
      <c r="O100" s="15"/>
      <c r="P100" s="15"/>
      <c r="Q100" s="15"/>
      <c r="R100" s="15"/>
      <c r="S100" s="15"/>
      <c r="T100" s="15"/>
      <c r="U100" s="15"/>
      <c r="V100" s="15"/>
      <c r="W100" s="16"/>
      <c r="X100" s="6"/>
    </row>
    <row r="101" spans="2:24">
      <c r="B101" s="248" t="s">
        <v>202</v>
      </c>
      <c r="C101" s="210"/>
      <c r="D101" s="311"/>
      <c r="E101" s="124" t="s">
        <v>203</v>
      </c>
      <c r="F101" s="15"/>
      <c r="G101" s="15"/>
      <c r="H101" s="15"/>
      <c r="I101" s="15"/>
      <c r="J101" s="15"/>
      <c r="K101" s="15"/>
      <c r="L101" s="15"/>
      <c r="M101" s="15"/>
      <c r="N101" s="15"/>
      <c r="O101" s="15"/>
      <c r="P101" s="15"/>
      <c r="Q101" s="15"/>
      <c r="R101" s="15"/>
      <c r="S101" s="15"/>
      <c r="T101" s="15"/>
      <c r="U101" s="15"/>
      <c r="V101" s="15"/>
      <c r="W101" s="16"/>
      <c r="X101" s="6"/>
    </row>
    <row r="102" spans="2:24" ht="11.25" thickBot="1">
      <c r="B102" s="328" t="s">
        <v>204</v>
      </c>
      <c r="C102" s="218"/>
      <c r="D102" s="311"/>
      <c r="E102" s="14" t="s">
        <v>205</v>
      </c>
      <c r="F102" s="15"/>
      <c r="G102" s="15"/>
      <c r="H102" s="15"/>
      <c r="I102" s="15"/>
      <c r="J102" s="15"/>
      <c r="K102" s="15"/>
      <c r="L102" s="15"/>
      <c r="M102" s="15"/>
      <c r="N102" s="15"/>
      <c r="O102" s="15"/>
      <c r="P102" s="15"/>
      <c r="Q102" s="15"/>
      <c r="R102" s="15"/>
      <c r="S102" s="15"/>
      <c r="T102" s="15"/>
      <c r="U102" s="15"/>
      <c r="V102" s="15"/>
      <c r="W102" s="16"/>
      <c r="X102" s="6"/>
    </row>
    <row r="103" spans="2:24" ht="11.25" thickTop="1">
      <c r="B103" s="257" t="s">
        <v>208</v>
      </c>
      <c r="C103" s="333">
        <f>SUM(C98:C102)</f>
        <v>0</v>
      </c>
      <c r="D103" s="311"/>
      <c r="E103" s="303"/>
      <c r="F103" s="303"/>
      <c r="G103" s="303"/>
      <c r="H103" s="303"/>
      <c r="I103" s="303"/>
      <c r="J103" s="303"/>
      <c r="K103" s="303"/>
      <c r="L103" s="303"/>
      <c r="M103" s="303"/>
      <c r="N103" s="303"/>
      <c r="O103" s="303"/>
      <c r="P103" s="303"/>
      <c r="Q103" s="303"/>
      <c r="R103" s="303"/>
      <c r="S103" s="5"/>
      <c r="T103" s="5"/>
      <c r="U103" s="5"/>
      <c r="V103" s="5"/>
      <c r="W103" s="5"/>
      <c r="X103" s="6"/>
    </row>
    <row r="104" spans="2:24">
      <c r="B104" s="12"/>
      <c r="C104" s="308"/>
      <c r="D104" s="311"/>
      <c r="E104" s="303"/>
      <c r="F104" s="303"/>
      <c r="G104" s="303"/>
      <c r="H104" s="303"/>
      <c r="I104" s="303"/>
      <c r="J104" s="303"/>
      <c r="K104" s="303"/>
      <c r="L104" s="303"/>
      <c r="M104" s="303"/>
      <c r="N104" s="303"/>
      <c r="O104" s="303"/>
      <c r="P104" s="303"/>
      <c r="Q104" s="303"/>
      <c r="R104" s="303"/>
      <c r="S104" s="5"/>
      <c r="T104" s="5"/>
      <c r="U104" s="5"/>
      <c r="V104" s="5"/>
      <c r="W104" s="5"/>
      <c r="X104" s="6"/>
    </row>
    <row r="105" spans="2:24">
      <c r="B105" s="317" t="s">
        <v>209</v>
      </c>
      <c r="C105" s="334"/>
      <c r="D105" s="335">
        <f>IF(D61="",0%,D96+$C103)</f>
        <v>0</v>
      </c>
      <c r="E105" s="335">
        <f t="shared" ref="E105:R105" si="35">IF(E61="",0%,E96+$C103)</f>
        <v>0</v>
      </c>
      <c r="F105" s="335">
        <f t="shared" si="35"/>
        <v>0</v>
      </c>
      <c r="G105" s="335">
        <f t="shared" si="35"/>
        <v>0</v>
      </c>
      <c r="H105" s="335">
        <f t="shared" si="35"/>
        <v>0</v>
      </c>
      <c r="I105" s="335">
        <f t="shared" si="35"/>
        <v>0</v>
      </c>
      <c r="J105" s="335">
        <f t="shared" si="35"/>
        <v>0</v>
      </c>
      <c r="K105" s="335">
        <f t="shared" si="35"/>
        <v>0</v>
      </c>
      <c r="L105" s="335">
        <f t="shared" si="35"/>
        <v>0</v>
      </c>
      <c r="M105" s="335">
        <f t="shared" si="35"/>
        <v>0</v>
      </c>
      <c r="N105" s="335">
        <f t="shared" si="35"/>
        <v>0</v>
      </c>
      <c r="O105" s="335">
        <f t="shared" si="35"/>
        <v>0</v>
      </c>
      <c r="P105" s="335">
        <f t="shared" si="35"/>
        <v>0</v>
      </c>
      <c r="Q105" s="335">
        <f t="shared" si="35"/>
        <v>0</v>
      </c>
      <c r="R105" s="335">
        <f t="shared" si="35"/>
        <v>0</v>
      </c>
      <c r="S105" s="5"/>
      <c r="T105" s="5"/>
      <c r="U105" s="5"/>
      <c r="V105" s="5"/>
      <c r="W105" s="5"/>
      <c r="X105" s="6"/>
    </row>
    <row r="106" spans="2:24">
      <c r="B106" s="241"/>
      <c r="C106" s="336"/>
      <c r="D106" s="337"/>
      <c r="E106" s="337"/>
      <c r="F106" s="337"/>
      <c r="G106" s="337"/>
      <c r="H106" s="337"/>
      <c r="I106" s="337"/>
      <c r="J106" s="303"/>
      <c r="K106" s="303"/>
      <c r="L106" s="303"/>
      <c r="M106" s="303"/>
      <c r="N106" s="303"/>
      <c r="O106" s="303"/>
      <c r="P106" s="303"/>
      <c r="Q106" s="303"/>
      <c r="R106" s="303"/>
      <c r="S106" s="5"/>
      <c r="T106" s="5"/>
      <c r="U106" s="5"/>
      <c r="V106" s="5"/>
      <c r="W106" s="5"/>
      <c r="X106" s="6"/>
    </row>
    <row r="107" spans="2:24">
      <c r="B107" s="292" t="s">
        <v>210</v>
      </c>
      <c r="C107" s="338"/>
      <c r="D107" s="335">
        <f>IF($C$76="Opslag",$C$80,D105)</f>
        <v>0</v>
      </c>
      <c r="E107" s="335">
        <f t="shared" ref="E107:R107" si="36">IF($C$76="Opslag",$C$80,E105)</f>
        <v>0</v>
      </c>
      <c r="F107" s="335">
        <f t="shared" si="36"/>
        <v>0</v>
      </c>
      <c r="G107" s="335">
        <f t="shared" si="36"/>
        <v>0</v>
      </c>
      <c r="H107" s="335">
        <f t="shared" si="36"/>
        <v>0</v>
      </c>
      <c r="I107" s="335">
        <f>IF($C$76="Opslag",$C$80,I105)</f>
        <v>0</v>
      </c>
      <c r="J107" s="335">
        <f t="shared" si="36"/>
        <v>0</v>
      </c>
      <c r="K107" s="335">
        <f t="shared" si="36"/>
        <v>0</v>
      </c>
      <c r="L107" s="335">
        <f>IF($C$76="Opslag",$C$80,L105)</f>
        <v>0</v>
      </c>
      <c r="M107" s="335">
        <f t="shared" si="36"/>
        <v>0</v>
      </c>
      <c r="N107" s="335">
        <f t="shared" si="36"/>
        <v>0</v>
      </c>
      <c r="O107" s="335">
        <f t="shared" si="36"/>
        <v>0</v>
      </c>
      <c r="P107" s="335">
        <f t="shared" si="36"/>
        <v>0</v>
      </c>
      <c r="Q107" s="335">
        <f t="shared" si="36"/>
        <v>0</v>
      </c>
      <c r="R107" s="335">
        <f t="shared" si="36"/>
        <v>0</v>
      </c>
      <c r="S107" s="5"/>
      <c r="T107" s="5"/>
      <c r="U107" s="5"/>
      <c r="V107" s="5"/>
      <c r="W107" s="5"/>
      <c r="X107" s="6"/>
    </row>
    <row r="108" spans="2:24">
      <c r="B108" s="339"/>
      <c r="C108" s="303"/>
      <c r="D108" s="303"/>
      <c r="E108" s="303"/>
      <c r="H108" s="303"/>
      <c r="I108" s="303"/>
      <c r="J108" s="303"/>
      <c r="K108" s="303"/>
      <c r="L108" s="303"/>
      <c r="M108" s="303"/>
      <c r="N108" s="303"/>
      <c r="O108" s="303"/>
      <c r="P108" s="303"/>
      <c r="Q108" s="303"/>
      <c r="R108" s="303"/>
      <c r="S108" s="8"/>
      <c r="T108" s="8"/>
      <c r="U108" s="8"/>
      <c r="V108" s="8"/>
      <c r="W108" s="8"/>
      <c r="X108" s="9"/>
    </row>
    <row r="109" spans="2:24">
      <c r="B109" s="224"/>
      <c r="C109" s="224"/>
      <c r="D109" s="224"/>
      <c r="E109" s="224"/>
      <c r="F109" s="224"/>
      <c r="G109" s="224"/>
      <c r="H109" s="224"/>
      <c r="I109" s="224"/>
      <c r="J109" s="224"/>
      <c r="K109" s="224"/>
      <c r="L109" s="224"/>
      <c r="M109" s="224"/>
      <c r="N109" s="224"/>
      <c r="O109" s="224"/>
      <c r="P109" s="224"/>
      <c r="Q109" s="224"/>
      <c r="R109" s="224"/>
      <c r="S109" s="5"/>
      <c r="T109" s="5"/>
      <c r="U109" s="5"/>
      <c r="V109" s="5"/>
      <c r="W109" s="8"/>
    </row>
    <row r="110" spans="2:24">
      <c r="B110" s="230" t="s">
        <v>304</v>
      </c>
      <c r="C110" s="231"/>
      <c r="D110" s="232"/>
      <c r="E110" s="232"/>
      <c r="F110" s="232"/>
      <c r="G110" s="232"/>
      <c r="H110" s="232"/>
      <c r="I110" s="232"/>
      <c r="J110" s="232"/>
      <c r="K110" s="232"/>
      <c r="L110" s="232"/>
      <c r="M110" s="232"/>
      <c r="N110" s="232"/>
      <c r="O110" s="232"/>
      <c r="P110" s="232"/>
      <c r="Q110" s="232"/>
      <c r="R110" s="232"/>
      <c r="S110" s="232"/>
      <c r="T110" s="232"/>
      <c r="U110" s="232"/>
      <c r="V110" s="232"/>
      <c r="W110" s="232"/>
      <c r="X110" s="233"/>
    </row>
    <row r="111" spans="2:24">
      <c r="B111" s="291"/>
      <c r="C111" s="5"/>
      <c r="D111" s="5"/>
      <c r="E111" s="5"/>
      <c r="F111" s="5"/>
      <c r="G111" s="5"/>
      <c r="H111" s="5"/>
      <c r="I111" s="5"/>
      <c r="J111" s="5"/>
      <c r="K111" s="5"/>
      <c r="L111" s="5"/>
      <c r="M111" s="5"/>
      <c r="N111" s="5"/>
      <c r="O111" s="5"/>
      <c r="P111" s="5"/>
      <c r="Q111" s="5"/>
      <c r="R111" s="5"/>
      <c r="S111" s="5"/>
      <c r="T111" s="5"/>
      <c r="U111" s="5"/>
      <c r="V111" s="5"/>
      <c r="W111" s="5"/>
      <c r="X111" s="6"/>
    </row>
    <row r="112" spans="2:24">
      <c r="B112" s="340"/>
      <c r="C112" s="236" t="s">
        <v>305</v>
      </c>
      <c r="D112" s="236" t="s">
        <v>306</v>
      </c>
      <c r="E112" s="236" t="s">
        <v>122</v>
      </c>
      <c r="F112" s="236"/>
      <c r="G112" s="236"/>
      <c r="H112" s="236"/>
      <c r="I112" s="236"/>
      <c r="J112" s="236"/>
      <c r="K112" s="236"/>
      <c r="L112" s="236"/>
      <c r="M112" s="236"/>
      <c r="N112" s="236"/>
      <c r="O112" s="236"/>
      <c r="P112" s="236"/>
      <c r="Q112" s="236"/>
      <c r="R112" s="236"/>
      <c r="S112" s="236"/>
      <c r="T112" s="236"/>
      <c r="U112" s="236"/>
      <c r="V112" s="236"/>
      <c r="W112" s="236"/>
      <c r="X112" s="238"/>
    </row>
    <row r="113" spans="2:24">
      <c r="B113" s="12"/>
      <c r="C113" s="5"/>
      <c r="D113" s="5"/>
      <c r="E113" s="5"/>
      <c r="F113" s="5"/>
      <c r="G113" s="5"/>
      <c r="H113" s="5"/>
      <c r="I113" s="5"/>
      <c r="J113" s="5"/>
      <c r="K113" s="5"/>
      <c r="L113" s="5"/>
      <c r="M113" s="5"/>
      <c r="N113" s="5"/>
      <c r="O113" s="5"/>
      <c r="P113" s="5"/>
      <c r="Q113" s="5"/>
      <c r="R113" s="5"/>
      <c r="S113" s="5"/>
      <c r="T113" s="5"/>
      <c r="U113" s="5"/>
      <c r="V113" s="5"/>
      <c r="W113" s="5"/>
      <c r="X113" s="6"/>
    </row>
    <row r="114" spans="2:24">
      <c r="B114" s="248" t="s">
        <v>307</v>
      </c>
      <c r="C114" s="401"/>
      <c r="D114" s="401"/>
      <c r="E114" s="226">
        <f>SUM(C114:D114)</f>
        <v>0</v>
      </c>
      <c r="F114" s="5"/>
      <c r="G114" s="5"/>
      <c r="H114" s="14"/>
      <c r="I114" s="15"/>
      <c r="J114" s="15"/>
      <c r="K114" s="15"/>
      <c r="L114" s="15"/>
      <c r="M114" s="15"/>
      <c r="N114" s="15"/>
      <c r="O114" s="15"/>
      <c r="P114" s="15"/>
      <c r="Q114" s="15"/>
      <c r="R114" s="15"/>
      <c r="S114" s="15"/>
      <c r="T114" s="15"/>
      <c r="U114" s="15"/>
      <c r="V114" s="15"/>
      <c r="W114" s="16"/>
      <c r="X114" s="6"/>
    </row>
    <row r="115" spans="2:24">
      <c r="B115" s="7"/>
      <c r="C115" s="8"/>
      <c r="D115" s="8"/>
      <c r="E115" s="8"/>
      <c r="F115" s="8"/>
      <c r="G115" s="8"/>
      <c r="H115" s="8"/>
      <c r="I115" s="8"/>
      <c r="J115" s="8"/>
      <c r="K115" s="8"/>
      <c r="L115" s="8"/>
      <c r="M115" s="8"/>
      <c r="N115" s="8"/>
      <c r="O115" s="8"/>
      <c r="P115" s="8"/>
      <c r="Q115" s="8"/>
      <c r="R115" s="8"/>
      <c r="S115" s="8"/>
      <c r="T115" s="8"/>
      <c r="U115" s="8"/>
      <c r="V115" s="8"/>
      <c r="W115" s="8"/>
      <c r="X115" s="9"/>
    </row>
    <row r="116" spans="2:24">
      <c r="B116" s="5"/>
      <c r="C116" s="5"/>
      <c r="D116" s="5"/>
      <c r="E116" s="5"/>
      <c r="F116" s="5"/>
      <c r="G116" s="5"/>
      <c r="H116" s="5"/>
      <c r="I116" s="5"/>
      <c r="J116" s="5"/>
      <c r="K116" s="5"/>
      <c r="L116" s="5"/>
      <c r="M116" s="5"/>
      <c r="N116" s="5"/>
      <c r="O116" s="5"/>
      <c r="P116" s="5"/>
      <c r="Q116" s="5"/>
      <c r="R116" s="5"/>
      <c r="S116" s="5"/>
      <c r="T116" s="5"/>
      <c r="U116" s="5"/>
      <c r="V116" s="5"/>
      <c r="W116" s="5"/>
      <c r="X116" s="5"/>
    </row>
    <row r="117" spans="2:24">
      <c r="B117" s="230" t="s">
        <v>19</v>
      </c>
      <c r="C117" s="231"/>
      <c r="D117" s="232"/>
      <c r="E117" s="232"/>
      <c r="F117" s="232"/>
      <c r="G117" s="232"/>
      <c r="H117" s="232"/>
      <c r="I117" s="232"/>
      <c r="J117" s="232"/>
      <c r="K117" s="232"/>
      <c r="L117" s="232"/>
      <c r="M117" s="232"/>
      <c r="N117" s="232"/>
      <c r="O117" s="232"/>
      <c r="P117" s="232"/>
      <c r="Q117" s="232"/>
      <c r="R117" s="232"/>
      <c r="S117" s="232"/>
      <c r="T117" s="232"/>
      <c r="U117" s="232"/>
      <c r="V117" s="232"/>
      <c r="W117" s="232"/>
      <c r="X117" s="233"/>
    </row>
    <row r="118" spans="2:24">
      <c r="B118" s="291" t="s">
        <v>326</v>
      </c>
      <c r="C118" s="5"/>
      <c r="D118" s="5"/>
      <c r="E118" s="5"/>
      <c r="F118" s="5"/>
      <c r="G118" s="5"/>
      <c r="H118" s="5"/>
      <c r="I118" s="5"/>
      <c r="J118" s="5"/>
      <c r="K118" s="5"/>
      <c r="L118" s="5"/>
      <c r="M118" s="5"/>
      <c r="N118" s="5"/>
      <c r="O118" s="5"/>
      <c r="P118" s="5"/>
      <c r="Q118" s="5"/>
      <c r="R118" s="5"/>
      <c r="S118" s="5"/>
      <c r="T118" s="5"/>
      <c r="U118" s="5"/>
      <c r="V118" s="5"/>
      <c r="W118" s="5"/>
      <c r="X118" s="6"/>
    </row>
    <row r="119" spans="2:24">
      <c r="B119" s="340"/>
      <c r="C119" s="237"/>
      <c r="D119" s="236" t="s">
        <v>309</v>
      </c>
      <c r="E119" s="236" t="s">
        <v>309</v>
      </c>
      <c r="F119" s="236" t="s">
        <v>310</v>
      </c>
      <c r="G119" s="236" t="s">
        <v>311</v>
      </c>
      <c r="H119" s="236"/>
      <c r="I119" s="236"/>
      <c r="J119" s="236"/>
      <c r="K119" s="236"/>
      <c r="L119" s="236"/>
      <c r="M119" s="236"/>
      <c r="N119" s="236"/>
      <c r="O119" s="236"/>
      <c r="P119" s="236"/>
      <c r="Q119" s="236"/>
      <c r="R119" s="236"/>
      <c r="S119" s="236"/>
      <c r="T119" s="236"/>
      <c r="U119" s="236"/>
      <c r="V119" s="236"/>
      <c r="W119" s="236"/>
      <c r="X119" s="238"/>
    </row>
    <row r="120" spans="2:24">
      <c r="B120" s="340"/>
      <c r="C120" s="236" t="s">
        <v>212</v>
      </c>
      <c r="D120" s="236" t="s">
        <v>213</v>
      </c>
      <c r="E120" s="236" t="s">
        <v>179</v>
      </c>
      <c r="F120" s="236"/>
      <c r="G120" s="236"/>
      <c r="H120" s="236"/>
      <c r="I120" s="236"/>
      <c r="J120" s="236"/>
      <c r="K120" s="236"/>
      <c r="L120" s="236"/>
      <c r="M120" s="236"/>
      <c r="N120" s="236"/>
      <c r="O120" s="236"/>
      <c r="P120" s="236"/>
      <c r="Q120" s="236"/>
      <c r="R120" s="236"/>
      <c r="S120" s="236"/>
      <c r="T120" s="236"/>
      <c r="U120" s="236"/>
      <c r="V120" s="236"/>
      <c r="W120" s="236"/>
      <c r="X120" s="238"/>
    </row>
    <row r="121" spans="2:24">
      <c r="B121" s="12"/>
      <c r="D121" s="5"/>
      <c r="E121" s="5"/>
      <c r="F121" s="5"/>
      <c r="G121" s="5"/>
      <c r="H121" s="5"/>
      <c r="I121" s="5"/>
      <c r="J121" s="5"/>
      <c r="K121" s="5"/>
      <c r="L121" s="5"/>
      <c r="M121" s="5"/>
      <c r="N121" s="5"/>
      <c r="O121" s="5"/>
      <c r="P121" s="5"/>
      <c r="Q121" s="5"/>
      <c r="R121" s="5"/>
      <c r="S121" s="5"/>
      <c r="T121" s="5"/>
      <c r="U121" s="5"/>
      <c r="V121" s="5"/>
      <c r="W121" s="5"/>
      <c r="X121" s="6"/>
    </row>
    <row r="122" spans="2:24" ht="11.25" thickBot="1">
      <c r="B122" s="341" t="s">
        <v>214</v>
      </c>
      <c r="C122" s="342"/>
      <c r="D122" s="343">
        <v>1878</v>
      </c>
      <c r="E122" s="410"/>
      <c r="F122" s="5"/>
      <c r="G122" s="5"/>
      <c r="H122" s="5"/>
      <c r="I122" s="345" t="s">
        <v>327</v>
      </c>
      <c r="J122" s="15"/>
      <c r="K122" s="15"/>
      <c r="L122" s="15"/>
      <c r="M122" s="15"/>
      <c r="N122" s="15"/>
      <c r="O122" s="15"/>
      <c r="P122" s="15"/>
      <c r="Q122" s="15"/>
      <c r="R122" s="15"/>
      <c r="S122" s="15"/>
      <c r="T122" s="15"/>
      <c r="U122" s="15"/>
      <c r="V122" s="15"/>
      <c r="W122" s="16"/>
      <c r="X122" s="6"/>
    </row>
    <row r="123" spans="2:24" ht="11.25" thickTop="1">
      <c r="B123" s="346" t="s">
        <v>216</v>
      </c>
      <c r="C123" s="402" t="s">
        <v>217</v>
      </c>
      <c r="D123" s="347">
        <f>D$122*E123</f>
        <v>0</v>
      </c>
      <c r="E123" s="404"/>
      <c r="F123" s="5"/>
      <c r="G123" s="5"/>
      <c r="H123" s="5"/>
      <c r="I123" s="318">
        <f>(6.38%+7.08%+7.58%)/3</f>
        <v>7.0133333333333339E-2</v>
      </c>
      <c r="J123" s="15" t="s">
        <v>328</v>
      </c>
      <c r="K123" s="15"/>
      <c r="L123" s="15"/>
      <c r="M123" s="15"/>
      <c r="N123" s="15"/>
      <c r="O123" s="15"/>
      <c r="P123" s="15"/>
      <c r="Q123" s="15"/>
      <c r="R123" s="15"/>
      <c r="S123" s="15"/>
      <c r="T123" s="15"/>
      <c r="U123" s="15"/>
      <c r="V123" s="15"/>
      <c r="W123" s="16"/>
      <c r="X123" s="6"/>
    </row>
    <row r="124" spans="2:24">
      <c r="B124" s="346" t="s">
        <v>329</v>
      </c>
      <c r="C124" s="402" t="s">
        <v>217</v>
      </c>
      <c r="D124" s="411">
        <f>7*7.2</f>
        <v>50.4</v>
      </c>
      <c r="E124" s="355"/>
      <c r="F124" s="5"/>
      <c r="G124" s="5"/>
      <c r="H124" s="5"/>
      <c r="I124" s="124" t="s">
        <v>330</v>
      </c>
      <c r="J124" s="15"/>
      <c r="K124" s="15"/>
      <c r="L124" s="15"/>
      <c r="M124" s="15"/>
      <c r="N124" s="15"/>
      <c r="O124" s="15"/>
      <c r="P124" s="15"/>
      <c r="Q124" s="15"/>
      <c r="R124" s="15"/>
      <c r="S124" s="15"/>
      <c r="T124" s="15"/>
      <c r="U124" s="15"/>
      <c r="V124" s="15"/>
      <c r="W124" s="16"/>
      <c r="X124" s="6"/>
    </row>
    <row r="125" spans="2:24">
      <c r="B125" s="348" t="s">
        <v>219</v>
      </c>
      <c r="C125" s="402" t="s">
        <v>217</v>
      </c>
      <c r="D125" s="349">
        <f>1*144+57</f>
        <v>201</v>
      </c>
      <c r="E125" s="412"/>
      <c r="F125" s="5"/>
      <c r="G125" s="5"/>
      <c r="H125" s="5"/>
      <c r="I125" s="345" t="s">
        <v>331</v>
      </c>
      <c r="J125" s="15"/>
      <c r="K125" s="15"/>
      <c r="L125" s="15"/>
      <c r="M125" s="15"/>
      <c r="N125" s="15"/>
      <c r="O125" s="15"/>
      <c r="P125" s="15"/>
      <c r="Q125" s="15"/>
      <c r="R125" s="15"/>
      <c r="S125" s="15"/>
      <c r="T125" s="15"/>
      <c r="U125" s="15"/>
      <c r="V125" s="15"/>
      <c r="W125" s="16"/>
      <c r="X125" s="6"/>
    </row>
    <row r="126" spans="2:24">
      <c r="B126" s="346" t="s">
        <v>221</v>
      </c>
      <c r="C126" s="402" t="s">
        <v>217</v>
      </c>
      <c r="D126" s="403"/>
      <c r="E126" s="355"/>
      <c r="F126" s="5"/>
      <c r="G126" s="5"/>
      <c r="H126" s="5"/>
      <c r="I126" s="345" t="s">
        <v>332</v>
      </c>
      <c r="J126" s="15"/>
      <c r="K126" s="15"/>
      <c r="L126" s="15"/>
      <c r="M126" s="15"/>
      <c r="N126" s="15"/>
      <c r="O126" s="15"/>
      <c r="P126" s="15"/>
      <c r="Q126" s="15"/>
      <c r="R126" s="15"/>
      <c r="S126" s="15"/>
      <c r="T126" s="15"/>
      <c r="U126" s="15"/>
      <c r="V126" s="15"/>
      <c r="W126" s="16"/>
      <c r="X126" s="6"/>
    </row>
    <row r="127" spans="2:24">
      <c r="B127" s="346" t="s">
        <v>223</v>
      </c>
      <c r="C127" s="402" t="s">
        <v>217</v>
      </c>
      <c r="D127" s="403"/>
      <c r="E127" s="352"/>
      <c r="F127" s="5"/>
      <c r="G127" s="5"/>
      <c r="H127" s="5"/>
      <c r="I127" s="353" t="s">
        <v>224</v>
      </c>
      <c r="J127" s="15"/>
      <c r="K127" s="15"/>
      <c r="L127" s="15"/>
      <c r="M127" s="15"/>
      <c r="N127" s="15"/>
      <c r="O127" s="15"/>
      <c r="P127" s="15"/>
      <c r="Q127" s="15"/>
      <c r="R127" s="15"/>
      <c r="S127" s="15"/>
      <c r="T127" s="15"/>
      <c r="U127" s="15"/>
      <c r="V127" s="15"/>
      <c r="W127" s="16"/>
      <c r="X127" s="6"/>
    </row>
    <row r="128" spans="2:24">
      <c r="B128" s="346" t="s">
        <v>225</v>
      </c>
      <c r="C128" s="402" t="s">
        <v>217</v>
      </c>
      <c r="D128" s="347">
        <f>D$122*E128</f>
        <v>0</v>
      </c>
      <c r="E128" s="404"/>
      <c r="F128" s="5"/>
      <c r="G128" s="5"/>
      <c r="H128" s="5"/>
      <c r="I128" s="354">
        <v>0.02</v>
      </c>
      <c r="J128" s="15" t="s">
        <v>333</v>
      </c>
      <c r="K128" s="15"/>
      <c r="L128" s="15"/>
      <c r="M128" s="15"/>
      <c r="N128" s="15"/>
      <c r="O128" s="15"/>
      <c r="P128" s="15"/>
      <c r="Q128" s="15"/>
      <c r="R128" s="15"/>
      <c r="S128" s="15"/>
      <c r="T128" s="15"/>
      <c r="U128" s="15"/>
      <c r="V128" s="15"/>
      <c r="W128" s="16"/>
      <c r="X128" s="6"/>
    </row>
    <row r="129" spans="2:24">
      <c r="B129" s="346" t="s">
        <v>227</v>
      </c>
      <c r="C129" s="402" t="s">
        <v>228</v>
      </c>
      <c r="D129" s="347">
        <f>D$122*E129</f>
        <v>0</v>
      </c>
      <c r="E129" s="404"/>
      <c r="F129" s="5"/>
      <c r="G129" s="5"/>
      <c r="H129" s="5"/>
      <c r="I129" s="124" t="s">
        <v>313</v>
      </c>
      <c r="J129" s="15"/>
      <c r="K129" s="15"/>
      <c r="L129" s="15"/>
      <c r="M129" s="15"/>
      <c r="N129" s="15"/>
      <c r="O129" s="15"/>
      <c r="P129" s="15"/>
      <c r="Q129" s="15"/>
      <c r="R129" s="15"/>
      <c r="S129" s="15"/>
      <c r="T129" s="15"/>
      <c r="U129" s="15"/>
      <c r="V129" s="15"/>
      <c r="W129" s="16"/>
      <c r="X129" s="6"/>
    </row>
    <row r="130" spans="2:24">
      <c r="B130" s="346" t="s">
        <v>230</v>
      </c>
      <c r="C130" s="402" t="s">
        <v>217</v>
      </c>
      <c r="D130" s="347">
        <f>(C114*F130+D114*G130)</f>
        <v>0</v>
      </c>
      <c r="E130" s="350"/>
      <c r="F130" s="405"/>
      <c r="G130" s="405"/>
      <c r="I130" s="14" t="s">
        <v>231</v>
      </c>
      <c r="J130" s="15"/>
      <c r="K130" s="15"/>
      <c r="L130" s="15"/>
      <c r="M130" s="15"/>
      <c r="N130" s="15"/>
      <c r="O130" s="15"/>
      <c r="P130" s="15"/>
      <c r="Q130" s="15"/>
      <c r="R130" s="15"/>
      <c r="S130" s="15"/>
      <c r="T130" s="15"/>
      <c r="U130" s="15"/>
      <c r="V130" s="15"/>
      <c r="W130" s="16"/>
      <c r="X130" s="6"/>
    </row>
    <row r="131" spans="2:24">
      <c r="B131" s="10" t="s">
        <v>232</v>
      </c>
      <c r="C131" s="402" t="s">
        <v>217</v>
      </c>
      <c r="D131" s="347">
        <f>D$122*E131</f>
        <v>0</v>
      </c>
      <c r="E131" s="404"/>
      <c r="F131" s="5"/>
      <c r="G131" s="5"/>
      <c r="H131" s="5"/>
      <c r="I131" s="14" t="s">
        <v>233</v>
      </c>
      <c r="J131" s="15"/>
      <c r="K131" s="15"/>
      <c r="L131" s="15"/>
      <c r="M131" s="15"/>
      <c r="N131" s="15"/>
      <c r="O131" s="15"/>
      <c r="P131" s="15"/>
      <c r="Q131" s="15"/>
      <c r="R131" s="15"/>
      <c r="S131" s="15"/>
      <c r="T131" s="15"/>
      <c r="U131" s="15"/>
      <c r="V131" s="15"/>
      <c r="W131" s="16"/>
      <c r="X131" s="6"/>
    </row>
    <row r="132" spans="2:24" ht="11.25" thickBot="1">
      <c r="B132" s="356" t="s">
        <v>234</v>
      </c>
      <c r="C132" s="402" t="s">
        <v>217</v>
      </c>
      <c r="D132" s="357">
        <f>D$122*E132</f>
        <v>0</v>
      </c>
      <c r="E132" s="406"/>
      <c r="F132" s="5"/>
      <c r="G132" s="5"/>
      <c r="H132" s="5"/>
      <c r="I132" s="14" t="s">
        <v>235</v>
      </c>
      <c r="J132" s="15"/>
      <c r="K132" s="15"/>
      <c r="L132" s="15"/>
      <c r="M132" s="15"/>
      <c r="N132" s="15"/>
      <c r="O132" s="15"/>
      <c r="P132" s="15"/>
      <c r="Q132" s="15"/>
      <c r="R132" s="15"/>
      <c r="S132" s="15"/>
      <c r="T132" s="15"/>
      <c r="U132" s="15"/>
      <c r="V132" s="15"/>
      <c r="W132" s="16"/>
      <c r="X132" s="6"/>
    </row>
    <row r="133" spans="2:24" ht="11.25" thickTop="1">
      <c r="B133" s="300" t="s">
        <v>236</v>
      </c>
      <c r="C133" s="358"/>
      <c r="D133" s="213">
        <f>D122-SUMIFS(D123:D132,C123:C132,"Ja")</f>
        <v>1626.6</v>
      </c>
      <c r="E133" s="413"/>
      <c r="F133" s="5"/>
      <c r="G133" s="5"/>
      <c r="H133" s="5"/>
      <c r="I133" s="5"/>
      <c r="J133" s="5"/>
      <c r="K133" s="5"/>
      <c r="L133" s="5"/>
      <c r="M133" s="5"/>
      <c r="N133" s="5"/>
      <c r="O133" s="5"/>
      <c r="P133" s="5"/>
      <c r="Q133" s="5"/>
      <c r="R133" s="5"/>
      <c r="S133" s="5"/>
      <c r="T133" s="5"/>
      <c r="U133" s="5"/>
      <c r="V133" s="5"/>
      <c r="W133" s="5"/>
      <c r="X133" s="6"/>
    </row>
    <row r="134" spans="2:24">
      <c r="B134" s="7"/>
      <c r="C134" s="244"/>
      <c r="D134" s="8"/>
      <c r="E134" s="8"/>
      <c r="F134" s="5"/>
      <c r="G134" s="5"/>
      <c r="H134" s="5"/>
      <c r="I134" s="5"/>
      <c r="J134" s="5"/>
      <c r="K134" s="5"/>
      <c r="L134" s="5"/>
      <c r="M134" s="5"/>
      <c r="N134" s="5"/>
      <c r="O134" s="5"/>
      <c r="P134" s="5"/>
      <c r="Q134" s="5"/>
      <c r="R134" s="5"/>
      <c r="S134" s="5"/>
      <c r="T134" s="5"/>
      <c r="U134" s="5"/>
      <c r="V134" s="5"/>
      <c r="W134" s="5"/>
      <c r="X134" s="6"/>
    </row>
    <row r="135" spans="2:24">
      <c r="B135" s="243" t="s">
        <v>237</v>
      </c>
      <c r="C135" s="152"/>
      <c r="D135" s="501">
        <f>D133/D122</f>
        <v>0.86613418530351438</v>
      </c>
      <c r="E135" s="502"/>
      <c r="F135" s="5"/>
      <c r="G135" s="5"/>
      <c r="H135" s="5"/>
      <c r="I135" s="5"/>
      <c r="J135" s="5"/>
      <c r="K135" s="5"/>
      <c r="L135" s="5"/>
      <c r="M135" s="5"/>
      <c r="N135" s="5"/>
      <c r="O135" s="5"/>
      <c r="P135" s="5"/>
      <c r="Q135" s="5"/>
      <c r="R135" s="5"/>
      <c r="S135" s="5"/>
      <c r="T135" s="5"/>
      <c r="U135" s="5"/>
      <c r="V135" s="5"/>
      <c r="W135" s="5"/>
      <c r="X135" s="6"/>
    </row>
    <row r="136" spans="2:24">
      <c r="B136" s="7"/>
      <c r="C136" s="361"/>
      <c r="D136" s="361"/>
      <c r="E136" s="8"/>
      <c r="F136" s="8"/>
      <c r="G136" s="8"/>
      <c r="H136" s="8"/>
      <c r="I136" s="8"/>
      <c r="J136" s="8"/>
      <c r="K136" s="8"/>
      <c r="L136" s="8"/>
      <c r="M136" s="8"/>
      <c r="N136" s="8"/>
      <c r="O136" s="8"/>
      <c r="P136" s="8"/>
      <c r="Q136" s="8"/>
      <c r="R136" s="8"/>
      <c r="S136" s="8"/>
      <c r="T136" s="8"/>
      <c r="U136" s="8"/>
      <c r="V136" s="8"/>
      <c r="W136" s="8"/>
      <c r="X136" s="9"/>
    </row>
    <row r="137" spans="2:24">
      <c r="B137" s="5"/>
      <c r="C137" s="362"/>
      <c r="D137" s="362"/>
      <c r="E137" s="5"/>
      <c r="F137" s="5"/>
      <c r="G137" s="5"/>
      <c r="H137" s="5"/>
      <c r="I137" s="5"/>
      <c r="J137" s="5"/>
      <c r="K137" s="5"/>
      <c r="L137" s="5"/>
      <c r="M137" s="5"/>
      <c r="N137" s="5"/>
      <c r="O137" s="5"/>
      <c r="P137" s="5"/>
      <c r="Q137" s="5"/>
      <c r="R137" s="5"/>
      <c r="S137" s="5"/>
      <c r="T137" s="5"/>
      <c r="U137" s="5"/>
      <c r="V137" s="5"/>
      <c r="W137" s="5"/>
      <c r="X137" s="5"/>
    </row>
    <row r="138" spans="2:24">
      <c r="B138" s="230" t="s">
        <v>20</v>
      </c>
      <c r="C138" s="231"/>
      <c r="D138" s="232"/>
      <c r="E138" s="232"/>
      <c r="F138" s="232"/>
      <c r="G138" s="232"/>
      <c r="H138" s="232"/>
      <c r="I138" s="232"/>
      <c r="J138" s="232"/>
      <c r="K138" s="232"/>
      <c r="L138" s="232"/>
      <c r="M138" s="232"/>
      <c r="N138" s="232"/>
      <c r="O138" s="232"/>
      <c r="P138" s="232"/>
      <c r="Q138" s="232"/>
      <c r="R138" s="232"/>
      <c r="S138" s="232"/>
      <c r="T138" s="232"/>
      <c r="U138" s="232"/>
      <c r="V138" s="232"/>
      <c r="W138" s="232"/>
      <c r="X138" s="233"/>
    </row>
    <row r="139" spans="2:24" ht="11.25">
      <c r="B139" s="414"/>
      <c r="C139" s="363"/>
      <c r="D139" s="363"/>
      <c r="E139" s="224"/>
      <c r="F139" s="224"/>
      <c r="G139" s="224"/>
      <c r="H139" s="224"/>
      <c r="I139" s="224"/>
      <c r="J139" s="224"/>
      <c r="K139" s="224"/>
      <c r="L139" s="224"/>
      <c r="M139" s="224"/>
      <c r="N139" s="224"/>
      <c r="O139" s="224"/>
      <c r="P139" s="224"/>
      <c r="Q139" s="224"/>
      <c r="R139" s="224"/>
      <c r="S139" s="224"/>
      <c r="T139" s="224"/>
      <c r="U139" s="224"/>
      <c r="V139" s="224"/>
      <c r="W139" s="224"/>
      <c r="X139" s="225"/>
    </row>
    <row r="140" spans="2:24">
      <c r="B140" s="340"/>
      <c r="C140" s="236" t="s">
        <v>238</v>
      </c>
      <c r="D140" s="236"/>
      <c r="E140" s="236"/>
      <c r="F140" s="236"/>
      <c r="G140" s="236"/>
      <c r="H140" s="236"/>
      <c r="I140" s="236"/>
      <c r="J140" s="236"/>
      <c r="K140" s="236"/>
      <c r="L140" s="236"/>
      <c r="M140" s="236"/>
      <c r="N140" s="236"/>
      <c r="O140" s="236"/>
      <c r="P140" s="236"/>
      <c r="Q140" s="236"/>
      <c r="R140" s="236"/>
      <c r="S140" s="236"/>
      <c r="T140" s="236"/>
      <c r="U140" s="236"/>
      <c r="V140" s="236"/>
      <c r="W140" s="236"/>
      <c r="X140" s="238"/>
    </row>
    <row r="141" spans="2:24">
      <c r="B141" s="12"/>
      <c r="C141" s="362"/>
      <c r="E141" s="5"/>
      <c r="F141" s="5"/>
      <c r="G141" s="5"/>
      <c r="H141" s="5"/>
      <c r="I141" s="5"/>
      <c r="J141" s="5"/>
      <c r="K141" s="5"/>
      <c r="L141" s="5"/>
      <c r="M141" s="5"/>
      <c r="N141" s="5"/>
      <c r="O141" s="5"/>
      <c r="P141" s="5"/>
      <c r="Q141" s="5"/>
      <c r="R141" s="5"/>
      <c r="S141" s="5"/>
      <c r="T141" s="5"/>
      <c r="U141" s="5"/>
      <c r="V141" s="5"/>
      <c r="W141" s="5"/>
      <c r="X141" s="6"/>
    </row>
    <row r="142" spans="2:24">
      <c r="B142" s="248" t="s">
        <v>239</v>
      </c>
      <c r="C142" s="219"/>
      <c r="E142" s="14"/>
      <c r="F142" s="15"/>
      <c r="G142" s="15"/>
      <c r="H142" s="15"/>
      <c r="I142" s="15"/>
      <c r="J142" s="15"/>
      <c r="K142" s="15"/>
      <c r="L142" s="15"/>
      <c r="M142" s="15"/>
      <c r="N142" s="15"/>
      <c r="O142" s="15"/>
      <c r="P142" s="15"/>
      <c r="Q142" s="15"/>
      <c r="R142" s="15"/>
      <c r="S142" s="15"/>
      <c r="T142" s="15"/>
      <c r="U142" s="15"/>
      <c r="V142" s="15"/>
      <c r="W142" s="16"/>
      <c r="X142" s="6"/>
    </row>
    <row r="143" spans="2:24" ht="11.25" thickBot="1">
      <c r="B143" s="328" t="s">
        <v>241</v>
      </c>
      <c r="C143" s="220"/>
      <c r="E143" s="14"/>
      <c r="F143" s="15"/>
      <c r="G143" s="15"/>
      <c r="H143" s="15"/>
      <c r="I143" s="15"/>
      <c r="J143" s="15"/>
      <c r="K143" s="15"/>
      <c r="L143" s="15"/>
      <c r="M143" s="15"/>
      <c r="N143" s="15"/>
      <c r="O143" s="15"/>
      <c r="P143" s="15"/>
      <c r="Q143" s="15"/>
      <c r="R143" s="15"/>
      <c r="S143" s="15"/>
      <c r="T143" s="15"/>
      <c r="U143" s="15"/>
      <c r="V143" s="15"/>
      <c r="W143" s="16"/>
      <c r="X143" s="6"/>
    </row>
    <row r="144" spans="2:24" ht="11.25" thickTop="1">
      <c r="B144" s="364" t="s">
        <v>243</v>
      </c>
      <c r="C144" s="365">
        <f>SUM(C142:C143)</f>
        <v>0</v>
      </c>
      <c r="E144" s="5"/>
      <c r="F144" s="5"/>
      <c r="G144" s="5"/>
      <c r="H144" s="5"/>
      <c r="I144" s="5"/>
      <c r="J144" s="5"/>
      <c r="K144" s="5"/>
      <c r="L144" s="5"/>
      <c r="M144" s="5"/>
      <c r="N144" s="5"/>
      <c r="O144" s="5"/>
      <c r="P144" s="5"/>
      <c r="Q144" s="5"/>
      <c r="R144" s="5"/>
      <c r="S144" s="5"/>
      <c r="T144" s="5"/>
      <c r="U144" s="5"/>
      <c r="V144" s="5"/>
      <c r="W144" s="5"/>
      <c r="X144" s="6"/>
    </row>
    <row r="145" spans="2:24">
      <c r="B145" s="366"/>
      <c r="C145" s="304"/>
      <c r="D145" s="367"/>
      <c r="E145" s="8"/>
      <c r="F145" s="8"/>
      <c r="G145" s="8"/>
      <c r="H145" s="8"/>
      <c r="I145" s="8"/>
      <c r="J145" s="8"/>
      <c r="K145" s="8"/>
      <c r="L145" s="8"/>
      <c r="M145" s="8"/>
      <c r="N145" s="8"/>
      <c r="O145" s="8"/>
      <c r="P145" s="8"/>
      <c r="Q145" s="8"/>
      <c r="R145" s="8"/>
      <c r="S145" s="8"/>
      <c r="T145" s="8"/>
      <c r="U145" s="8"/>
      <c r="V145" s="8"/>
      <c r="W145" s="8"/>
      <c r="X145" s="9"/>
    </row>
    <row r="146" spans="2:24">
      <c r="B146" s="224"/>
      <c r="C146" s="224"/>
      <c r="D146" s="224"/>
      <c r="E146" s="224"/>
      <c r="F146" s="224"/>
      <c r="G146" s="224"/>
      <c r="H146" s="224"/>
      <c r="I146" s="224"/>
      <c r="J146" s="224"/>
      <c r="K146" s="224"/>
      <c r="L146" s="224"/>
      <c r="M146" s="224"/>
      <c r="N146" s="224"/>
      <c r="O146" s="224"/>
      <c r="P146" s="224"/>
      <c r="Q146" s="224"/>
      <c r="R146" s="224"/>
      <c r="S146" s="224"/>
      <c r="T146" s="224"/>
      <c r="U146" s="224"/>
      <c r="V146" s="224"/>
      <c r="W146" s="224"/>
      <c r="X146" s="224"/>
    </row>
    <row r="147" spans="2:24">
      <c r="B147" s="230" t="s">
        <v>21</v>
      </c>
      <c r="C147" s="231"/>
      <c r="D147" s="232"/>
      <c r="E147" s="232"/>
      <c r="F147" s="232"/>
      <c r="G147" s="232"/>
      <c r="H147" s="232"/>
      <c r="I147" s="232"/>
      <c r="J147" s="232"/>
      <c r="K147" s="232"/>
      <c r="L147" s="232"/>
      <c r="M147" s="232"/>
      <c r="N147" s="232"/>
      <c r="O147" s="232"/>
      <c r="P147" s="232"/>
      <c r="Q147" s="232"/>
      <c r="R147" s="232"/>
      <c r="S147" s="232"/>
      <c r="T147" s="232"/>
      <c r="U147" s="232"/>
      <c r="V147" s="232"/>
      <c r="W147" s="232"/>
      <c r="X147" s="233"/>
    </row>
    <row r="148" spans="2:24" ht="11.25">
      <c r="B148" s="368" t="s">
        <v>244</v>
      </c>
      <c r="C148" s="362"/>
      <c r="D148" s="362"/>
      <c r="E148" s="5"/>
      <c r="F148" s="5"/>
      <c r="G148" s="5"/>
      <c r="H148" s="5"/>
      <c r="I148" s="5"/>
      <c r="J148" s="5"/>
      <c r="K148" s="5"/>
      <c r="L148" s="5"/>
      <c r="M148" s="5"/>
      <c r="N148" s="5"/>
      <c r="O148" s="5"/>
      <c r="P148" s="5"/>
      <c r="Q148" s="5"/>
      <c r="R148" s="5"/>
      <c r="S148" s="5"/>
      <c r="T148" s="5"/>
      <c r="U148" s="5"/>
      <c r="V148" s="5"/>
      <c r="W148" s="5"/>
      <c r="X148" s="6"/>
    </row>
    <row r="149" spans="2:24">
      <c r="B149" s="340"/>
      <c r="C149" s="236" t="s">
        <v>309</v>
      </c>
      <c r="D149" s="236" t="s">
        <v>310</v>
      </c>
      <c r="E149" s="236" t="s">
        <v>311</v>
      </c>
      <c r="F149" s="236"/>
      <c r="G149" s="236"/>
      <c r="H149" s="236"/>
      <c r="I149" s="236"/>
      <c r="J149" s="236"/>
      <c r="K149" s="236"/>
      <c r="L149" s="236"/>
      <c r="M149" s="236"/>
      <c r="N149" s="236"/>
      <c r="O149" s="236"/>
      <c r="P149" s="236"/>
      <c r="Q149" s="236"/>
      <c r="R149" s="236"/>
      <c r="S149" s="236"/>
      <c r="T149" s="236"/>
      <c r="U149" s="236"/>
      <c r="V149" s="236"/>
      <c r="W149" s="236"/>
      <c r="X149" s="238"/>
    </row>
    <row r="150" spans="2:24">
      <c r="B150" s="340"/>
      <c r="C150" s="236" t="s">
        <v>245</v>
      </c>
      <c r="D150" s="236" t="s">
        <v>245</v>
      </c>
      <c r="E150" s="236" t="s">
        <v>245</v>
      </c>
      <c r="F150" s="236"/>
      <c r="G150" s="236"/>
      <c r="H150" s="236"/>
      <c r="I150" s="236"/>
      <c r="J150" s="236"/>
      <c r="K150" s="236"/>
      <c r="L150" s="236"/>
      <c r="M150" s="236"/>
      <c r="N150" s="236"/>
      <c r="O150" s="236"/>
      <c r="P150" s="236"/>
      <c r="Q150" s="236"/>
      <c r="R150" s="236"/>
      <c r="S150" s="236"/>
      <c r="T150" s="236"/>
      <c r="U150" s="236"/>
      <c r="V150" s="236"/>
      <c r="W150" s="236"/>
      <c r="X150" s="238"/>
    </row>
    <row r="151" spans="2:24">
      <c r="B151" s="12"/>
      <c r="C151" s="362"/>
      <c r="D151" s="362"/>
      <c r="E151" s="5"/>
      <c r="F151" s="5"/>
      <c r="G151" s="5"/>
      <c r="H151" s="5"/>
      <c r="I151" s="5"/>
      <c r="J151" s="5"/>
      <c r="K151" s="5"/>
      <c r="L151" s="5"/>
      <c r="M151" s="5"/>
      <c r="N151" s="5"/>
      <c r="O151" s="5"/>
      <c r="P151" s="5"/>
      <c r="Q151" s="5"/>
      <c r="R151" s="5"/>
      <c r="S151" s="5"/>
      <c r="T151" s="5"/>
      <c r="U151" s="5"/>
      <c r="V151" s="5"/>
      <c r="W151" s="5"/>
      <c r="X151" s="6"/>
    </row>
    <row r="152" spans="2:24">
      <c r="B152" s="369" t="s">
        <v>246</v>
      </c>
      <c r="C152" s="18"/>
      <c r="D152" s="362"/>
      <c r="E152" s="442"/>
      <c r="F152" s="5"/>
      <c r="G152" s="354">
        <v>0.10299999999999999</v>
      </c>
      <c r="H152" s="15" t="s">
        <v>334</v>
      </c>
      <c r="I152" s="15"/>
      <c r="J152" s="15"/>
      <c r="K152" s="15"/>
      <c r="L152" s="15"/>
      <c r="M152" s="15"/>
      <c r="N152" s="15"/>
      <c r="O152" s="15"/>
      <c r="P152" s="15"/>
      <c r="Q152" s="15"/>
      <c r="R152" s="15"/>
      <c r="S152" s="15"/>
      <c r="T152" s="15"/>
      <c r="U152" s="15"/>
      <c r="V152" s="15"/>
      <c r="W152" s="16"/>
      <c r="X152" s="6"/>
    </row>
    <row r="153" spans="2:24">
      <c r="B153" s="369" t="s">
        <v>248</v>
      </c>
      <c r="C153" s="18"/>
      <c r="D153" s="362"/>
      <c r="E153" s="442"/>
      <c r="F153" s="5"/>
      <c r="G153" s="354">
        <v>0.01</v>
      </c>
      <c r="H153" s="15" t="s">
        <v>334</v>
      </c>
      <c r="I153" s="15"/>
      <c r="J153" s="15"/>
      <c r="K153" s="15"/>
      <c r="L153" s="15"/>
      <c r="M153" s="15"/>
      <c r="N153" s="15"/>
      <c r="O153" s="15"/>
      <c r="P153" s="15"/>
      <c r="Q153" s="15"/>
      <c r="R153" s="15"/>
      <c r="S153" s="15"/>
      <c r="T153" s="15"/>
      <c r="U153" s="15"/>
      <c r="V153" s="15"/>
      <c r="W153" s="16"/>
      <c r="X153" s="6"/>
    </row>
    <row r="154" spans="2:24" ht="11.25" thickBot="1">
      <c r="B154" s="370" t="s">
        <v>249</v>
      </c>
      <c r="C154" s="119">
        <f>($C$114*D154+$D$114*E154)</f>
        <v>0</v>
      </c>
      <c r="D154" s="439"/>
      <c r="E154" s="439"/>
      <c r="F154" s="5"/>
      <c r="G154" s="354">
        <v>5.5E-2</v>
      </c>
      <c r="H154" s="15" t="s">
        <v>335</v>
      </c>
      <c r="I154" s="15"/>
      <c r="J154" s="15"/>
      <c r="K154" s="15"/>
      <c r="L154" s="15"/>
      <c r="M154" s="15"/>
      <c r="N154" s="15"/>
      <c r="O154" s="15"/>
      <c r="P154" s="15"/>
      <c r="Q154" s="15"/>
      <c r="R154" s="15"/>
      <c r="S154" s="15"/>
      <c r="T154" s="15"/>
      <c r="U154" s="15"/>
      <c r="V154" s="15"/>
      <c r="W154" s="16"/>
      <c r="X154" s="6"/>
    </row>
    <row r="155" spans="2:24" ht="11.25" thickTop="1">
      <c r="B155" s="371" t="s">
        <v>251</v>
      </c>
      <c r="C155" s="372">
        <f>SUM(C152:C154)</f>
        <v>0</v>
      </c>
      <c r="D155" s="362"/>
      <c r="E155" s="442"/>
      <c r="F155" s="5"/>
      <c r="G155" s="311"/>
      <c r="H155" s="5"/>
      <c r="I155" s="5"/>
      <c r="J155" s="5"/>
      <c r="K155" s="5"/>
      <c r="L155" s="5"/>
      <c r="M155" s="5"/>
      <c r="N155" s="5"/>
      <c r="O155" s="5"/>
      <c r="P155" s="5"/>
      <c r="Q155" s="5"/>
      <c r="R155" s="5"/>
      <c r="S155" s="5"/>
      <c r="T155" s="5"/>
      <c r="U155" s="5"/>
      <c r="V155" s="5"/>
      <c r="W155" s="5"/>
      <c r="X155" s="6"/>
    </row>
    <row r="156" spans="2:24">
      <c r="B156" s="269"/>
      <c r="C156" s="362"/>
      <c r="D156" s="362"/>
      <c r="E156" s="442"/>
      <c r="F156" s="5"/>
      <c r="G156" s="5"/>
      <c r="H156" s="5"/>
      <c r="I156" s="5"/>
      <c r="J156" s="5"/>
      <c r="K156" s="5"/>
      <c r="L156" s="5"/>
      <c r="M156" s="5"/>
      <c r="N156" s="5"/>
      <c r="O156" s="5"/>
      <c r="P156" s="5"/>
      <c r="Q156" s="5"/>
      <c r="R156" s="5"/>
      <c r="S156" s="5"/>
      <c r="T156" s="5"/>
      <c r="U156" s="5"/>
      <c r="V156" s="5"/>
      <c r="W156" s="5"/>
      <c r="X156" s="6"/>
    </row>
    <row r="157" spans="2:24">
      <c r="B157" s="248" t="s">
        <v>252</v>
      </c>
      <c r="C157" s="443">
        <f>$C$114*D157+$D$114*E157</f>
        <v>0</v>
      </c>
      <c r="D157" s="439"/>
      <c r="E157" s="439"/>
      <c r="F157" s="5"/>
      <c r="G157" s="14" t="s">
        <v>316</v>
      </c>
      <c r="H157" s="14"/>
      <c r="I157" s="15"/>
      <c r="J157" s="15"/>
      <c r="K157" s="15"/>
      <c r="L157" s="15"/>
      <c r="M157" s="15"/>
      <c r="N157" s="15"/>
      <c r="O157" s="15"/>
      <c r="P157" s="15"/>
      <c r="Q157" s="15"/>
      <c r="R157" s="15"/>
      <c r="S157" s="15"/>
      <c r="T157" s="15"/>
      <c r="U157" s="15"/>
      <c r="V157" s="15"/>
      <c r="W157" s="16"/>
      <c r="X157" s="6"/>
    </row>
    <row r="158" spans="2:24">
      <c r="B158" s="373"/>
      <c r="C158" s="362"/>
      <c r="D158" s="362"/>
      <c r="E158" s="442"/>
      <c r="F158" s="5"/>
      <c r="G158" s="5"/>
      <c r="H158" s="5"/>
      <c r="I158" s="5"/>
      <c r="J158" s="5"/>
      <c r="K158" s="5"/>
      <c r="L158" s="5"/>
      <c r="M158" s="5"/>
      <c r="N158" s="5"/>
      <c r="O158" s="5"/>
      <c r="P158" s="5"/>
      <c r="Q158" s="5"/>
      <c r="R158" s="5"/>
      <c r="S158" s="5"/>
      <c r="T158" s="5"/>
      <c r="U158" s="5"/>
      <c r="V158" s="5"/>
      <c r="W158" s="5"/>
      <c r="X158" s="6"/>
    </row>
    <row r="159" spans="2:24">
      <c r="B159" s="248" t="s">
        <v>254</v>
      </c>
      <c r="C159" s="439"/>
      <c r="D159" s="362"/>
      <c r="E159" s="442"/>
      <c r="F159" s="5"/>
      <c r="G159" s="354">
        <v>2.7E-2</v>
      </c>
      <c r="H159" s="14" t="s">
        <v>336</v>
      </c>
      <c r="I159" s="15"/>
      <c r="J159" s="15"/>
      <c r="K159" s="15"/>
      <c r="L159" s="15"/>
      <c r="M159" s="15"/>
      <c r="N159" s="15"/>
      <c r="O159" s="15"/>
      <c r="P159" s="15"/>
      <c r="Q159" s="15"/>
      <c r="R159" s="15"/>
      <c r="S159" s="15"/>
      <c r="T159" s="15"/>
      <c r="U159" s="15"/>
      <c r="V159" s="15"/>
      <c r="W159" s="16"/>
      <c r="X159" s="6"/>
    </row>
    <row r="160" spans="2:24">
      <c r="B160" s="7"/>
      <c r="C160" s="304"/>
      <c r="D160" s="361"/>
      <c r="E160" s="8"/>
      <c r="F160" s="8"/>
      <c r="G160" s="8"/>
      <c r="H160" s="8"/>
      <c r="I160" s="8"/>
      <c r="J160" s="8"/>
      <c r="K160" s="8"/>
      <c r="L160" s="8"/>
      <c r="M160" s="8"/>
      <c r="N160" s="8"/>
      <c r="O160" s="8"/>
      <c r="P160" s="8"/>
      <c r="Q160" s="8"/>
      <c r="R160" s="8"/>
      <c r="S160" s="8"/>
      <c r="T160" s="8"/>
      <c r="U160" s="8"/>
      <c r="V160" s="8"/>
      <c r="W160" s="8"/>
      <c r="X160" s="9"/>
    </row>
    <row r="161" spans="2:24">
      <c r="B161" s="5"/>
      <c r="C161" s="415"/>
      <c r="D161" s="362"/>
      <c r="E161" s="5"/>
      <c r="F161" s="5"/>
      <c r="G161" s="5"/>
      <c r="H161" s="5"/>
      <c r="I161" s="5"/>
      <c r="J161" s="5"/>
      <c r="K161" s="5"/>
      <c r="L161" s="5"/>
      <c r="M161" s="5"/>
      <c r="N161" s="5"/>
      <c r="O161" s="5"/>
      <c r="P161" s="5"/>
      <c r="Q161" s="5"/>
      <c r="R161" s="5"/>
      <c r="S161" s="5"/>
      <c r="T161" s="5"/>
      <c r="U161" s="5"/>
      <c r="V161" s="5"/>
      <c r="W161" s="5"/>
      <c r="X161" s="5"/>
    </row>
    <row r="162" spans="2:24">
      <c r="B162" s="230" t="s">
        <v>256</v>
      </c>
      <c r="C162" s="231"/>
      <c r="D162" s="232"/>
      <c r="E162" s="232"/>
      <c r="F162" s="232"/>
      <c r="G162" s="232"/>
      <c r="H162" s="232"/>
      <c r="I162" s="232"/>
      <c r="J162" s="232"/>
      <c r="K162" s="232"/>
      <c r="L162" s="232"/>
      <c r="M162" s="232"/>
      <c r="N162" s="232"/>
      <c r="O162" s="232"/>
      <c r="P162" s="232"/>
      <c r="Q162" s="232"/>
      <c r="R162" s="232"/>
      <c r="S162" s="232"/>
      <c r="T162" s="232"/>
      <c r="U162" s="232"/>
      <c r="V162" s="232"/>
      <c r="W162" s="232"/>
      <c r="X162" s="233"/>
    </row>
    <row r="163" spans="2:24" ht="11.25">
      <c r="B163" s="368"/>
      <c r="C163" s="374"/>
      <c r="D163" s="374"/>
      <c r="E163" s="5"/>
      <c r="F163" s="5"/>
      <c r="G163" s="5"/>
      <c r="H163" s="5"/>
      <c r="I163" s="5"/>
      <c r="J163" s="5"/>
      <c r="K163" s="5"/>
      <c r="L163" s="5"/>
      <c r="M163" s="5"/>
      <c r="N163" s="5"/>
      <c r="O163" s="5"/>
      <c r="P163" s="5"/>
      <c r="Q163" s="5"/>
      <c r="R163" s="5"/>
      <c r="S163" s="5"/>
      <c r="T163" s="5"/>
      <c r="U163" s="5"/>
      <c r="V163" s="5"/>
      <c r="W163" s="5"/>
      <c r="X163" s="6"/>
    </row>
    <row r="164" spans="2:24">
      <c r="B164" s="340"/>
      <c r="C164" s="236" t="s">
        <v>145</v>
      </c>
      <c r="D164" s="236" t="s">
        <v>146</v>
      </c>
      <c r="E164" s="236" t="s">
        <v>147</v>
      </c>
      <c r="F164" s="236" t="s">
        <v>148</v>
      </c>
      <c r="G164" s="236" t="s">
        <v>149</v>
      </c>
      <c r="H164" s="236"/>
      <c r="I164" s="236"/>
      <c r="J164" s="236"/>
      <c r="K164" s="236"/>
      <c r="L164" s="236"/>
      <c r="M164" s="236"/>
      <c r="N164" s="236"/>
      <c r="O164" s="236"/>
      <c r="P164" s="236"/>
      <c r="Q164" s="236"/>
      <c r="R164" s="236"/>
      <c r="S164" s="236"/>
      <c r="T164" s="236"/>
      <c r="U164" s="236"/>
      <c r="V164" s="236"/>
      <c r="W164" s="236"/>
      <c r="X164" s="238"/>
    </row>
    <row r="165" spans="2:24">
      <c r="B165" s="12"/>
      <c r="C165" s="374"/>
      <c r="D165" s="374"/>
      <c r="E165" s="5"/>
      <c r="F165" s="5"/>
      <c r="G165" s="5"/>
      <c r="H165" s="5"/>
      <c r="I165" s="5"/>
      <c r="J165" s="5"/>
      <c r="K165" s="5"/>
      <c r="L165" s="5"/>
      <c r="M165" s="5"/>
      <c r="N165" s="5"/>
      <c r="O165" s="5"/>
      <c r="P165" s="5"/>
      <c r="Q165" s="5"/>
      <c r="R165" s="5"/>
      <c r="S165" s="5"/>
      <c r="T165" s="5"/>
      <c r="U165" s="5"/>
      <c r="V165" s="5"/>
      <c r="W165" s="5"/>
      <c r="X165" s="6"/>
    </row>
    <row r="166" spans="2:24">
      <c r="B166" s="248" t="s">
        <v>257</v>
      </c>
      <c r="C166" s="439"/>
      <c r="D166" s="439"/>
      <c r="E166" s="439"/>
      <c r="F166" s="439"/>
      <c r="G166" s="439"/>
      <c r="I166" s="14" t="s">
        <v>258</v>
      </c>
      <c r="J166" s="15"/>
      <c r="K166" s="15"/>
      <c r="L166" s="15"/>
      <c r="M166" s="15"/>
      <c r="N166" s="15"/>
      <c r="O166" s="15"/>
      <c r="P166" s="15"/>
      <c r="Q166" s="15"/>
      <c r="R166" s="15"/>
      <c r="S166" s="15"/>
      <c r="T166" s="15"/>
      <c r="U166" s="15"/>
      <c r="V166" s="15"/>
      <c r="W166" s="16"/>
      <c r="X166" s="6"/>
    </row>
    <row r="167" spans="2:24">
      <c r="B167" s="248" t="s">
        <v>259</v>
      </c>
      <c r="C167" s="439"/>
      <c r="D167" s="439"/>
      <c r="E167" s="439"/>
      <c r="F167" s="439"/>
      <c r="G167" s="439"/>
      <c r="I167" s="14" t="s">
        <v>260</v>
      </c>
      <c r="J167" s="15"/>
      <c r="K167" s="15"/>
      <c r="L167" s="15"/>
      <c r="M167" s="15"/>
      <c r="N167" s="15"/>
      <c r="O167" s="15"/>
      <c r="P167" s="15"/>
      <c r="Q167" s="15"/>
      <c r="R167" s="15"/>
      <c r="S167" s="15"/>
      <c r="T167" s="15"/>
      <c r="U167" s="15"/>
      <c r="V167" s="15"/>
      <c r="W167" s="16"/>
      <c r="X167" s="6"/>
    </row>
    <row r="168" spans="2:24">
      <c r="B168" s="7"/>
      <c r="C168" s="304"/>
      <c r="D168" s="361"/>
      <c r="E168" s="8"/>
      <c r="F168" s="8"/>
      <c r="G168" s="8"/>
      <c r="H168" s="8"/>
      <c r="I168" s="8"/>
      <c r="J168" s="8"/>
      <c r="K168" s="8"/>
      <c r="L168" s="8"/>
      <c r="M168" s="8"/>
      <c r="N168" s="8"/>
      <c r="O168" s="8"/>
      <c r="P168" s="8"/>
      <c r="Q168" s="8"/>
      <c r="R168" s="8"/>
      <c r="S168" s="8"/>
      <c r="T168" s="8"/>
      <c r="U168" s="8"/>
      <c r="V168" s="8"/>
      <c r="W168" s="8"/>
      <c r="X168" s="9"/>
    </row>
    <row r="169" spans="2:24">
      <c r="B169" s="5"/>
      <c r="C169" s="415"/>
      <c r="D169" s="362"/>
      <c r="E169" s="5"/>
      <c r="F169" s="5"/>
      <c r="G169" s="5"/>
      <c r="H169" s="5"/>
      <c r="I169" s="5"/>
      <c r="J169" s="5"/>
      <c r="K169" s="5"/>
      <c r="L169" s="5"/>
      <c r="M169" s="5"/>
      <c r="N169" s="5"/>
      <c r="O169" s="5"/>
      <c r="P169" s="5"/>
      <c r="Q169" s="5"/>
      <c r="R169" s="5"/>
      <c r="S169" s="5"/>
      <c r="T169" s="5"/>
      <c r="U169" s="5"/>
      <c r="V169" s="5"/>
      <c r="W169" s="5"/>
      <c r="X169" s="5"/>
    </row>
    <row r="170" spans="2:24">
      <c r="B170" s="230" t="s">
        <v>23</v>
      </c>
      <c r="C170" s="231"/>
      <c r="D170" s="232"/>
      <c r="E170" s="232"/>
      <c r="F170" s="232"/>
      <c r="G170" s="232"/>
      <c r="H170" s="232"/>
      <c r="I170" s="232"/>
      <c r="J170" s="232"/>
      <c r="K170" s="232"/>
      <c r="L170" s="232"/>
      <c r="M170" s="232"/>
      <c r="N170" s="232"/>
      <c r="O170" s="232"/>
      <c r="P170" s="232"/>
      <c r="Q170" s="232"/>
      <c r="R170" s="232"/>
      <c r="S170" s="232"/>
      <c r="T170" s="232"/>
      <c r="U170" s="232"/>
      <c r="V170" s="232"/>
      <c r="W170" s="232"/>
      <c r="X170" s="233"/>
    </row>
    <row r="171" spans="2:24" ht="11.25">
      <c r="B171" s="368"/>
      <c r="C171" s="362"/>
      <c r="D171" s="362"/>
      <c r="E171" s="5"/>
      <c r="F171" s="5"/>
      <c r="G171" s="5"/>
      <c r="H171" s="5"/>
      <c r="I171" s="5"/>
      <c r="J171" s="5"/>
      <c r="K171" s="5"/>
      <c r="L171" s="5"/>
      <c r="M171" s="5"/>
      <c r="N171" s="5"/>
      <c r="O171" s="5"/>
      <c r="P171" s="5"/>
      <c r="Q171" s="5"/>
      <c r="R171" s="5"/>
      <c r="S171" s="5"/>
      <c r="T171" s="5"/>
      <c r="U171" s="5"/>
      <c r="V171" s="5"/>
      <c r="W171" s="5"/>
      <c r="X171" s="6"/>
    </row>
    <row r="172" spans="2:24">
      <c r="B172" s="340"/>
      <c r="C172" s="236" t="s">
        <v>179</v>
      </c>
      <c r="D172" s="236"/>
      <c r="E172" s="236"/>
      <c r="F172" s="236"/>
      <c r="G172" s="236"/>
      <c r="H172" s="236"/>
      <c r="I172" s="236"/>
      <c r="J172" s="236"/>
      <c r="K172" s="236"/>
      <c r="L172" s="236"/>
      <c r="M172" s="236"/>
      <c r="N172" s="236"/>
      <c r="O172" s="236"/>
      <c r="P172" s="236"/>
      <c r="Q172" s="236"/>
      <c r="R172" s="236"/>
      <c r="S172" s="236"/>
      <c r="T172" s="236"/>
      <c r="U172" s="236"/>
      <c r="V172" s="236"/>
      <c r="W172" s="236"/>
      <c r="X172" s="238"/>
    </row>
    <row r="173" spans="2:24">
      <c r="B173" s="12"/>
      <c r="C173" s="362"/>
      <c r="D173" s="362"/>
      <c r="E173" s="5"/>
      <c r="F173" s="5"/>
      <c r="G173" s="5"/>
      <c r="H173" s="5"/>
      <c r="I173" s="5"/>
      <c r="J173" s="5"/>
      <c r="K173" s="5"/>
      <c r="L173" s="5"/>
      <c r="M173" s="5"/>
      <c r="N173" s="5"/>
      <c r="O173" s="5"/>
      <c r="P173" s="5"/>
      <c r="Q173" s="5"/>
      <c r="R173" s="5"/>
      <c r="S173" s="5"/>
      <c r="T173" s="5"/>
      <c r="U173" s="5"/>
      <c r="V173" s="5"/>
      <c r="W173" s="5"/>
      <c r="X173" s="6"/>
    </row>
    <row r="174" spans="2:24">
      <c r="B174" s="248" t="s">
        <v>261</v>
      </c>
      <c r="C174" s="439"/>
      <c r="D174" s="362"/>
      <c r="E174" s="5"/>
      <c r="F174" s="14" t="s">
        <v>318</v>
      </c>
      <c r="G174" s="14"/>
      <c r="H174" s="15"/>
      <c r="I174" s="15"/>
      <c r="J174" s="15"/>
      <c r="K174" s="15"/>
      <c r="L174" s="15"/>
      <c r="M174" s="15"/>
      <c r="N174" s="15"/>
      <c r="O174" s="15"/>
      <c r="P174" s="15"/>
      <c r="Q174" s="15"/>
      <c r="R174" s="15"/>
      <c r="S174" s="15"/>
      <c r="T174" s="15"/>
      <c r="U174" s="15"/>
      <c r="V174" s="15"/>
      <c r="W174" s="16"/>
      <c r="X174" s="6"/>
    </row>
    <row r="175" spans="2:24">
      <c r="B175" s="7"/>
      <c r="C175" s="304"/>
      <c r="D175" s="361"/>
      <c r="E175" s="8"/>
      <c r="F175" s="8"/>
      <c r="G175" s="8"/>
      <c r="H175" s="8"/>
      <c r="I175" s="8"/>
      <c r="J175" s="8"/>
      <c r="K175" s="8"/>
      <c r="L175" s="8"/>
      <c r="M175" s="8"/>
      <c r="N175" s="8"/>
      <c r="O175" s="8"/>
      <c r="P175" s="8"/>
      <c r="Q175" s="8"/>
      <c r="R175" s="8"/>
      <c r="S175" s="8"/>
      <c r="T175" s="8"/>
      <c r="U175" s="8"/>
      <c r="V175" s="8"/>
      <c r="W175" s="8"/>
      <c r="X175" s="9"/>
    </row>
    <row r="176" spans="2:24">
      <c r="B176" s="224"/>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row>
    <row r="177" spans="2:24">
      <c r="B177" s="230" t="s">
        <v>263</v>
      </c>
      <c r="C177" s="231"/>
      <c r="D177" s="232"/>
      <c r="E177" s="232"/>
      <c r="F177" s="232"/>
      <c r="G177" s="232"/>
      <c r="H177" s="232"/>
      <c r="I177" s="232"/>
      <c r="J177" s="232"/>
      <c r="K177" s="232"/>
      <c r="L177" s="232"/>
      <c r="M177" s="232"/>
      <c r="N177" s="232"/>
      <c r="O177" s="232"/>
      <c r="P177" s="232"/>
      <c r="Q177" s="232"/>
      <c r="R177" s="232"/>
      <c r="S177" s="232"/>
      <c r="T177" s="232"/>
      <c r="U177" s="232"/>
      <c r="V177" s="232"/>
      <c r="W177" s="232"/>
      <c r="X177" s="233"/>
    </row>
    <row r="178" spans="2:24" ht="11.25">
      <c r="B178" s="368"/>
      <c r="C178" s="362"/>
      <c r="D178" s="362"/>
      <c r="E178" s="5"/>
      <c r="F178" s="5"/>
      <c r="G178" s="5"/>
      <c r="H178" s="5"/>
      <c r="I178" s="5"/>
      <c r="J178" s="5"/>
      <c r="K178" s="5"/>
      <c r="L178" s="5"/>
      <c r="M178" s="5"/>
      <c r="N178" s="5"/>
      <c r="O178" s="5"/>
      <c r="P178" s="5"/>
      <c r="Q178" s="5"/>
      <c r="R178" s="5"/>
      <c r="S178" s="5"/>
      <c r="T178" s="5"/>
      <c r="U178" s="5"/>
      <c r="V178" s="5"/>
      <c r="W178" s="5"/>
      <c r="X178" s="6"/>
    </row>
    <row r="179" spans="2:24">
      <c r="B179" s="340"/>
      <c r="C179" s="236" t="s">
        <v>179</v>
      </c>
      <c r="D179" s="236"/>
      <c r="E179" s="236"/>
      <c r="F179" s="236"/>
      <c r="G179" s="236"/>
      <c r="H179" s="236"/>
      <c r="I179" s="236"/>
      <c r="J179" s="236"/>
      <c r="K179" s="236"/>
      <c r="L179" s="236"/>
      <c r="M179" s="236"/>
      <c r="N179" s="236"/>
      <c r="O179" s="236"/>
      <c r="P179" s="236"/>
      <c r="Q179" s="236"/>
      <c r="R179" s="236"/>
      <c r="S179" s="236"/>
      <c r="T179" s="236"/>
      <c r="U179" s="236"/>
      <c r="V179" s="236"/>
      <c r="W179" s="236"/>
      <c r="X179" s="238"/>
    </row>
    <row r="180" spans="2:24">
      <c r="B180" s="12"/>
      <c r="C180" s="362"/>
      <c r="D180" s="362"/>
      <c r="E180" s="5"/>
      <c r="F180" s="5"/>
      <c r="G180" s="5"/>
      <c r="H180" s="5"/>
      <c r="I180" s="5"/>
      <c r="J180" s="5"/>
      <c r="K180" s="5"/>
      <c r="L180" s="5"/>
      <c r="M180" s="5"/>
      <c r="N180" s="5"/>
      <c r="O180" s="5"/>
      <c r="P180" s="5"/>
      <c r="Q180" s="5"/>
      <c r="R180" s="5"/>
      <c r="S180" s="5"/>
      <c r="T180" s="5"/>
      <c r="U180" s="5"/>
      <c r="V180" s="5"/>
      <c r="W180" s="5"/>
      <c r="X180" s="6"/>
    </row>
    <row r="181" spans="2:24">
      <c r="B181" s="248" t="s">
        <v>264</v>
      </c>
      <c r="C181" s="439"/>
      <c r="D181" s="362"/>
      <c r="E181" s="5"/>
      <c r="F181" s="14" t="s">
        <v>265</v>
      </c>
      <c r="G181" s="15"/>
      <c r="H181" s="15"/>
      <c r="I181" s="15"/>
      <c r="J181" s="15"/>
      <c r="K181" s="15"/>
      <c r="L181" s="15"/>
      <c r="M181" s="15"/>
      <c r="N181" s="15"/>
      <c r="O181" s="15"/>
      <c r="P181" s="15"/>
      <c r="Q181" s="15"/>
      <c r="R181" s="15"/>
      <c r="S181" s="15"/>
      <c r="T181" s="15"/>
      <c r="U181" s="15"/>
      <c r="V181" s="15"/>
      <c r="W181" s="16"/>
      <c r="X181" s="6"/>
    </row>
    <row r="182" spans="2:24">
      <c r="B182" s="248" t="s">
        <v>266</v>
      </c>
      <c r="C182" s="439"/>
      <c r="D182" s="362"/>
      <c r="E182" s="5"/>
      <c r="F182" s="14"/>
      <c r="G182" s="15"/>
      <c r="H182" s="15"/>
      <c r="I182" s="15"/>
      <c r="J182" s="15"/>
      <c r="K182" s="15"/>
      <c r="L182" s="15"/>
      <c r="M182" s="15"/>
      <c r="N182" s="15"/>
      <c r="O182" s="15"/>
      <c r="P182" s="15"/>
      <c r="Q182" s="15"/>
      <c r="R182" s="15"/>
      <c r="S182" s="15"/>
      <c r="T182" s="15"/>
      <c r="U182" s="15"/>
      <c r="V182" s="15"/>
      <c r="W182" s="16"/>
      <c r="X182" s="6"/>
    </row>
    <row r="183" spans="2:24" ht="11.25" thickBot="1">
      <c r="B183" s="248" t="s">
        <v>267</v>
      </c>
      <c r="C183" s="439"/>
      <c r="D183" s="362"/>
      <c r="E183" s="5"/>
      <c r="F183" s="14"/>
      <c r="G183" s="15"/>
      <c r="H183" s="15"/>
      <c r="I183" s="15"/>
      <c r="J183" s="15"/>
      <c r="K183" s="15"/>
      <c r="L183" s="15"/>
      <c r="M183" s="15"/>
      <c r="N183" s="15"/>
      <c r="O183" s="15"/>
      <c r="P183" s="15"/>
      <c r="Q183" s="15"/>
      <c r="R183" s="15"/>
      <c r="S183" s="15"/>
      <c r="T183" s="15"/>
      <c r="U183" s="15"/>
      <c r="V183" s="15"/>
      <c r="W183" s="16"/>
      <c r="X183" s="6"/>
    </row>
    <row r="184" spans="2:24" ht="11.25" thickTop="1">
      <c r="B184" s="364" t="s">
        <v>268</v>
      </c>
      <c r="C184" s="441">
        <f>SUM(C181:C183)</f>
        <v>0</v>
      </c>
      <c r="D184" s="362"/>
      <c r="E184" s="5"/>
      <c r="F184" s="5"/>
      <c r="G184" s="5"/>
      <c r="H184" s="5"/>
      <c r="I184" s="5"/>
      <c r="J184" s="5"/>
      <c r="K184" s="5"/>
      <c r="L184" s="5"/>
      <c r="M184" s="5"/>
      <c r="N184" s="5"/>
      <c r="O184" s="5"/>
      <c r="P184" s="5"/>
      <c r="Q184" s="5"/>
      <c r="R184" s="5"/>
      <c r="S184" s="5"/>
      <c r="T184" s="5"/>
      <c r="U184" s="5"/>
      <c r="V184" s="5"/>
      <c r="W184" s="5"/>
      <c r="X184" s="6"/>
    </row>
    <row r="185" spans="2:24">
      <c r="B185" s="366"/>
      <c r="C185" s="375"/>
      <c r="D185" s="361"/>
      <c r="E185" s="8"/>
      <c r="F185" s="8"/>
      <c r="G185" s="8"/>
      <c r="H185" s="8"/>
      <c r="I185" s="8"/>
      <c r="J185" s="8"/>
      <c r="K185" s="8"/>
      <c r="L185" s="8"/>
      <c r="M185" s="8"/>
      <c r="N185" s="8"/>
      <c r="O185" s="8"/>
      <c r="P185" s="8"/>
      <c r="Q185" s="8"/>
      <c r="R185" s="8"/>
      <c r="S185" s="8"/>
      <c r="T185" s="8"/>
      <c r="U185" s="8"/>
      <c r="V185" s="8"/>
      <c r="W185" s="8"/>
      <c r="X185" s="9"/>
    </row>
    <row r="186" spans="2:24">
      <c r="B186" s="376"/>
      <c r="C186" s="336"/>
      <c r="D186" s="362"/>
      <c r="E186" s="5"/>
      <c r="F186" s="5"/>
      <c r="G186" s="5"/>
      <c r="H186" s="5"/>
      <c r="I186" s="5"/>
      <c r="J186" s="5"/>
      <c r="K186" s="5"/>
      <c r="L186" s="5"/>
      <c r="M186" s="5"/>
      <c r="N186" s="5"/>
      <c r="O186" s="5"/>
      <c r="P186" s="5"/>
      <c r="Q186" s="5"/>
      <c r="R186" s="5"/>
      <c r="S186" s="5"/>
      <c r="T186" s="5"/>
      <c r="U186" s="5"/>
      <c r="V186" s="5"/>
      <c r="W186" s="5"/>
      <c r="X186" s="5"/>
    </row>
    <row r="187" spans="2:24">
      <c r="B187" s="377" t="s">
        <v>269</v>
      </c>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9"/>
    </row>
    <row r="188" spans="2:24">
      <c r="B188" s="12"/>
      <c r="C188" s="5"/>
      <c r="D188" s="5"/>
      <c r="E188" s="5"/>
      <c r="F188" s="5"/>
      <c r="G188" s="5"/>
      <c r="H188" s="5"/>
      <c r="I188" s="5"/>
      <c r="J188" s="5"/>
      <c r="K188" s="5"/>
      <c r="L188" s="5"/>
      <c r="M188" s="5"/>
      <c r="N188" s="5"/>
      <c r="O188" s="5"/>
      <c r="P188" s="5"/>
      <c r="Q188" s="5"/>
      <c r="R188" s="5"/>
      <c r="S188" s="5"/>
      <c r="T188" s="5"/>
      <c r="U188" s="5"/>
      <c r="V188" s="5"/>
      <c r="W188" s="5"/>
      <c r="X188" s="6"/>
    </row>
    <row r="189" spans="2:24" ht="31.5">
      <c r="B189" s="205" t="s">
        <v>270</v>
      </c>
      <c r="C189" s="20" t="s">
        <v>271</v>
      </c>
      <c r="D189" s="206"/>
      <c r="E189" s="20" t="s">
        <v>272</v>
      </c>
      <c r="F189" s="208"/>
      <c r="G189" s="503"/>
      <c r="H189" s="503"/>
      <c r="I189" s="503"/>
      <c r="J189" s="208"/>
      <c r="K189" s="380"/>
      <c r="L189" s="208"/>
      <c r="M189" s="20"/>
      <c r="N189" s="208"/>
      <c r="O189" s="208"/>
      <c r="P189" s="208"/>
      <c r="Q189" s="208"/>
      <c r="R189" s="20"/>
      <c r="S189" s="208"/>
      <c r="T189" s="208"/>
      <c r="U189" s="208"/>
      <c r="V189" s="208"/>
      <c r="W189" s="208"/>
      <c r="X189" s="381"/>
    </row>
    <row r="190" spans="2:24">
      <c r="B190" s="62" t="s">
        <v>273</v>
      </c>
      <c r="C190" s="207">
        <f>100%-SUM(C155,C157,C159)</f>
        <v>1</v>
      </c>
      <c r="D190" s="208"/>
      <c r="E190" s="209"/>
      <c r="F190" s="5"/>
      <c r="G190" s="507"/>
      <c r="H190" s="507"/>
      <c r="I190" s="507"/>
      <c r="J190" s="5"/>
      <c r="K190" s="21"/>
      <c r="L190" s="5"/>
      <c r="M190" s="21"/>
      <c r="N190" s="360"/>
      <c r="O190" s="360"/>
      <c r="P190" s="360"/>
      <c r="Q190" s="360"/>
      <c r="R190" s="21"/>
      <c r="S190" s="360"/>
      <c r="T190" s="360"/>
      <c r="U190" s="360"/>
      <c r="V190" s="360"/>
      <c r="W190" s="360"/>
      <c r="X190" s="6"/>
    </row>
    <row r="191" spans="2:24">
      <c r="B191" s="62" t="str">
        <f>B155</f>
        <v>Totale overheadkosten (% van totale kosten)</v>
      </c>
      <c r="C191" s="207">
        <f>C155</f>
        <v>0</v>
      </c>
      <c r="D191" s="208"/>
      <c r="E191" s="207">
        <f>C191/$C$190</f>
        <v>0</v>
      </c>
      <c r="F191" s="5"/>
      <c r="G191" s="4"/>
      <c r="H191" s="4"/>
      <c r="I191" s="4"/>
      <c r="J191" s="5"/>
      <c r="K191" s="21"/>
      <c r="L191" s="5"/>
      <c r="M191" s="21"/>
      <c r="N191" s="360"/>
      <c r="O191" s="360"/>
      <c r="P191" s="360"/>
      <c r="Q191" s="360"/>
      <c r="R191" s="21"/>
      <c r="S191" s="360"/>
      <c r="T191" s="360"/>
      <c r="U191" s="360"/>
      <c r="V191" s="360"/>
      <c r="W191" s="360"/>
      <c r="X191" s="6"/>
    </row>
    <row r="192" spans="2:24">
      <c r="B192" s="62" t="str">
        <f>B157</f>
        <v>Kosten voor vastgoed (% van totale kosten)</v>
      </c>
      <c r="C192" s="207">
        <f>C157</f>
        <v>0</v>
      </c>
      <c r="D192" s="208"/>
      <c r="E192" s="207">
        <f>C192/$C$190</f>
        <v>0</v>
      </c>
      <c r="F192" s="5"/>
      <c r="G192" s="305"/>
      <c r="H192" s="4"/>
      <c r="I192" s="4"/>
      <c r="J192" s="5"/>
      <c r="K192" s="21"/>
      <c r="L192" s="5"/>
      <c r="M192" s="21"/>
      <c r="N192" s="360"/>
      <c r="O192" s="360"/>
      <c r="P192" s="360"/>
      <c r="Q192" s="360"/>
      <c r="R192" s="21"/>
      <c r="S192" s="360"/>
      <c r="T192" s="360"/>
      <c r="U192" s="360"/>
      <c r="V192" s="360"/>
      <c r="W192" s="360"/>
      <c r="X192" s="6"/>
    </row>
    <row r="193" spans="2:24">
      <c r="B193" s="62" t="str">
        <f>B159</f>
        <v>Overige personele kosten (% van totale kosten)</v>
      </c>
      <c r="C193" s="207">
        <f>C159</f>
        <v>0</v>
      </c>
      <c r="D193" s="208"/>
      <c r="E193" s="207">
        <f>C193/$C$190</f>
        <v>0</v>
      </c>
      <c r="F193" s="5"/>
      <c r="G193" s="4"/>
      <c r="H193" s="4"/>
      <c r="I193" s="4"/>
      <c r="J193" s="5"/>
      <c r="K193" s="21"/>
      <c r="L193" s="5"/>
      <c r="M193" s="21"/>
      <c r="N193" s="360"/>
      <c r="O193" s="360"/>
      <c r="P193" s="360"/>
      <c r="Q193" s="360"/>
      <c r="R193" s="21"/>
      <c r="S193" s="360"/>
      <c r="T193" s="360"/>
      <c r="U193" s="360"/>
      <c r="V193" s="360"/>
      <c r="W193" s="360"/>
      <c r="X193" s="6"/>
    </row>
    <row r="194" spans="2:24">
      <c r="B194" s="7"/>
      <c r="C194" s="8"/>
      <c r="D194" s="8"/>
      <c r="E194" s="8"/>
      <c r="F194" s="8"/>
      <c r="G194" s="8"/>
      <c r="H194" s="8"/>
      <c r="I194" s="8"/>
      <c r="J194" s="8"/>
      <c r="K194" s="8"/>
      <c r="L194" s="8"/>
      <c r="M194" s="8"/>
      <c r="N194" s="8"/>
      <c r="O194" s="8"/>
      <c r="P194" s="8"/>
      <c r="Q194" s="8"/>
      <c r="R194" s="8"/>
      <c r="S194" s="8"/>
      <c r="T194" s="8"/>
      <c r="U194" s="8"/>
      <c r="V194" s="8"/>
      <c r="W194" s="8"/>
      <c r="X194" s="9"/>
    </row>
    <row r="195" spans="2:24"/>
    <row r="196" spans="2:24"/>
    <row r="197" spans="2:24"/>
    <row r="198" spans="2:24"/>
    <row r="199" spans="2:24"/>
    <row r="200" spans="2:24"/>
    <row r="201" spans="2:24"/>
    <row r="202" spans="2:24"/>
    <row r="203" spans="2:24"/>
    <row r="204" spans="2:24"/>
    <row r="205" spans="2:24"/>
    <row r="206" spans="2:24"/>
    <row r="207" spans="2:24"/>
    <row r="208" spans="2:24"/>
    <row r="209"/>
    <row r="210"/>
    <row r="211"/>
    <row r="212"/>
    <row r="213"/>
    <row r="214"/>
    <row r="215"/>
    <row r="216"/>
    <row r="217"/>
    <row r="218"/>
    <row r="219"/>
    <row r="220"/>
    <row r="221"/>
    <row r="222"/>
    <row r="223"/>
    <row r="224"/>
    <row r="225" spans="2:19"/>
    <row r="226" spans="2:19"/>
    <row r="227" spans="2:19"/>
    <row r="228" spans="2:19"/>
    <row r="229" spans="2:19">
      <c r="B229" s="377" t="s">
        <v>274</v>
      </c>
      <c r="C229" s="382"/>
      <c r="D229" s="382"/>
      <c r="E229" s="382"/>
      <c r="F229" s="382"/>
      <c r="G229" s="382"/>
      <c r="H229" s="382"/>
      <c r="I229" s="382"/>
      <c r="J229" s="382"/>
      <c r="K229" s="382"/>
      <c r="L229" s="382"/>
      <c r="M229" s="382"/>
      <c r="N229" s="382"/>
      <c r="O229" s="382"/>
      <c r="P229" s="382"/>
      <c r="Q229" s="382"/>
      <c r="R229" s="382"/>
      <c r="S229" s="383"/>
    </row>
    <row r="230" spans="2:19">
      <c r="B230" s="384"/>
      <c r="C230" s="385"/>
      <c r="D230" s="385"/>
      <c r="E230" s="385"/>
      <c r="F230" s="385"/>
      <c r="G230" s="385"/>
      <c r="H230" s="385"/>
      <c r="I230" s="385"/>
      <c r="J230" s="385"/>
      <c r="K230" s="385"/>
      <c r="L230" s="385"/>
      <c r="M230" s="385"/>
      <c r="N230" s="385"/>
      <c r="O230" s="385"/>
      <c r="P230" s="385"/>
      <c r="Q230" s="385"/>
      <c r="R230" s="385"/>
      <c r="S230" s="386"/>
    </row>
    <row r="231" spans="2:19">
      <c r="B231" s="387"/>
      <c r="C231" s="295">
        <f t="shared" ref="C231:Q231" si="37">D18</f>
        <v>10</v>
      </c>
      <c r="D231" s="295">
        <f t="shared" si="37"/>
        <v>15</v>
      </c>
      <c r="E231" s="295">
        <f t="shared" si="37"/>
        <v>20</v>
      </c>
      <c r="F231" s="295">
        <f t="shared" si="37"/>
        <v>15</v>
      </c>
      <c r="G231" s="295">
        <f t="shared" si="37"/>
        <v>30</v>
      </c>
      <c r="H231" s="295">
        <f t="shared" si="37"/>
        <v>35</v>
      </c>
      <c r="I231" s="295">
        <f t="shared" si="37"/>
        <v>40</v>
      </c>
      <c r="J231" s="295">
        <f t="shared" si="37"/>
        <v>45</v>
      </c>
      <c r="K231" s="295">
        <f t="shared" si="37"/>
        <v>50</v>
      </c>
      <c r="L231" s="295">
        <f t="shared" si="37"/>
        <v>55</v>
      </c>
      <c r="M231" s="295">
        <f t="shared" si="37"/>
        <v>60</v>
      </c>
      <c r="N231" s="295">
        <f t="shared" si="37"/>
        <v>65</v>
      </c>
      <c r="O231" s="295">
        <f t="shared" si="37"/>
        <v>70</v>
      </c>
      <c r="P231" s="295">
        <f t="shared" si="37"/>
        <v>75</v>
      </c>
      <c r="Q231" s="295">
        <f t="shared" si="37"/>
        <v>80</v>
      </c>
      <c r="R231" s="295"/>
      <c r="S231" s="297"/>
    </row>
    <row r="232" spans="2:19">
      <c r="B232" s="388"/>
      <c r="C232" s="295">
        <f t="shared" ref="C232:Q232" si="38">D19</f>
        <v>5</v>
      </c>
      <c r="D232" s="295">
        <f t="shared" si="38"/>
        <v>5</v>
      </c>
      <c r="E232" s="295">
        <f t="shared" si="38"/>
        <v>5</v>
      </c>
      <c r="F232" s="295">
        <f t="shared" si="38"/>
        <v>5</v>
      </c>
      <c r="G232" s="295">
        <f t="shared" si="38"/>
        <v>6</v>
      </c>
      <c r="H232" s="295">
        <f t="shared" si="38"/>
        <v>6</v>
      </c>
      <c r="I232" s="295">
        <f t="shared" si="38"/>
        <v>8</v>
      </c>
      <c r="J232" s="295">
        <f t="shared" si="38"/>
        <v>6</v>
      </c>
      <c r="K232" s="295">
        <f t="shared" si="38"/>
        <v>6</v>
      </c>
      <c r="L232" s="295">
        <f t="shared" si="38"/>
        <v>6</v>
      </c>
      <c r="M232" s="295">
        <f t="shared" si="38"/>
        <v>8</v>
      </c>
      <c r="N232" s="295">
        <f t="shared" si="38"/>
        <v>8</v>
      </c>
      <c r="O232" s="295">
        <f t="shared" si="38"/>
        <v>5</v>
      </c>
      <c r="P232" s="295">
        <f t="shared" si="38"/>
        <v>5</v>
      </c>
      <c r="Q232" s="295">
        <f t="shared" si="38"/>
        <v>5</v>
      </c>
      <c r="R232" s="295"/>
      <c r="S232" s="297"/>
    </row>
    <row r="233" spans="2:19">
      <c r="B233" s="389" t="s">
        <v>124</v>
      </c>
      <c r="C233" s="390">
        <f t="shared" ref="C233:Q233" si="39">D20</f>
        <v>12.323748668796592</v>
      </c>
      <c r="D233" s="390">
        <f t="shared" si="39"/>
        <v>12.630457933972311</v>
      </c>
      <c r="E233" s="390">
        <f t="shared" si="39"/>
        <v>13.301384451544196</v>
      </c>
      <c r="F233" s="390">
        <f t="shared" si="39"/>
        <v>12.630457933972311</v>
      </c>
      <c r="G233" s="390">
        <f t="shared" si="39"/>
        <v>15.461128860489882</v>
      </c>
      <c r="H233" s="390">
        <f t="shared" si="39"/>
        <v>16.342917997870074</v>
      </c>
      <c r="I233" s="390">
        <f t="shared" si="39"/>
        <v>18.151224707135249</v>
      </c>
      <c r="J233" s="390">
        <f t="shared" si="39"/>
        <v>18.592119275825347</v>
      </c>
      <c r="K233" s="390">
        <f t="shared" si="39"/>
        <v>21.378061767838123</v>
      </c>
      <c r="L233" s="390">
        <f t="shared" si="39"/>
        <v>24.247071352502662</v>
      </c>
      <c r="M233" s="390">
        <f t="shared" si="39"/>
        <v>29.339723109691157</v>
      </c>
      <c r="N233" s="390">
        <f t="shared" si="39"/>
        <v>32.969116080937162</v>
      </c>
      <c r="O233" s="390">
        <f t="shared" si="39"/>
        <v>36.172523961661341</v>
      </c>
      <c r="P233" s="390">
        <f t="shared" si="39"/>
        <v>42.504792332268366</v>
      </c>
      <c r="Q233" s="390">
        <f t="shared" si="39"/>
        <v>49.793397231096911</v>
      </c>
      <c r="R233" s="28"/>
      <c r="S233" s="297"/>
    </row>
    <row r="234" spans="2:19">
      <c r="B234" s="389" t="s">
        <v>275</v>
      </c>
      <c r="C234" s="391">
        <f>SUM(D21:D24)</f>
        <v>2.0124681576144834</v>
      </c>
      <c r="D234" s="391">
        <f t="shared" ref="D234:Q234" si="40">SUM(E21:E24)</f>
        <v>2.0625537806176784</v>
      </c>
      <c r="E234" s="391">
        <f t="shared" si="40"/>
        <v>2.1721160809371671</v>
      </c>
      <c r="F234" s="391">
        <f t="shared" si="40"/>
        <v>2.0625537806176784</v>
      </c>
      <c r="G234" s="391">
        <f t="shared" si="40"/>
        <v>2.5248023429179982</v>
      </c>
      <c r="H234" s="391">
        <f t="shared" si="40"/>
        <v>2.6687985090521833</v>
      </c>
      <c r="I234" s="391">
        <f t="shared" si="40"/>
        <v>2.964094994675186</v>
      </c>
      <c r="J234" s="391">
        <f t="shared" si="40"/>
        <v>3.0360930777422794</v>
      </c>
      <c r="K234" s="391">
        <f t="shared" si="40"/>
        <v>3.4910374866879654</v>
      </c>
      <c r="L234" s="391">
        <f t="shared" si="40"/>
        <v>3.9595467518636847</v>
      </c>
      <c r="M234" s="391">
        <f t="shared" si="40"/>
        <v>4.7911767838125661</v>
      </c>
      <c r="N234" s="391">
        <f t="shared" si="40"/>
        <v>5.3838566560170387</v>
      </c>
      <c r="O234" s="391">
        <f t="shared" si="40"/>
        <v>5.9069731629392965</v>
      </c>
      <c r="P234" s="391">
        <f t="shared" si="40"/>
        <v>6.9410325878594241</v>
      </c>
      <c r="Q234" s="391">
        <f t="shared" si="40"/>
        <v>8.1312617678381258</v>
      </c>
      <c r="R234" s="28"/>
      <c r="S234" s="297"/>
    </row>
    <row r="235" spans="2:19">
      <c r="B235" s="389" t="s">
        <v>36</v>
      </c>
      <c r="C235" s="391">
        <f t="shared" ref="C235:Q235" si="41">D26</f>
        <v>0</v>
      </c>
      <c r="D235" s="391">
        <f t="shared" si="41"/>
        <v>0</v>
      </c>
      <c r="E235" s="391">
        <f t="shared" si="41"/>
        <v>0</v>
      </c>
      <c r="F235" s="391">
        <f t="shared" si="41"/>
        <v>0</v>
      </c>
      <c r="G235" s="391">
        <f t="shared" si="41"/>
        <v>0</v>
      </c>
      <c r="H235" s="391">
        <f t="shared" si="41"/>
        <v>0</v>
      </c>
      <c r="I235" s="391">
        <f t="shared" si="41"/>
        <v>0</v>
      </c>
      <c r="J235" s="391">
        <f t="shared" si="41"/>
        <v>0</v>
      </c>
      <c r="K235" s="391">
        <f t="shared" si="41"/>
        <v>0</v>
      </c>
      <c r="L235" s="391">
        <f t="shared" si="41"/>
        <v>0</v>
      </c>
      <c r="M235" s="391">
        <f t="shared" si="41"/>
        <v>0</v>
      </c>
      <c r="N235" s="391">
        <f t="shared" si="41"/>
        <v>0</v>
      </c>
      <c r="O235" s="391">
        <f t="shared" si="41"/>
        <v>0</v>
      </c>
      <c r="P235" s="391">
        <f t="shared" si="41"/>
        <v>0</v>
      </c>
      <c r="Q235" s="391">
        <f t="shared" si="41"/>
        <v>0</v>
      </c>
      <c r="R235" s="28"/>
      <c r="S235" s="297"/>
    </row>
    <row r="236" spans="2:19">
      <c r="B236" s="392" t="s">
        <v>276</v>
      </c>
      <c r="C236" s="391">
        <f t="shared" ref="C236:Q236" si="42">D28-D27</f>
        <v>2.2157413685969161</v>
      </c>
      <c r="D236" s="391">
        <f t="shared" si="42"/>
        <v>2.2708859861354505</v>
      </c>
      <c r="E236" s="391">
        <f t="shared" si="42"/>
        <v>2.3915148370009938</v>
      </c>
      <c r="F236" s="391">
        <f t="shared" si="42"/>
        <v>2.2708859861354505</v>
      </c>
      <c r="G236" s="391">
        <f t="shared" si="42"/>
        <v>2.7798248521681685</v>
      </c>
      <c r="H236" s="391">
        <f t="shared" si="42"/>
        <v>2.9383656275914518</v>
      </c>
      <c r="I236" s="391">
        <f t="shared" si="42"/>
        <v>3.2634891018290553</v>
      </c>
      <c r="J236" s="391">
        <f t="shared" si="42"/>
        <v>3.3427594895407005</v>
      </c>
      <c r="K236" s="391">
        <f t="shared" si="42"/>
        <v>3.8436564321823781</v>
      </c>
      <c r="L236" s="391">
        <f t="shared" si="42"/>
        <v>4.3594883754074125</v>
      </c>
      <c r="M236" s="391">
        <f t="shared" si="42"/>
        <v>5.2751187957868169</v>
      </c>
      <c r="N236" s="391">
        <f t="shared" si="42"/>
        <v>5.9276634366594649</v>
      </c>
      <c r="O236" s="391">
        <f t="shared" si="42"/>
        <v>6.5036183309508147</v>
      </c>
      <c r="P236" s="391">
        <f t="shared" si="42"/>
        <v>7.6421249138817942</v>
      </c>
      <c r="Q236" s="391">
        <f t="shared" si="42"/>
        <v>8.952575477887784</v>
      </c>
      <c r="R236" s="28"/>
      <c r="S236" s="297"/>
    </row>
    <row r="237" spans="2:19">
      <c r="B237" s="392" t="s">
        <v>20</v>
      </c>
      <c r="C237" s="391">
        <f t="shared" ref="C237:Q237" si="43">D29</f>
        <v>0</v>
      </c>
      <c r="D237" s="391">
        <f t="shared" si="43"/>
        <v>0</v>
      </c>
      <c r="E237" s="391">
        <f t="shared" si="43"/>
        <v>0</v>
      </c>
      <c r="F237" s="391">
        <f t="shared" si="43"/>
        <v>0</v>
      </c>
      <c r="G237" s="391">
        <f t="shared" si="43"/>
        <v>0</v>
      </c>
      <c r="H237" s="391">
        <f t="shared" si="43"/>
        <v>0</v>
      </c>
      <c r="I237" s="391">
        <f t="shared" si="43"/>
        <v>0</v>
      </c>
      <c r="J237" s="391">
        <f t="shared" si="43"/>
        <v>0</v>
      </c>
      <c r="K237" s="391">
        <f t="shared" si="43"/>
        <v>0</v>
      </c>
      <c r="L237" s="391">
        <f t="shared" si="43"/>
        <v>0</v>
      </c>
      <c r="M237" s="391">
        <f t="shared" si="43"/>
        <v>0</v>
      </c>
      <c r="N237" s="391">
        <f t="shared" si="43"/>
        <v>0</v>
      </c>
      <c r="O237" s="391">
        <f t="shared" si="43"/>
        <v>0</v>
      </c>
      <c r="P237" s="391">
        <f t="shared" si="43"/>
        <v>0</v>
      </c>
      <c r="Q237" s="391">
        <f t="shared" si="43"/>
        <v>0</v>
      </c>
      <c r="R237" s="28"/>
      <c r="S237" s="297"/>
    </row>
    <row r="238" spans="2:19">
      <c r="B238" s="389" t="s">
        <v>277</v>
      </c>
      <c r="C238" s="391">
        <f t="shared" ref="C238:Q238" si="44">SUM(D32:D34)</f>
        <v>0</v>
      </c>
      <c r="D238" s="391">
        <f t="shared" si="44"/>
        <v>0</v>
      </c>
      <c r="E238" s="391">
        <f t="shared" si="44"/>
        <v>0</v>
      </c>
      <c r="F238" s="391">
        <f t="shared" si="44"/>
        <v>0</v>
      </c>
      <c r="G238" s="391">
        <f t="shared" si="44"/>
        <v>0</v>
      </c>
      <c r="H238" s="391">
        <f t="shared" si="44"/>
        <v>0</v>
      </c>
      <c r="I238" s="391">
        <f t="shared" si="44"/>
        <v>0</v>
      </c>
      <c r="J238" s="391">
        <f t="shared" si="44"/>
        <v>0</v>
      </c>
      <c r="K238" s="391">
        <f t="shared" si="44"/>
        <v>0</v>
      </c>
      <c r="L238" s="391">
        <f t="shared" si="44"/>
        <v>0</v>
      </c>
      <c r="M238" s="391">
        <f t="shared" si="44"/>
        <v>0</v>
      </c>
      <c r="N238" s="391">
        <f t="shared" si="44"/>
        <v>0</v>
      </c>
      <c r="O238" s="391">
        <f t="shared" si="44"/>
        <v>0</v>
      </c>
      <c r="P238" s="391">
        <f t="shared" si="44"/>
        <v>0</v>
      </c>
      <c r="Q238" s="391">
        <f t="shared" si="44"/>
        <v>0</v>
      </c>
      <c r="R238" s="28"/>
      <c r="S238" s="297"/>
    </row>
    <row r="239" spans="2:19">
      <c r="B239" s="392" t="s">
        <v>278</v>
      </c>
      <c r="C239" s="390">
        <f t="shared" ref="C239:Q239" si="45">D36</f>
        <v>0</v>
      </c>
      <c r="D239" s="390">
        <f t="shared" si="45"/>
        <v>0</v>
      </c>
      <c r="E239" s="390">
        <f t="shared" si="45"/>
        <v>0</v>
      </c>
      <c r="F239" s="390">
        <f t="shared" si="45"/>
        <v>0</v>
      </c>
      <c r="G239" s="390">
        <f t="shared" si="45"/>
        <v>0</v>
      </c>
      <c r="H239" s="390">
        <f t="shared" si="45"/>
        <v>0</v>
      </c>
      <c r="I239" s="390">
        <f t="shared" si="45"/>
        <v>0</v>
      </c>
      <c r="J239" s="390">
        <f t="shared" si="45"/>
        <v>0</v>
      </c>
      <c r="K239" s="390">
        <f t="shared" si="45"/>
        <v>0</v>
      </c>
      <c r="L239" s="390">
        <f t="shared" si="45"/>
        <v>0</v>
      </c>
      <c r="M239" s="390">
        <f t="shared" si="45"/>
        <v>0</v>
      </c>
      <c r="N239" s="390">
        <f t="shared" si="45"/>
        <v>0</v>
      </c>
      <c r="O239" s="390">
        <f t="shared" si="45"/>
        <v>0</v>
      </c>
      <c r="P239" s="390">
        <f t="shared" si="45"/>
        <v>0</v>
      </c>
      <c r="Q239" s="390">
        <f t="shared" si="45"/>
        <v>0</v>
      </c>
      <c r="R239" s="28"/>
      <c r="S239" s="297"/>
    </row>
    <row r="240" spans="2:19">
      <c r="B240" s="389" t="s">
        <v>279</v>
      </c>
      <c r="C240" s="391">
        <f t="shared" ref="C240:Q240" si="46">D37</f>
        <v>0</v>
      </c>
      <c r="D240" s="391">
        <f t="shared" si="46"/>
        <v>0</v>
      </c>
      <c r="E240" s="391">
        <f t="shared" si="46"/>
        <v>0</v>
      </c>
      <c r="F240" s="391">
        <f t="shared" si="46"/>
        <v>0</v>
      </c>
      <c r="G240" s="391">
        <f t="shared" si="46"/>
        <v>0</v>
      </c>
      <c r="H240" s="391">
        <f t="shared" si="46"/>
        <v>0</v>
      </c>
      <c r="I240" s="391">
        <f t="shared" si="46"/>
        <v>0</v>
      </c>
      <c r="J240" s="391">
        <f t="shared" si="46"/>
        <v>0</v>
      </c>
      <c r="K240" s="391">
        <f t="shared" si="46"/>
        <v>0</v>
      </c>
      <c r="L240" s="391">
        <f t="shared" si="46"/>
        <v>0</v>
      </c>
      <c r="M240" s="391">
        <f t="shared" si="46"/>
        <v>0</v>
      </c>
      <c r="N240" s="391">
        <f t="shared" si="46"/>
        <v>0</v>
      </c>
      <c r="O240" s="391">
        <f t="shared" si="46"/>
        <v>0</v>
      </c>
      <c r="P240" s="391">
        <f t="shared" si="46"/>
        <v>0</v>
      </c>
      <c r="Q240" s="391">
        <f t="shared" si="46"/>
        <v>0</v>
      </c>
      <c r="R240" s="28"/>
      <c r="S240" s="297"/>
    </row>
    <row r="241" spans="2:19">
      <c r="B241" s="389" t="s">
        <v>141</v>
      </c>
      <c r="C241" s="393">
        <f t="shared" ref="C241:Q241" si="47">D40</f>
        <v>0.05</v>
      </c>
      <c r="D241" s="393">
        <f t="shared" si="47"/>
        <v>0.05</v>
      </c>
      <c r="E241" s="393">
        <f t="shared" si="47"/>
        <v>0.05</v>
      </c>
      <c r="F241" s="393">
        <f t="shared" si="47"/>
        <v>0.1</v>
      </c>
      <c r="G241" s="393">
        <f t="shared" si="47"/>
        <v>0.1</v>
      </c>
      <c r="H241" s="393">
        <f t="shared" si="47"/>
        <v>0.2</v>
      </c>
      <c r="I241" s="393">
        <f t="shared" si="47"/>
        <v>0.05</v>
      </c>
      <c r="J241" s="393">
        <f t="shared" si="47"/>
        <v>0.05</v>
      </c>
      <c r="K241" s="393">
        <f t="shared" si="47"/>
        <v>0.05</v>
      </c>
      <c r="L241" s="393">
        <f t="shared" si="47"/>
        <v>0.05</v>
      </c>
      <c r="M241" s="393">
        <f t="shared" si="47"/>
        <v>0.05</v>
      </c>
      <c r="N241" s="393">
        <f t="shared" si="47"/>
        <v>0.05</v>
      </c>
      <c r="O241" s="393">
        <f t="shared" si="47"/>
        <v>0.05</v>
      </c>
      <c r="P241" s="393">
        <f t="shared" si="47"/>
        <v>0.05</v>
      </c>
      <c r="Q241" s="393">
        <f t="shared" si="47"/>
        <v>0.05</v>
      </c>
      <c r="R241" s="28"/>
      <c r="S241" s="28"/>
    </row>
    <row r="242" spans="2:19">
      <c r="B242" s="387"/>
      <c r="C242" s="28"/>
      <c r="D242" s="28"/>
      <c r="E242" s="28"/>
      <c r="F242" s="28"/>
      <c r="G242" s="28"/>
      <c r="H242" s="28"/>
      <c r="I242" s="28"/>
      <c r="J242" s="28"/>
      <c r="K242" s="28"/>
      <c r="L242" s="28"/>
      <c r="M242" s="28"/>
      <c r="N242" s="28"/>
      <c r="O242" s="28"/>
      <c r="P242" s="28"/>
      <c r="Q242" s="28"/>
      <c r="R242" s="28"/>
      <c r="S242" s="297"/>
    </row>
    <row r="243" spans="2:19">
      <c r="B243" s="387"/>
      <c r="C243" s="295" t="s">
        <v>122</v>
      </c>
      <c r="D243" s="28"/>
      <c r="E243" s="28"/>
      <c r="F243" s="28"/>
      <c r="G243" s="28"/>
      <c r="H243" s="28"/>
      <c r="I243" s="28"/>
      <c r="J243" s="28"/>
      <c r="K243" s="28"/>
      <c r="L243" s="28"/>
      <c r="M243" s="28"/>
      <c r="N243" s="28"/>
      <c r="O243" s="28"/>
      <c r="P243" s="28"/>
      <c r="Q243" s="28"/>
      <c r="R243" s="28"/>
      <c r="S243" s="297"/>
    </row>
    <row r="244" spans="2:19">
      <c r="B244" s="387"/>
      <c r="C244" s="28"/>
      <c r="D244" s="28"/>
      <c r="E244" s="28"/>
      <c r="F244" s="28"/>
      <c r="G244" s="28"/>
      <c r="H244" s="28"/>
      <c r="I244" s="28"/>
      <c r="J244" s="28"/>
      <c r="K244" s="28"/>
      <c r="L244" s="28"/>
      <c r="M244" s="28"/>
      <c r="N244" s="28"/>
      <c r="O244" s="28"/>
      <c r="P244" s="28"/>
      <c r="Q244" s="28"/>
      <c r="R244" s="28"/>
      <c r="S244" s="297"/>
    </row>
    <row r="245" spans="2:19" ht="21">
      <c r="B245" s="394" t="s">
        <v>280</v>
      </c>
      <c r="C245" s="390">
        <f>SUMPRODUCT(C233:Q233,$C$241:$Q$241)</f>
        <v>21.647923322683706</v>
      </c>
      <c r="D245" s="28"/>
      <c r="E245" s="28"/>
      <c r="F245" s="390"/>
      <c r="G245" s="28"/>
      <c r="H245" s="28"/>
      <c r="I245" s="28"/>
      <c r="J245" s="28"/>
      <c r="K245" s="28"/>
      <c r="L245" s="28"/>
      <c r="M245" s="28"/>
      <c r="N245" s="28"/>
      <c r="O245" s="28"/>
      <c r="P245" s="28"/>
      <c r="Q245" s="28"/>
      <c r="R245" s="28"/>
      <c r="S245" s="297"/>
    </row>
    <row r="246" spans="2:19" ht="31.5">
      <c r="B246" s="394" t="s">
        <v>281</v>
      </c>
      <c r="C246" s="390">
        <f>SUMPRODUCT(C234:Q234,$C$241:$Q$241)</f>
        <v>3.5351058785942491</v>
      </c>
      <c r="D246" s="28"/>
      <c r="E246" s="390"/>
      <c r="F246" s="28"/>
      <c r="G246" s="28"/>
      <c r="H246" s="28"/>
      <c r="I246" s="28"/>
      <c r="J246" s="28"/>
      <c r="K246" s="28"/>
      <c r="L246" s="28"/>
      <c r="M246" s="28"/>
      <c r="N246" s="28"/>
      <c r="O246" s="28"/>
      <c r="P246" s="28"/>
      <c r="Q246" s="28"/>
      <c r="R246" s="28"/>
      <c r="S246" s="297"/>
    </row>
    <row r="247" spans="2:19" ht="21">
      <c r="B247" s="394" t="s">
        <v>282</v>
      </c>
      <c r="C247" s="390">
        <f>SUMPRODUCT(C235:Q235,$C$241:$Q$241)</f>
        <v>0</v>
      </c>
      <c r="D247" s="28"/>
      <c r="E247" s="391"/>
      <c r="F247" s="28"/>
      <c r="G247" s="28"/>
      <c r="H247" s="28"/>
      <c r="I247" s="28"/>
      <c r="J247" s="28"/>
      <c r="K247" s="28"/>
      <c r="L247" s="28"/>
      <c r="M247" s="28"/>
      <c r="N247" s="28"/>
      <c r="O247" s="28"/>
      <c r="P247" s="28"/>
      <c r="Q247" s="28"/>
      <c r="R247" s="28"/>
      <c r="S247" s="297"/>
    </row>
    <row r="248" spans="2:19" ht="21">
      <c r="B248" s="395" t="s">
        <v>283</v>
      </c>
      <c r="C248" s="390">
        <f>SUMPRODUCT(C236:Q236,$C$241:$Q$241)</f>
        <v>3.8921760366416316</v>
      </c>
      <c r="D248" s="390"/>
      <c r="E248" s="28"/>
      <c r="F248" s="28"/>
      <c r="G248" s="28"/>
      <c r="H248" s="28"/>
      <c r="I248" s="28"/>
      <c r="J248" s="28"/>
      <c r="K248" s="28"/>
      <c r="L248" s="28"/>
      <c r="M248" s="28"/>
      <c r="N248" s="28"/>
      <c r="O248" s="28"/>
      <c r="P248" s="28"/>
      <c r="Q248" s="28"/>
      <c r="R248" s="28"/>
      <c r="S248" s="297"/>
    </row>
    <row r="249" spans="2:19" ht="21">
      <c r="B249" s="396" t="s">
        <v>284</v>
      </c>
      <c r="C249" s="390">
        <f>SUM(C245:C248)</f>
        <v>29.075205237919587</v>
      </c>
      <c r="D249" s="390"/>
      <c r="E249" s="28"/>
      <c r="F249" s="28"/>
      <c r="G249" s="28"/>
      <c r="H249" s="28"/>
      <c r="I249" s="28"/>
      <c r="J249" s="28"/>
      <c r="K249" s="28"/>
      <c r="L249" s="28"/>
      <c r="M249" s="28"/>
      <c r="N249" s="28"/>
      <c r="O249" s="28"/>
      <c r="P249" s="28"/>
      <c r="Q249" s="28"/>
      <c r="R249" s="28"/>
      <c r="S249" s="297"/>
    </row>
    <row r="250" spans="2:19">
      <c r="B250" s="392" t="s">
        <v>20</v>
      </c>
      <c r="C250" s="390">
        <f>SUMPRODUCT(C237:Q237,$C$241:$Q$241)</f>
        <v>0</v>
      </c>
      <c r="D250" s="28"/>
      <c r="E250" s="28"/>
      <c r="F250" s="28"/>
      <c r="G250" s="28"/>
      <c r="H250" s="28"/>
      <c r="I250" s="28"/>
      <c r="J250" s="28"/>
      <c r="K250" s="28"/>
      <c r="L250" s="28"/>
      <c r="M250" s="28"/>
      <c r="N250" s="28"/>
      <c r="O250" s="28"/>
      <c r="P250" s="28"/>
      <c r="Q250" s="28"/>
      <c r="R250" s="28"/>
      <c r="S250" s="297"/>
    </row>
    <row r="251" spans="2:19" ht="31.5">
      <c r="B251" s="396" t="s">
        <v>285</v>
      </c>
      <c r="C251" s="390">
        <f>SUM(C249:C250)</f>
        <v>29.075205237919587</v>
      </c>
      <c r="D251" s="28"/>
      <c r="E251" s="28"/>
      <c r="F251" s="28"/>
      <c r="G251" s="28"/>
      <c r="H251" s="28"/>
      <c r="I251" s="28"/>
      <c r="J251" s="28"/>
      <c r="K251" s="28"/>
      <c r="L251" s="28"/>
      <c r="M251" s="28"/>
      <c r="N251" s="28"/>
      <c r="O251" s="28"/>
      <c r="P251" s="28"/>
      <c r="Q251" s="28"/>
      <c r="R251" s="28"/>
      <c r="S251" s="297"/>
    </row>
    <row r="252" spans="2:19" ht="21">
      <c r="B252" s="394" t="s">
        <v>286</v>
      </c>
      <c r="C252" s="390">
        <f>SUMPRODUCT($C$238:$Q$238,C241:Q241)</f>
        <v>0</v>
      </c>
      <c r="D252" s="28"/>
      <c r="E252" s="28"/>
      <c r="F252" s="28"/>
      <c r="G252" s="28"/>
      <c r="H252" s="28"/>
      <c r="I252" s="28"/>
      <c r="J252" s="28"/>
      <c r="K252" s="28"/>
      <c r="L252" s="28"/>
      <c r="M252" s="28"/>
      <c r="N252" s="28"/>
      <c r="O252" s="28"/>
      <c r="P252" s="28"/>
      <c r="Q252" s="28"/>
      <c r="R252" s="28"/>
      <c r="S252" s="297"/>
    </row>
    <row r="253" spans="2:19" ht="21">
      <c r="B253" s="394" t="s">
        <v>287</v>
      </c>
      <c r="C253" s="390">
        <f>SUM(C251:C252)</f>
        <v>29.075205237919587</v>
      </c>
      <c r="D253" s="28"/>
      <c r="E253" s="28"/>
      <c r="F253" s="28"/>
      <c r="G253" s="28"/>
      <c r="H253" s="28"/>
      <c r="I253" s="28"/>
      <c r="J253" s="28"/>
      <c r="K253" s="28"/>
      <c r="L253" s="28"/>
      <c r="M253" s="28"/>
      <c r="N253" s="28"/>
      <c r="O253" s="28"/>
      <c r="P253" s="28"/>
      <c r="Q253" s="28"/>
      <c r="R253" s="28"/>
      <c r="S253" s="297"/>
    </row>
    <row r="254" spans="2:19" ht="31.5">
      <c r="B254" s="395" t="s">
        <v>288</v>
      </c>
      <c r="C254" s="390">
        <f>SUMPRODUCT($C$241:$Q$241,C239:Q239)</f>
        <v>0</v>
      </c>
      <c r="D254" s="28"/>
      <c r="E254" s="28"/>
      <c r="F254" s="28"/>
      <c r="G254" s="28"/>
      <c r="H254" s="28"/>
      <c r="I254" s="28"/>
      <c r="J254" s="28"/>
      <c r="K254" s="28"/>
      <c r="L254" s="28"/>
      <c r="M254" s="28"/>
      <c r="N254" s="28"/>
      <c r="O254" s="28"/>
      <c r="P254" s="28"/>
      <c r="Q254" s="28"/>
      <c r="R254" s="28"/>
      <c r="S254" s="297"/>
    </row>
    <row r="255" spans="2:19">
      <c r="B255" s="389" t="s">
        <v>279</v>
      </c>
      <c r="C255" s="390">
        <f>SUMPRODUCT($C$241:$Q$241,C240:Q240)</f>
        <v>0</v>
      </c>
      <c r="D255" s="390"/>
      <c r="E255" s="28"/>
      <c r="F255" s="28"/>
      <c r="G255" s="28"/>
      <c r="H255" s="28"/>
      <c r="I255" s="28"/>
      <c r="J255" s="28"/>
      <c r="K255" s="28"/>
      <c r="L255" s="28"/>
      <c r="M255" s="28"/>
      <c r="N255" s="28"/>
      <c r="O255" s="28"/>
      <c r="P255" s="28"/>
      <c r="Q255" s="28"/>
      <c r="R255" s="28"/>
      <c r="S255" s="297"/>
    </row>
    <row r="256" spans="2:19" ht="21">
      <c r="B256" s="395" t="s">
        <v>289</v>
      </c>
      <c r="C256" s="391">
        <f>SUM(C253:C255)</f>
        <v>29.075205237919587</v>
      </c>
      <c r="D256" s="390"/>
      <c r="E256" s="28"/>
      <c r="F256" s="28"/>
      <c r="G256" s="28"/>
      <c r="H256" s="28"/>
      <c r="I256" s="28"/>
      <c r="J256" s="28"/>
      <c r="K256" s="28"/>
      <c r="L256" s="28"/>
      <c r="M256" s="28"/>
      <c r="N256" s="28"/>
      <c r="O256" s="28"/>
      <c r="P256" s="28"/>
      <c r="Q256" s="28"/>
      <c r="R256" s="28"/>
      <c r="S256" s="297"/>
    </row>
    <row r="257" spans="2:19">
      <c r="B257" s="392"/>
      <c r="C257" s="391"/>
      <c r="D257" s="390"/>
      <c r="E257" s="28"/>
      <c r="F257" s="28"/>
      <c r="G257" s="28"/>
      <c r="H257" s="28"/>
      <c r="I257" s="28"/>
      <c r="J257" s="28"/>
      <c r="K257" s="28"/>
      <c r="L257" s="28"/>
      <c r="M257" s="28"/>
      <c r="N257" s="28"/>
      <c r="O257" s="28"/>
      <c r="P257" s="28"/>
      <c r="Q257" s="28"/>
      <c r="R257" s="28"/>
      <c r="S257" s="297"/>
    </row>
    <row r="258" spans="2:19">
      <c r="B258" s="392"/>
      <c r="C258" s="391"/>
      <c r="D258" s="390"/>
      <c r="E258" s="28"/>
      <c r="F258" s="28"/>
      <c r="G258" s="28"/>
      <c r="H258" s="28"/>
      <c r="I258" s="28"/>
      <c r="J258" s="28"/>
      <c r="K258" s="28"/>
      <c r="L258" s="28"/>
      <c r="M258" s="28"/>
      <c r="N258" s="28"/>
      <c r="O258" s="28"/>
      <c r="P258" s="28"/>
      <c r="Q258" s="28"/>
      <c r="R258" s="28"/>
      <c r="S258" s="297"/>
    </row>
    <row r="259" spans="2:19">
      <c r="B259" s="397"/>
      <c r="C259" s="398"/>
      <c r="D259" s="398"/>
      <c r="E259" s="398"/>
      <c r="F259" s="398"/>
      <c r="G259" s="398"/>
      <c r="H259" s="398"/>
      <c r="I259" s="398"/>
      <c r="J259" s="398"/>
      <c r="K259" s="398"/>
      <c r="L259" s="398"/>
      <c r="M259" s="398"/>
      <c r="N259" s="398"/>
      <c r="O259" s="398"/>
      <c r="P259" s="398"/>
      <c r="Q259" s="398"/>
      <c r="R259" s="398"/>
      <c r="S259" s="399"/>
    </row>
    <row r="260" spans="2:19"/>
    <row r="261" spans="2:19"/>
    <row r="262" spans="2:19"/>
  </sheetData>
  <protectedRanges>
    <protectedRange algorithmName="SHA-512" hashValue="yYn6eaaIA2bt4MnPlyryMOoBiRQtN28H/lUAld9/CBPTKr3kjbXSrTbYDVV4nygyhvlU9YIRKSq+bH8Ei/MMFQ==" saltValue="52nDEcetB+PGYSBCEJvlgQ==" spinCount="100000" sqref="D57:R58 D63:R63 C70 C76 C80 C99 C101:C102 C114:D114 E123 D126:D127 E128:E129 C123:C132 C142:C143 C152:C153 D154:E154 D157:E157 C159 C174 E131:E132 F130:G130" name="Input"/>
    <protectedRange algorithmName="SHA-512" hashValue="zrr1YC170iD4z5ngO6i+dvye2WxwMuZwyCItKXOM0Fb0EC895yDhie8vErJXeoL6fSMcx6aoO1sn5XcoWfI8lg==" saltValue="T/jZUAo6mJPMXMKTIHv+sw==" spinCount="100000" sqref="C166:G167" name="Inputcellen_1"/>
    <protectedRange algorithmName="SHA-512" hashValue="1vywcizgoC4Gzts3htW1KT3tf0vB+X5k2x/TxhYBVkfET6mByYLA2VBrM0ORutDf3U0XzxO8W8elgCxjk6wJfQ==" saltValue="lsZzVpG4PztiWzv0/DzoeQ==" spinCount="100000" sqref="C72" name="Input_1"/>
  </protectedRanges>
  <mergeCells count="3">
    <mergeCell ref="G189:I189"/>
    <mergeCell ref="G190:I190"/>
    <mergeCell ref="D135:E135"/>
  </mergeCells>
  <conditionalFormatting sqref="C64">
    <cfRule type="cellIs" dxfId="38" priority="13" operator="greaterThan">
      <formula>1</formula>
    </cfRule>
    <cfRule type="cellIs" dxfId="37" priority="14" operator="lessThan">
      <formula>1</formula>
    </cfRule>
    <cfRule type="cellIs" dxfId="36" priority="15" operator="equal">
      <formula>1</formula>
    </cfRule>
  </conditionalFormatting>
  <conditionalFormatting sqref="E114">
    <cfRule type="cellIs" dxfId="35" priority="10" operator="greaterThan">
      <formula>1</formula>
    </cfRule>
    <cfRule type="cellIs" dxfId="34" priority="11" operator="lessThan">
      <formula>1</formula>
    </cfRule>
    <cfRule type="cellIs" dxfId="33" priority="12" operator="equal">
      <formula>1</formula>
    </cfRule>
  </conditionalFormatting>
  <conditionalFormatting sqref="C9">
    <cfRule type="cellIs" dxfId="32" priority="8" operator="lessThan">
      <formula>1</formula>
    </cfRule>
    <cfRule type="cellIs" dxfId="31" priority="9" operator="equal">
      <formula>1</formula>
    </cfRule>
  </conditionalFormatting>
  <conditionalFormatting sqref="C8">
    <cfRule type="cellIs" dxfId="30" priority="6" operator="lessThan">
      <formula>1</formula>
    </cfRule>
    <cfRule type="cellIs" dxfId="29" priority="7" operator="equal">
      <formula>1</formula>
    </cfRule>
  </conditionalFormatting>
  <conditionalFormatting sqref="C80">
    <cfRule type="expression" dxfId="28" priority="4">
      <formula>C76="Berekening"</formula>
    </cfRule>
  </conditionalFormatting>
  <conditionalFormatting sqref="C88:C89 C98:C102 C91:C93 C95">
    <cfRule type="expression" dxfId="27" priority="3">
      <formula>$C$76="Opslag"</formula>
    </cfRule>
  </conditionalFormatting>
  <conditionalFormatting sqref="D63:R63">
    <cfRule type="expression" dxfId="26" priority="1">
      <formula>OR(D57="",D58="")</formula>
    </cfRule>
  </conditionalFormatting>
  <dataValidations count="1">
    <dataValidation type="list" allowBlank="1" showInputMessage="1" showErrorMessage="1" sqref="C76" xr:uid="{4A2CDE1B-28DD-4223-BA45-B23C6DDB3BC5}">
      <formula1>Pensioen_dropdown</formula1>
    </dataValidation>
  </dataValidations>
  <hyperlinks>
    <hyperlink ref="B14" location="'1. Integraal uurtarief-GGZ&amp;RIBW'!B42" display="Salarislasten per uur" xr:uid="{FD379BA3-CD2C-4F1C-ADDD-BAA3957A072D}"/>
  </hyperlinks>
  <pageMargins left="0.7" right="0.7" top="0.75" bottom="0.75" header="0.3" footer="0.3"/>
  <pageSetup paperSize="9" orientation="portrait" r:id="rId1"/>
  <ignoredErrors>
    <ignoredError sqref="C21:C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3F8132-6277-4258-BEB8-AADB4C9BF379}">
          <x14:formula1>
            <xm:f>Data_overig!$A$7:$A$8</xm:f>
          </x14:formula1>
          <xm:sqref>C123:C132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E467-556A-4532-9DD4-75ED774492A9}">
  <sheetPr codeName="Blad6">
    <tabColor theme="7"/>
  </sheetPr>
  <dimension ref="A1:AF261"/>
  <sheetViews>
    <sheetView showGridLines="0" zoomScaleNormal="100" workbookViewId="0"/>
  </sheetViews>
  <sheetFormatPr defaultColWidth="0" defaultRowHeight="10.5" zeroHeight="1"/>
  <cols>
    <col min="1" max="1" width="9" style="1" customWidth="1"/>
    <col min="2" max="2" width="46.125" style="1" customWidth="1"/>
    <col min="3" max="3" width="9" style="1" customWidth="1"/>
    <col min="4" max="4" width="11.25" style="1" bestFit="1" customWidth="1"/>
    <col min="5" max="17" width="9" style="1" customWidth="1"/>
    <col min="18" max="18" width="9.625" style="1" customWidth="1"/>
    <col min="19" max="32" width="9" style="1" customWidth="1"/>
    <col min="33" max="16384" width="9" style="1" hidden="1"/>
  </cols>
  <sheetData>
    <row r="1" spans="1:30" s="222" customFormat="1" ht="16.5">
      <c r="A1" s="146" t="s">
        <v>337</v>
      </c>
      <c r="B1" s="221"/>
    </row>
    <row r="2" spans="1:30" s="5" customFormat="1">
      <c r="A2" s="223"/>
    </row>
    <row r="3" spans="1:30" s="5" customFormat="1">
      <c r="A3" s="223"/>
      <c r="B3" s="183" t="s">
        <v>109</v>
      </c>
      <c r="C3" s="152"/>
      <c r="K3" s="44"/>
      <c r="L3" s="4"/>
    </row>
    <row r="4" spans="1:30" s="5" customFormat="1">
      <c r="A4" s="223"/>
      <c r="B4" s="12" t="s">
        <v>110</v>
      </c>
      <c r="C4" s="3"/>
      <c r="K4" s="4"/>
    </row>
    <row r="5" spans="1:30" s="5" customFormat="1">
      <c r="A5" s="223"/>
      <c r="B5" s="12" t="s">
        <v>111</v>
      </c>
      <c r="C5" s="122"/>
      <c r="K5" s="4"/>
    </row>
    <row r="6" spans="1:30" s="5" customFormat="1">
      <c r="A6" s="223"/>
      <c r="B6" s="12" t="s">
        <v>112</v>
      </c>
      <c r="C6" s="434"/>
      <c r="K6" s="4"/>
    </row>
    <row r="7" spans="1:30" s="5" customFormat="1">
      <c r="A7" s="223"/>
      <c r="B7" s="12" t="s">
        <v>113</v>
      </c>
      <c r="C7" s="123"/>
      <c r="K7" s="4"/>
    </row>
    <row r="8" spans="1:30" s="5" customFormat="1">
      <c r="A8" s="223"/>
      <c r="B8" s="12" t="s">
        <v>114</v>
      </c>
      <c r="C8" s="125">
        <v>1</v>
      </c>
      <c r="K8" s="336"/>
    </row>
    <row r="9" spans="1:30" s="5" customFormat="1">
      <c r="A9" s="223"/>
      <c r="B9" s="7" t="s">
        <v>115</v>
      </c>
      <c r="C9" s="125">
        <v>0.9</v>
      </c>
      <c r="K9" s="336"/>
    </row>
    <row r="10" spans="1:30" s="5" customFormat="1">
      <c r="A10" s="223"/>
    </row>
    <row r="11" spans="1:30" s="228" customFormat="1" ht="16.5">
      <c r="A11" s="227" t="s">
        <v>116</v>
      </c>
      <c r="C11" s="227"/>
    </row>
    <row r="12" spans="1:30" s="5" customFormat="1">
      <c r="A12" s="229"/>
      <c r="C12" s="229"/>
    </row>
    <row r="13" spans="1:30" s="5" customFormat="1">
      <c r="A13" s="229"/>
      <c r="B13" s="230" t="s">
        <v>117</v>
      </c>
      <c r="C13" s="231"/>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3"/>
    </row>
    <row r="14" spans="1:30" s="5" customFormat="1">
      <c r="A14" s="229"/>
      <c r="B14" s="234" t="s">
        <v>118</v>
      </c>
      <c r="C14" s="235"/>
      <c r="D14" s="236"/>
      <c r="E14" s="236"/>
      <c r="F14" s="236"/>
      <c r="G14" s="236"/>
      <c r="H14" s="236"/>
      <c r="I14" s="236"/>
      <c r="J14" s="236"/>
      <c r="K14" s="236"/>
      <c r="L14" s="236"/>
      <c r="M14" s="236"/>
      <c r="N14" s="236"/>
      <c r="O14" s="236"/>
      <c r="P14" s="236"/>
      <c r="Q14" s="236"/>
      <c r="R14" s="236"/>
      <c r="S14" s="237"/>
      <c r="T14" s="237"/>
      <c r="U14" s="237"/>
      <c r="V14" s="237"/>
      <c r="W14" s="237"/>
      <c r="X14" s="237"/>
      <c r="Y14" s="237"/>
      <c r="Z14" s="237"/>
      <c r="AA14" s="237"/>
      <c r="AB14" s="237"/>
      <c r="AC14" s="237"/>
      <c r="AD14" s="238"/>
    </row>
    <row r="15" spans="1:30" s="5" customFormat="1">
      <c r="A15" s="229"/>
      <c r="B15" s="239"/>
      <c r="C15" s="240"/>
      <c r="D15" s="240"/>
      <c r="E15" s="240"/>
      <c r="F15" s="240"/>
      <c r="G15" s="240"/>
      <c r="H15" s="240"/>
      <c r="I15" s="240"/>
      <c r="J15" s="240"/>
      <c r="K15" s="240"/>
      <c r="L15" s="240"/>
      <c r="M15" s="240"/>
      <c r="N15" s="240"/>
      <c r="O15" s="240"/>
      <c r="P15" s="240"/>
      <c r="Q15" s="240"/>
      <c r="R15" s="240"/>
      <c r="S15" s="240"/>
      <c r="AD15" s="6"/>
    </row>
    <row r="16" spans="1:30" s="5" customFormat="1">
      <c r="A16" s="229"/>
      <c r="B16" s="241" t="s">
        <v>119</v>
      </c>
      <c r="C16" s="242" t="s">
        <v>338</v>
      </c>
      <c r="D16" s="25"/>
      <c r="E16" s="25"/>
      <c r="AD16" s="6"/>
    </row>
    <row r="17" spans="1:30" s="5" customFormat="1">
      <c r="A17" s="229"/>
      <c r="B17" s="12"/>
      <c r="AD17" s="6"/>
    </row>
    <row r="18" spans="1:30" s="5" customFormat="1">
      <c r="A18" s="229"/>
      <c r="B18" s="243" t="s">
        <v>121</v>
      </c>
      <c r="C18" s="244"/>
      <c r="D18" s="245">
        <f>IF(D57="","",D57)</f>
        <v>10</v>
      </c>
      <c r="E18" s="245">
        <f t="shared" ref="E18:R18" si="0">IF(E57="","",E57)</f>
        <v>15</v>
      </c>
      <c r="F18" s="245">
        <f t="shared" si="0"/>
        <v>20</v>
      </c>
      <c r="G18" s="245">
        <f t="shared" si="0"/>
        <v>25</v>
      </c>
      <c r="H18" s="245">
        <f t="shared" si="0"/>
        <v>30</v>
      </c>
      <c r="I18" s="245">
        <f t="shared" si="0"/>
        <v>35</v>
      </c>
      <c r="J18" s="245">
        <f t="shared" si="0"/>
        <v>40</v>
      </c>
      <c r="K18" s="245">
        <f t="shared" si="0"/>
        <v>45</v>
      </c>
      <c r="L18" s="245">
        <f t="shared" si="0"/>
        <v>50</v>
      </c>
      <c r="M18" s="245">
        <f t="shared" si="0"/>
        <v>55</v>
      </c>
      <c r="N18" s="245">
        <f t="shared" si="0"/>
        <v>60</v>
      </c>
      <c r="O18" s="245">
        <f t="shared" si="0"/>
        <v>65</v>
      </c>
      <c r="P18" s="245">
        <f t="shared" si="0"/>
        <v>70</v>
      </c>
      <c r="Q18" s="245">
        <f t="shared" si="0"/>
        <v>70</v>
      </c>
      <c r="R18" s="246">
        <f t="shared" si="0"/>
        <v>80</v>
      </c>
      <c r="S18" s="247" t="s">
        <v>122</v>
      </c>
      <c r="AD18" s="6"/>
    </row>
    <row r="19" spans="1:30" s="5" customFormat="1">
      <c r="A19" s="229"/>
      <c r="B19" s="243" t="s">
        <v>291</v>
      </c>
      <c r="C19" s="244"/>
      <c r="D19" s="245">
        <f t="shared" ref="D19:R19" si="1">IF(D58="","",D58)</f>
        <v>3</v>
      </c>
      <c r="E19" s="245">
        <f t="shared" si="1"/>
        <v>7</v>
      </c>
      <c r="F19" s="245">
        <f t="shared" si="1"/>
        <v>5</v>
      </c>
      <c r="G19" s="245">
        <f t="shared" si="1"/>
        <v>5</v>
      </c>
      <c r="H19" s="245">
        <f t="shared" si="1"/>
        <v>5</v>
      </c>
      <c r="I19" s="245">
        <f t="shared" si="1"/>
        <v>5</v>
      </c>
      <c r="J19" s="245">
        <f t="shared" si="1"/>
        <v>6</v>
      </c>
      <c r="K19" s="245">
        <f t="shared" si="1"/>
        <v>5</v>
      </c>
      <c r="L19" s="245">
        <f t="shared" si="1"/>
        <v>5</v>
      </c>
      <c r="M19" s="245">
        <f t="shared" si="1"/>
        <v>5</v>
      </c>
      <c r="N19" s="245">
        <f t="shared" si="1"/>
        <v>5</v>
      </c>
      <c r="O19" s="245">
        <f t="shared" si="1"/>
        <v>5</v>
      </c>
      <c r="P19" s="245">
        <f t="shared" si="1"/>
        <v>5</v>
      </c>
      <c r="Q19" s="245">
        <f t="shared" si="1"/>
        <v>5</v>
      </c>
      <c r="R19" s="246">
        <f t="shared" si="1"/>
        <v>5</v>
      </c>
      <c r="S19" s="247"/>
      <c r="AD19" s="6"/>
    </row>
    <row r="20" spans="1:30" s="5" customFormat="1">
      <c r="A20" s="229"/>
      <c r="B20" s="248" t="s">
        <v>124</v>
      </c>
      <c r="C20" s="249"/>
      <c r="D20" s="251">
        <f>D61</f>
        <v>12.025641025641026</v>
      </c>
      <c r="E20" s="251">
        <f>E61</f>
        <v>13.788461538461538</v>
      </c>
      <c r="F20" s="251">
        <f>F61</f>
        <v>13.378205128205128</v>
      </c>
      <c r="G20" s="250">
        <f>G61</f>
        <v>14.243589743589743</v>
      </c>
      <c r="H20" s="251">
        <f t="shared" ref="H20:Q20" si="2">H61</f>
        <v>15.134615384615385</v>
      </c>
      <c r="I20" s="251">
        <f t="shared" si="2"/>
        <v>16.006410256410255</v>
      </c>
      <c r="J20" s="251">
        <f>J61</f>
        <v>17.352564102564102</v>
      </c>
      <c r="K20" s="251">
        <f t="shared" si="2"/>
        <v>18.679487179487179</v>
      </c>
      <c r="L20" s="251">
        <f t="shared" si="2"/>
        <v>21.503205128205128</v>
      </c>
      <c r="M20" s="251">
        <f t="shared" si="2"/>
        <v>24.310897435897434</v>
      </c>
      <c r="N20" s="251">
        <f t="shared" si="2"/>
        <v>27.807692307692307</v>
      </c>
      <c r="O20" s="251">
        <f t="shared" si="2"/>
        <v>31.451923076923077</v>
      </c>
      <c r="P20" s="251">
        <f t="shared" si="2"/>
        <v>37.759615384615387</v>
      </c>
      <c r="Q20" s="251">
        <f t="shared" si="2"/>
        <v>37.759615384615387</v>
      </c>
      <c r="R20" s="251">
        <f>R61</f>
        <v>52.448717948717949</v>
      </c>
      <c r="S20" s="252"/>
      <c r="AD20" s="6"/>
    </row>
    <row r="21" spans="1:30" s="5" customFormat="1">
      <c r="A21" s="229"/>
      <c r="B21" s="248" t="s">
        <v>125</v>
      </c>
      <c r="C21" s="13">
        <f>C66</f>
        <v>8.3299999999999999E-2</v>
      </c>
      <c r="D21" s="251">
        <f>IFERROR(D$20*$C21,"")</f>
        <v>1.0017358974358974</v>
      </c>
      <c r="E21" s="251">
        <f t="shared" ref="E21:R23" si="3">IFERROR(E$20*$C21,"")</f>
        <v>1.1485788461538462</v>
      </c>
      <c r="F21" s="251">
        <f t="shared" si="3"/>
        <v>1.1144044871794871</v>
      </c>
      <c r="G21" s="251">
        <f t="shared" si="3"/>
        <v>1.1864910256410255</v>
      </c>
      <c r="H21" s="251">
        <f t="shared" si="3"/>
        <v>1.2607134615384616</v>
      </c>
      <c r="I21" s="251">
        <f t="shared" si="3"/>
        <v>1.3333339743589743</v>
      </c>
      <c r="J21" s="251">
        <f t="shared" si="3"/>
        <v>1.4454685897435897</v>
      </c>
      <c r="K21" s="251">
        <f t="shared" si="3"/>
        <v>1.5560012820512821</v>
      </c>
      <c r="L21" s="251">
        <f t="shared" si="3"/>
        <v>1.7912169871794872</v>
      </c>
      <c r="M21" s="251">
        <f t="shared" si="3"/>
        <v>2.0250977564102564</v>
      </c>
      <c r="N21" s="251">
        <f t="shared" si="3"/>
        <v>2.316380769230769</v>
      </c>
      <c r="O21" s="251">
        <f t="shared" si="3"/>
        <v>2.6199451923076924</v>
      </c>
      <c r="P21" s="251">
        <f t="shared" si="3"/>
        <v>3.1453759615384618</v>
      </c>
      <c r="Q21" s="251">
        <f t="shared" si="3"/>
        <v>3.1453759615384618</v>
      </c>
      <c r="R21" s="251">
        <f t="shared" si="3"/>
        <v>4.3689782051282053</v>
      </c>
      <c r="S21" s="252"/>
      <c r="AD21" s="6"/>
    </row>
    <row r="22" spans="1:30" s="5" customFormat="1">
      <c r="A22" s="229"/>
      <c r="B22" s="248" t="s">
        <v>126</v>
      </c>
      <c r="C22" s="23">
        <f>C68</f>
        <v>0.08</v>
      </c>
      <c r="D22" s="251">
        <f>IFERROR(D$20*$C22,"")</f>
        <v>0.9620512820512821</v>
      </c>
      <c r="E22" s="251">
        <f t="shared" si="3"/>
        <v>1.1030769230769231</v>
      </c>
      <c r="F22" s="251">
        <f t="shared" si="3"/>
        <v>1.0702564102564103</v>
      </c>
      <c r="G22" s="251">
        <f t="shared" si="3"/>
        <v>1.1394871794871795</v>
      </c>
      <c r="H22" s="251">
        <f t="shared" si="3"/>
        <v>1.2107692307692308</v>
      </c>
      <c r="I22" s="251">
        <f t="shared" si="3"/>
        <v>1.2805128205128204</v>
      </c>
      <c r="J22" s="251">
        <f t="shared" si="3"/>
        <v>1.3882051282051282</v>
      </c>
      <c r="K22" s="251">
        <f t="shared" si="3"/>
        <v>1.4943589743589742</v>
      </c>
      <c r="L22" s="251">
        <f t="shared" si="3"/>
        <v>1.7202564102564102</v>
      </c>
      <c r="M22" s="251">
        <f t="shared" si="3"/>
        <v>1.9448717948717948</v>
      </c>
      <c r="N22" s="251">
        <f t="shared" si="3"/>
        <v>2.2246153846153844</v>
      </c>
      <c r="O22" s="251">
        <f t="shared" si="3"/>
        <v>2.5161538461538462</v>
      </c>
      <c r="P22" s="251">
        <f t="shared" si="3"/>
        <v>3.0207692307692309</v>
      </c>
      <c r="Q22" s="251">
        <f t="shared" si="3"/>
        <v>3.0207692307692309</v>
      </c>
      <c r="R22" s="251">
        <f t="shared" si="3"/>
        <v>4.1958974358974359</v>
      </c>
      <c r="S22" s="253"/>
      <c r="AD22" s="6"/>
    </row>
    <row r="23" spans="1:30" s="5" customFormat="1">
      <c r="A23" s="229"/>
      <c r="B23" s="254" t="s">
        <v>127</v>
      </c>
      <c r="C23" s="23">
        <f>C70</f>
        <v>0</v>
      </c>
      <c r="D23" s="255">
        <f>IFERROR(D$20*$C23,"")</f>
        <v>0</v>
      </c>
      <c r="E23" s="255">
        <f t="shared" si="3"/>
        <v>0</v>
      </c>
      <c r="F23" s="255">
        <f t="shared" si="3"/>
        <v>0</v>
      </c>
      <c r="G23" s="255">
        <f t="shared" si="3"/>
        <v>0</v>
      </c>
      <c r="H23" s="255">
        <f t="shared" si="3"/>
        <v>0</v>
      </c>
      <c r="I23" s="255">
        <f t="shared" si="3"/>
        <v>0</v>
      </c>
      <c r="J23" s="255">
        <f t="shared" si="3"/>
        <v>0</v>
      </c>
      <c r="K23" s="255">
        <f t="shared" si="3"/>
        <v>0</v>
      </c>
      <c r="L23" s="255">
        <f t="shared" si="3"/>
        <v>0</v>
      </c>
      <c r="M23" s="255">
        <f t="shared" si="3"/>
        <v>0</v>
      </c>
      <c r="N23" s="255">
        <f t="shared" si="3"/>
        <v>0</v>
      </c>
      <c r="O23" s="255">
        <f t="shared" si="3"/>
        <v>0</v>
      </c>
      <c r="P23" s="255">
        <f t="shared" si="3"/>
        <v>0</v>
      </c>
      <c r="Q23" s="255">
        <f t="shared" si="3"/>
        <v>0</v>
      </c>
      <c r="R23" s="255">
        <f t="shared" si="3"/>
        <v>0</v>
      </c>
      <c r="S23" s="253"/>
      <c r="AD23" s="6"/>
    </row>
    <row r="24" spans="1:30" s="5" customFormat="1" ht="11.25" thickBot="1">
      <c r="A24" s="229"/>
      <c r="B24" s="256" t="s">
        <v>128</v>
      </c>
      <c r="C24" s="188"/>
      <c r="D24" s="251">
        <f>IF(D20="","",$C$72/CAO_GGZ!$D$9)</f>
        <v>0</v>
      </c>
      <c r="E24" s="251">
        <f>IF(E20="","",$C$72/CAO_GGZ!$D$9)</f>
        <v>0</v>
      </c>
      <c r="F24" s="251">
        <f>IF(F20="","",$C$72/CAO_GGZ!$D$9)</f>
        <v>0</v>
      </c>
      <c r="G24" s="251">
        <f>IF(G20="","",$C$72/CAO_GGZ!$D$9)</f>
        <v>0</v>
      </c>
      <c r="H24" s="251">
        <f>IF(H20="","",$C$72/CAO_GGZ!$D$9)</f>
        <v>0</v>
      </c>
      <c r="I24" s="251">
        <f>IF(I20="","",$C$72/CAO_GGZ!$D$9)</f>
        <v>0</v>
      </c>
      <c r="J24" s="251">
        <f>IF(J20="","",$C$72/CAO_GGZ!$D$9)</f>
        <v>0</v>
      </c>
      <c r="K24" s="251">
        <f>IF(K20="","",$C$72/CAO_GGZ!$D$9)</f>
        <v>0</v>
      </c>
      <c r="L24" s="251">
        <f>IF(L20="","",$C$72/CAO_GGZ!$D$9)</f>
        <v>0</v>
      </c>
      <c r="M24" s="251">
        <f>IF(M20="","",$C$72/CAO_GGZ!$D$9)</f>
        <v>0</v>
      </c>
      <c r="N24" s="251">
        <f>IF(N20="","",$C$72/CAO_GGZ!$D$9)</f>
        <v>0</v>
      </c>
      <c r="O24" s="251">
        <f>IF(O20="","",$C$72/CAO_GGZ!$D$9)</f>
        <v>0</v>
      </c>
      <c r="P24" s="251">
        <f>IF(P20="","",$C$72/CAO_GGZ!$D$9)</f>
        <v>0</v>
      </c>
      <c r="Q24" s="251">
        <f>IF(Q20="","",$C$72/CAO_GGZ!$D$9)</f>
        <v>0</v>
      </c>
      <c r="R24" s="251">
        <f>IF(R20="","",$C$72/CAO_GGZ!$D$9)</f>
        <v>0</v>
      </c>
      <c r="S24" s="253"/>
      <c r="AD24" s="6"/>
    </row>
    <row r="25" spans="1:30" s="5" customFormat="1" ht="11.25" thickTop="1">
      <c r="A25" s="229"/>
      <c r="B25" s="257" t="s">
        <v>129</v>
      </c>
      <c r="C25" s="258"/>
      <c r="D25" s="259">
        <f>SUM(D20:D24)</f>
        <v>13.989428205128206</v>
      </c>
      <c r="E25" s="259">
        <f>SUM(E20:E24)</f>
        <v>16.040117307692306</v>
      </c>
      <c r="F25" s="259">
        <f t="shared" ref="F25:Q25" si="4">SUM(F20:F24)</f>
        <v>15.562866025641025</v>
      </c>
      <c r="G25" s="259">
        <f t="shared" si="4"/>
        <v>16.569567948717946</v>
      </c>
      <c r="H25" s="259">
        <f>SUM(H20:H24)</f>
        <v>17.606098076923075</v>
      </c>
      <c r="I25" s="259">
        <f t="shared" si="4"/>
        <v>18.620257051282053</v>
      </c>
      <c r="J25" s="259">
        <f t="shared" si="4"/>
        <v>20.186237820512822</v>
      </c>
      <c r="K25" s="259">
        <f>SUM(K20:K24)</f>
        <v>21.729847435897433</v>
      </c>
      <c r="L25" s="259">
        <f t="shared" si="4"/>
        <v>25.014678525641028</v>
      </c>
      <c r="M25" s="259">
        <f t="shared" si="4"/>
        <v>28.280866987179486</v>
      </c>
      <c r="N25" s="259">
        <f t="shared" si="4"/>
        <v>32.348688461538458</v>
      </c>
      <c r="O25" s="259">
        <f t="shared" si="4"/>
        <v>36.588022115384618</v>
      </c>
      <c r="P25" s="259">
        <f t="shared" si="4"/>
        <v>43.925760576923082</v>
      </c>
      <c r="Q25" s="259">
        <f t="shared" si="4"/>
        <v>43.925760576923082</v>
      </c>
      <c r="R25" s="259">
        <f>SUM(R20:R24)</f>
        <v>61.013593589743593</v>
      </c>
      <c r="S25" s="252"/>
      <c r="AD25" s="6"/>
    </row>
    <row r="26" spans="1:30" s="5" customFormat="1" ht="11.25" thickBot="1">
      <c r="A26" s="229"/>
      <c r="B26" s="260" t="s">
        <v>130</v>
      </c>
      <c r="C26" s="261"/>
      <c r="D26" s="262">
        <f>SUM(D20:D23)*D107</f>
        <v>0</v>
      </c>
      <c r="E26" s="262">
        <f t="shared" ref="E26:R26" si="5">SUM(E20:E23)*E107</f>
        <v>0</v>
      </c>
      <c r="F26" s="262">
        <f t="shared" si="5"/>
        <v>0</v>
      </c>
      <c r="G26" s="262">
        <f t="shared" si="5"/>
        <v>0</v>
      </c>
      <c r="H26" s="262">
        <f t="shared" si="5"/>
        <v>0</v>
      </c>
      <c r="I26" s="262">
        <f t="shared" si="5"/>
        <v>0</v>
      </c>
      <c r="J26" s="262">
        <f t="shared" si="5"/>
        <v>0</v>
      </c>
      <c r="K26" s="262">
        <f t="shared" si="5"/>
        <v>0</v>
      </c>
      <c r="L26" s="262">
        <f t="shared" si="5"/>
        <v>0</v>
      </c>
      <c r="M26" s="262">
        <f t="shared" si="5"/>
        <v>0</v>
      </c>
      <c r="N26" s="262">
        <f t="shared" si="5"/>
        <v>0</v>
      </c>
      <c r="O26" s="262">
        <f t="shared" si="5"/>
        <v>0</v>
      </c>
      <c r="P26" s="262">
        <f t="shared" si="5"/>
        <v>0</v>
      </c>
      <c r="Q26" s="262">
        <f t="shared" si="5"/>
        <v>0</v>
      </c>
      <c r="R26" s="262">
        <f t="shared" si="5"/>
        <v>0</v>
      </c>
      <c r="S26" s="253"/>
      <c r="AD26" s="6"/>
    </row>
    <row r="27" spans="1:30" s="5" customFormat="1" ht="12" thickTop="1" thickBot="1">
      <c r="A27" s="229"/>
      <c r="B27" s="263" t="s">
        <v>131</v>
      </c>
      <c r="C27" s="264"/>
      <c r="D27" s="265">
        <f>SUM(D25:D26)</f>
        <v>13.989428205128206</v>
      </c>
      <c r="E27" s="265">
        <f>SUM(E25:E26)</f>
        <v>16.040117307692306</v>
      </c>
      <c r="F27" s="265">
        <f>SUM(F25:F26)</f>
        <v>15.562866025641025</v>
      </c>
      <c r="G27" s="265">
        <f>SUM(G25:G26)</f>
        <v>16.569567948717946</v>
      </c>
      <c r="H27" s="265">
        <f>SUM(H25:H26)</f>
        <v>17.606098076923075</v>
      </c>
      <c r="I27" s="265">
        <f t="shared" ref="I27:O27" si="6">SUM(I25:I26)</f>
        <v>18.620257051282053</v>
      </c>
      <c r="J27" s="265">
        <f t="shared" si="6"/>
        <v>20.186237820512822</v>
      </c>
      <c r="K27" s="265">
        <f>SUM(K25:K26)</f>
        <v>21.729847435897433</v>
      </c>
      <c r="L27" s="265">
        <f>SUM(L25:L26)</f>
        <v>25.014678525641028</v>
      </c>
      <c r="M27" s="265">
        <f>SUM(M25:M26)</f>
        <v>28.280866987179486</v>
      </c>
      <c r="N27" s="265">
        <f>SUM(N25:N26)</f>
        <v>32.348688461538458</v>
      </c>
      <c r="O27" s="265">
        <f t="shared" si="6"/>
        <v>36.588022115384618</v>
      </c>
      <c r="P27" s="265">
        <f>SUM(P25:P26)</f>
        <v>43.925760576923082</v>
      </c>
      <c r="Q27" s="265">
        <f>SUM(Q25:Q26)</f>
        <v>43.925760576923082</v>
      </c>
      <c r="R27" s="265">
        <f>SUM(R25:R26)</f>
        <v>61.013593589743593</v>
      </c>
      <c r="S27" s="253"/>
      <c r="AD27" s="6"/>
    </row>
    <row r="28" spans="1:30" s="5" customFormat="1" ht="11.25" thickTop="1">
      <c r="A28" s="229"/>
      <c r="B28" s="266" t="s">
        <v>132</v>
      </c>
      <c r="C28" s="437">
        <f>D135</f>
        <v>0.86613418530351438</v>
      </c>
      <c r="D28" s="259">
        <f>D27/$C28</f>
        <v>16.151571479915635</v>
      </c>
      <c r="E28" s="259">
        <f>E27/$C28</f>
        <v>18.519205891950172</v>
      </c>
      <c r="F28" s="259">
        <f>F27/$C28</f>
        <v>17.968192792422133</v>
      </c>
      <c r="G28" s="259">
        <f>G27/$C28</f>
        <v>19.130486049239089</v>
      </c>
      <c r="H28" s="259">
        <f>H27/$C28</f>
        <v>20.327217624776548</v>
      </c>
      <c r="I28" s="259">
        <f t="shared" ref="I28:M28" si="7">I27/$C28</f>
        <v>21.498120461273636</v>
      </c>
      <c r="J28" s="259">
        <f>J27/$C28</f>
        <v>23.306132194100012</v>
      </c>
      <c r="K28" s="259">
        <f>K27/$C28</f>
        <v>25.088315187886007</v>
      </c>
      <c r="L28" s="259">
        <f>L27/$C28</f>
        <v>28.880835036981342</v>
      </c>
      <c r="M28" s="259">
        <f t="shared" si="7"/>
        <v>32.651830936876351</v>
      </c>
      <c r="N28" s="259">
        <f>N27/$C28</f>
        <v>37.348356652384865</v>
      </c>
      <c r="O28" s="259">
        <f>O27/$C28</f>
        <v>42.242902700536277</v>
      </c>
      <c r="P28" s="259">
        <f>P27/$C28</f>
        <v>50.714729105779874</v>
      </c>
      <c r="Q28" s="259">
        <f>Q27/$C28</f>
        <v>50.714729105779874</v>
      </c>
      <c r="R28" s="259">
        <f>R27/$C28</f>
        <v>70.44358094278769</v>
      </c>
      <c r="AD28" s="6"/>
    </row>
    <row r="29" spans="1:30" s="5" customFormat="1" ht="11.25" thickBot="1">
      <c r="A29" s="229"/>
      <c r="B29" s="267" t="s">
        <v>133</v>
      </c>
      <c r="C29" s="261"/>
      <c r="D29" s="262">
        <f>IF(D20="","",$C$144)</f>
        <v>0</v>
      </c>
      <c r="E29" s="262">
        <f t="shared" ref="E29:R29" si="8">IF(E20="","",$C$144)</f>
        <v>0</v>
      </c>
      <c r="F29" s="262">
        <f t="shared" si="8"/>
        <v>0</v>
      </c>
      <c r="G29" s="262">
        <f t="shared" si="8"/>
        <v>0</v>
      </c>
      <c r="H29" s="262">
        <f t="shared" si="8"/>
        <v>0</v>
      </c>
      <c r="I29" s="262">
        <f t="shared" si="8"/>
        <v>0</v>
      </c>
      <c r="J29" s="262">
        <f t="shared" si="8"/>
        <v>0</v>
      </c>
      <c r="K29" s="262">
        <f t="shared" si="8"/>
        <v>0</v>
      </c>
      <c r="L29" s="262">
        <f t="shared" si="8"/>
        <v>0</v>
      </c>
      <c r="M29" s="262">
        <f t="shared" si="8"/>
        <v>0</v>
      </c>
      <c r="N29" s="262">
        <f t="shared" si="8"/>
        <v>0</v>
      </c>
      <c r="O29" s="262">
        <f t="shared" si="8"/>
        <v>0</v>
      </c>
      <c r="P29" s="262">
        <f t="shared" si="8"/>
        <v>0</v>
      </c>
      <c r="Q29" s="262">
        <f t="shared" si="8"/>
        <v>0</v>
      </c>
      <c r="R29" s="262">
        <f t="shared" si="8"/>
        <v>0</v>
      </c>
      <c r="AD29" s="6"/>
    </row>
    <row r="30" spans="1:30" s="5" customFormat="1" ht="11.25" thickTop="1">
      <c r="A30" s="229"/>
      <c r="B30" s="263" t="s">
        <v>134</v>
      </c>
      <c r="C30" s="264"/>
      <c r="D30" s="265">
        <f>SUM(D28:D29)</f>
        <v>16.151571479915635</v>
      </c>
      <c r="E30" s="265">
        <f t="shared" ref="E30:Q30" si="9">SUM(E28:E29)</f>
        <v>18.519205891950172</v>
      </c>
      <c r="F30" s="265">
        <f t="shared" si="9"/>
        <v>17.968192792422133</v>
      </c>
      <c r="G30" s="265">
        <f t="shared" si="9"/>
        <v>19.130486049239089</v>
      </c>
      <c r="H30" s="265">
        <f>SUM(H28:H29)</f>
        <v>20.327217624776548</v>
      </c>
      <c r="I30" s="265">
        <f t="shared" si="9"/>
        <v>21.498120461273636</v>
      </c>
      <c r="J30" s="265">
        <f t="shared" si="9"/>
        <v>23.306132194100012</v>
      </c>
      <c r="K30" s="265">
        <f t="shared" si="9"/>
        <v>25.088315187886007</v>
      </c>
      <c r="L30" s="265">
        <f t="shared" si="9"/>
        <v>28.880835036981342</v>
      </c>
      <c r="M30" s="265">
        <f t="shared" si="9"/>
        <v>32.651830936876351</v>
      </c>
      <c r="N30" s="265">
        <f t="shared" si="9"/>
        <v>37.348356652384865</v>
      </c>
      <c r="O30" s="265">
        <f t="shared" si="9"/>
        <v>42.242902700536277</v>
      </c>
      <c r="P30" s="265">
        <f t="shared" si="9"/>
        <v>50.714729105779874</v>
      </c>
      <c r="Q30" s="265">
        <f t="shared" si="9"/>
        <v>50.714729105779874</v>
      </c>
      <c r="R30" s="265">
        <f>SUM(R28:R29)</f>
        <v>70.44358094278769</v>
      </c>
      <c r="AD30" s="6"/>
    </row>
    <row r="31" spans="1:30" s="5" customFormat="1">
      <c r="A31" s="229"/>
      <c r="B31" s="269"/>
      <c r="C31" s="270"/>
      <c r="D31" s="224"/>
      <c r="E31" s="224"/>
      <c r="F31" s="244"/>
      <c r="G31" s="244"/>
      <c r="H31" s="244"/>
      <c r="I31" s="244"/>
      <c r="J31" s="244"/>
      <c r="K31" s="244"/>
      <c r="L31" s="244"/>
      <c r="M31" s="244"/>
      <c r="N31" s="244"/>
      <c r="O31" s="244"/>
      <c r="P31" s="244"/>
      <c r="Q31" s="244"/>
      <c r="R31" s="152"/>
      <c r="AD31" s="6"/>
    </row>
    <row r="32" spans="1:30" s="5" customFormat="1">
      <c r="A32" s="229"/>
      <c r="B32" s="271" t="s">
        <v>135</v>
      </c>
      <c r="C32" s="17">
        <f>E191</f>
        <v>0</v>
      </c>
      <c r="D32" s="251">
        <f>$C32*D$30</f>
        <v>0</v>
      </c>
      <c r="E32" s="251">
        <f t="shared" ref="E32:Q34" si="10">$C32*E$30</f>
        <v>0</v>
      </c>
      <c r="F32" s="251">
        <f>$C32*F$30</f>
        <v>0</v>
      </c>
      <c r="G32" s="251">
        <f t="shared" ref="G32:G34" si="11">$C32*G$30</f>
        <v>0</v>
      </c>
      <c r="H32" s="251">
        <f t="shared" si="10"/>
        <v>0</v>
      </c>
      <c r="I32" s="251">
        <f t="shared" si="10"/>
        <v>0</v>
      </c>
      <c r="J32" s="251">
        <f t="shared" si="10"/>
        <v>0</v>
      </c>
      <c r="K32" s="251">
        <f t="shared" si="10"/>
        <v>0</v>
      </c>
      <c r="L32" s="251">
        <f t="shared" si="10"/>
        <v>0</v>
      </c>
      <c r="M32" s="251">
        <f t="shared" si="10"/>
        <v>0</v>
      </c>
      <c r="N32" s="251">
        <f t="shared" si="10"/>
        <v>0</v>
      </c>
      <c r="O32" s="251">
        <f t="shared" si="10"/>
        <v>0</v>
      </c>
      <c r="P32" s="251">
        <f t="shared" si="10"/>
        <v>0</v>
      </c>
      <c r="Q32" s="251">
        <f t="shared" si="10"/>
        <v>0</v>
      </c>
      <c r="R32" s="251">
        <f>$C32*R$30</f>
        <v>0</v>
      </c>
      <c r="AD32" s="6"/>
    </row>
    <row r="33" spans="1:30" s="5" customFormat="1">
      <c r="A33" s="229"/>
      <c r="B33" s="248" t="s">
        <v>136</v>
      </c>
      <c r="C33" s="17">
        <f>E192</f>
        <v>0</v>
      </c>
      <c r="D33" s="251">
        <f>$C33*D$30</f>
        <v>0</v>
      </c>
      <c r="E33" s="251">
        <f t="shared" si="10"/>
        <v>0</v>
      </c>
      <c r="F33" s="251">
        <f>$C33*F$30</f>
        <v>0</v>
      </c>
      <c r="G33" s="251">
        <f t="shared" si="11"/>
        <v>0</v>
      </c>
      <c r="H33" s="251">
        <f t="shared" si="10"/>
        <v>0</v>
      </c>
      <c r="I33" s="251">
        <f t="shared" si="10"/>
        <v>0</v>
      </c>
      <c r="J33" s="251">
        <f t="shared" si="10"/>
        <v>0</v>
      </c>
      <c r="K33" s="251">
        <f t="shared" si="10"/>
        <v>0</v>
      </c>
      <c r="L33" s="251">
        <f t="shared" si="10"/>
        <v>0</v>
      </c>
      <c r="M33" s="251">
        <f t="shared" si="10"/>
        <v>0</v>
      </c>
      <c r="N33" s="251">
        <f t="shared" si="10"/>
        <v>0</v>
      </c>
      <c r="O33" s="251">
        <f t="shared" si="10"/>
        <v>0</v>
      </c>
      <c r="P33" s="251">
        <f t="shared" si="10"/>
        <v>0</v>
      </c>
      <c r="Q33" s="251">
        <f t="shared" si="10"/>
        <v>0</v>
      </c>
      <c r="R33" s="251">
        <f>$C33*R$30</f>
        <v>0</v>
      </c>
      <c r="AD33" s="6"/>
    </row>
    <row r="34" spans="1:30" s="5" customFormat="1" ht="11.25" thickBot="1">
      <c r="A34" s="229"/>
      <c r="B34" s="248" t="s">
        <v>137</v>
      </c>
      <c r="C34" s="17">
        <f>E193</f>
        <v>0</v>
      </c>
      <c r="D34" s="251">
        <f>$C34*D$30</f>
        <v>0</v>
      </c>
      <c r="E34" s="251">
        <f t="shared" si="10"/>
        <v>0</v>
      </c>
      <c r="F34" s="251">
        <f>$C34*F$30</f>
        <v>0</v>
      </c>
      <c r="G34" s="251">
        <f t="shared" si="11"/>
        <v>0</v>
      </c>
      <c r="H34" s="251">
        <f t="shared" si="10"/>
        <v>0</v>
      </c>
      <c r="I34" s="251">
        <f t="shared" si="10"/>
        <v>0</v>
      </c>
      <c r="J34" s="251">
        <f t="shared" si="10"/>
        <v>0</v>
      </c>
      <c r="K34" s="251">
        <f t="shared" si="10"/>
        <v>0</v>
      </c>
      <c r="L34" s="251">
        <f t="shared" si="10"/>
        <v>0</v>
      </c>
      <c r="M34" s="251">
        <f t="shared" si="10"/>
        <v>0</v>
      </c>
      <c r="N34" s="251">
        <f t="shared" si="10"/>
        <v>0</v>
      </c>
      <c r="O34" s="251">
        <f t="shared" si="10"/>
        <v>0</v>
      </c>
      <c r="P34" s="251">
        <f t="shared" si="10"/>
        <v>0</v>
      </c>
      <c r="Q34" s="251">
        <f t="shared" si="10"/>
        <v>0</v>
      </c>
      <c r="R34" s="251">
        <f>$C34*R$30</f>
        <v>0</v>
      </c>
      <c r="AD34" s="6"/>
    </row>
    <row r="35" spans="1:30" s="5" customFormat="1" ht="11.25" thickTop="1">
      <c r="A35" s="272"/>
      <c r="B35" s="266" t="s">
        <v>138</v>
      </c>
      <c r="C35" s="24"/>
      <c r="D35" s="259">
        <f>SUM(D30,D32:D34)</f>
        <v>16.151571479915635</v>
      </c>
      <c r="E35" s="259">
        <f t="shared" ref="E35:R35" si="12">SUM(E30,E32:E34)</f>
        <v>18.519205891950172</v>
      </c>
      <c r="F35" s="259">
        <f t="shared" si="12"/>
        <v>17.968192792422133</v>
      </c>
      <c r="G35" s="259">
        <f>SUM(G30,G32:G34)</f>
        <v>19.130486049239089</v>
      </c>
      <c r="H35" s="259">
        <f>SUM(H30,H32:H34)</f>
        <v>20.327217624776548</v>
      </c>
      <c r="I35" s="259">
        <f t="shared" si="12"/>
        <v>21.498120461273636</v>
      </c>
      <c r="J35" s="259">
        <f t="shared" si="12"/>
        <v>23.306132194100012</v>
      </c>
      <c r="K35" s="259">
        <f>SUM(K30,K32:K34)</f>
        <v>25.088315187886007</v>
      </c>
      <c r="L35" s="259">
        <f t="shared" si="12"/>
        <v>28.880835036981342</v>
      </c>
      <c r="M35" s="259">
        <f t="shared" si="12"/>
        <v>32.651830936876351</v>
      </c>
      <c r="N35" s="259">
        <f t="shared" si="12"/>
        <v>37.348356652384865</v>
      </c>
      <c r="O35" s="259">
        <f t="shared" si="12"/>
        <v>42.242902700536277</v>
      </c>
      <c r="P35" s="259">
        <f t="shared" si="12"/>
        <v>50.714729105779874</v>
      </c>
      <c r="Q35" s="259">
        <f t="shared" si="12"/>
        <v>50.714729105779874</v>
      </c>
      <c r="R35" s="259">
        <f t="shared" si="12"/>
        <v>70.44358094278769</v>
      </c>
      <c r="AD35" s="6"/>
    </row>
    <row r="36" spans="1:30" s="5" customFormat="1">
      <c r="A36" s="272"/>
      <c r="B36" s="273" t="str">
        <f>B174</f>
        <v>Opslag kosten gemeentelijke eisen</v>
      </c>
      <c r="C36" s="17">
        <f>C174</f>
        <v>0</v>
      </c>
      <c r="D36" s="262">
        <f>$C36*D$35</f>
        <v>0</v>
      </c>
      <c r="E36" s="262">
        <f t="shared" ref="E36:Q37" si="13">$C36*E$35</f>
        <v>0</v>
      </c>
      <c r="F36" s="262">
        <f t="shared" si="13"/>
        <v>0</v>
      </c>
      <c r="G36" s="262">
        <f>$C36*G$35</f>
        <v>0</v>
      </c>
      <c r="H36" s="262">
        <f>$C36*H$35</f>
        <v>0</v>
      </c>
      <c r="I36" s="262">
        <f t="shared" si="13"/>
        <v>0</v>
      </c>
      <c r="J36" s="262">
        <f t="shared" si="13"/>
        <v>0</v>
      </c>
      <c r="K36" s="262">
        <f t="shared" si="13"/>
        <v>0</v>
      </c>
      <c r="L36" s="262">
        <f t="shared" si="13"/>
        <v>0</v>
      </c>
      <c r="M36" s="262">
        <f t="shared" si="13"/>
        <v>0</v>
      </c>
      <c r="N36" s="262">
        <f t="shared" si="13"/>
        <v>0</v>
      </c>
      <c r="O36" s="262">
        <f t="shared" si="13"/>
        <v>0</v>
      </c>
      <c r="P36" s="262">
        <f t="shared" si="13"/>
        <v>0</v>
      </c>
      <c r="Q36" s="262">
        <f t="shared" si="13"/>
        <v>0</v>
      </c>
      <c r="R36" s="262">
        <f>$C36*R$35</f>
        <v>0</v>
      </c>
      <c r="AD36" s="6"/>
    </row>
    <row r="37" spans="1:30" s="5" customFormat="1" ht="11.25" thickBot="1">
      <c r="A37" s="272"/>
      <c r="B37" s="274" t="s">
        <v>139</v>
      </c>
      <c r="C37" s="26">
        <f>C184</f>
        <v>0</v>
      </c>
      <c r="D37" s="268">
        <f>$C37*D$35</f>
        <v>0</v>
      </c>
      <c r="E37" s="268">
        <f t="shared" si="13"/>
        <v>0</v>
      </c>
      <c r="F37" s="268">
        <f t="shared" si="13"/>
        <v>0</v>
      </c>
      <c r="G37" s="268">
        <f t="shared" si="13"/>
        <v>0</v>
      </c>
      <c r="H37" s="268">
        <f>$C37*H$35</f>
        <v>0</v>
      </c>
      <c r="I37" s="268">
        <f t="shared" si="13"/>
        <v>0</v>
      </c>
      <c r="J37" s="268">
        <f t="shared" si="13"/>
        <v>0</v>
      </c>
      <c r="K37" s="268">
        <f t="shared" si="13"/>
        <v>0</v>
      </c>
      <c r="L37" s="268">
        <f t="shared" si="13"/>
        <v>0</v>
      </c>
      <c r="M37" s="268">
        <f t="shared" si="13"/>
        <v>0</v>
      </c>
      <c r="N37" s="268">
        <f t="shared" si="13"/>
        <v>0</v>
      </c>
      <c r="O37" s="268">
        <f t="shared" si="13"/>
        <v>0</v>
      </c>
      <c r="P37" s="268">
        <f t="shared" si="13"/>
        <v>0</v>
      </c>
      <c r="Q37" s="268">
        <f t="shared" si="13"/>
        <v>0</v>
      </c>
      <c r="R37" s="268">
        <f>$C37*R$35</f>
        <v>0</v>
      </c>
      <c r="AD37" s="6"/>
    </row>
    <row r="38" spans="1:30" s="5" customFormat="1" ht="11.25" thickTop="1">
      <c r="A38" s="272"/>
      <c r="B38" s="266" t="s">
        <v>140</v>
      </c>
      <c r="C38" s="24"/>
      <c r="D38" s="259">
        <f>SUM(D35:D37)</f>
        <v>16.151571479915635</v>
      </c>
      <c r="E38" s="259">
        <f>SUM(E35:E37)</f>
        <v>18.519205891950172</v>
      </c>
      <c r="F38" s="259">
        <f t="shared" ref="F38:L38" si="14">SUM(F35:F37)</f>
        <v>17.968192792422133</v>
      </c>
      <c r="G38" s="259">
        <f t="shared" si="14"/>
        <v>19.130486049239089</v>
      </c>
      <c r="H38" s="259">
        <f>SUM(H35:H37)</f>
        <v>20.327217624776548</v>
      </c>
      <c r="I38" s="259">
        <f t="shared" si="14"/>
        <v>21.498120461273636</v>
      </c>
      <c r="J38" s="259">
        <f t="shared" si="14"/>
        <v>23.306132194100012</v>
      </c>
      <c r="K38" s="259">
        <f t="shared" si="14"/>
        <v>25.088315187886007</v>
      </c>
      <c r="L38" s="259">
        <f t="shared" si="14"/>
        <v>28.880835036981342</v>
      </c>
      <c r="M38" s="259">
        <f t="shared" ref="M38:Q38" si="15">SUM(M35:M37)</f>
        <v>32.651830936876351</v>
      </c>
      <c r="N38" s="259">
        <f t="shared" si="15"/>
        <v>37.348356652384865</v>
      </c>
      <c r="O38" s="259">
        <f>SUM(O35:O37)</f>
        <v>42.242902700536277</v>
      </c>
      <c r="P38" s="259">
        <f>SUM(P35:P37)</f>
        <v>50.714729105779874</v>
      </c>
      <c r="Q38" s="259">
        <f t="shared" si="15"/>
        <v>50.714729105779874</v>
      </c>
      <c r="R38" s="259">
        <f>SUM(R35:R37)</f>
        <v>70.44358094278769</v>
      </c>
      <c r="AD38" s="6"/>
    </row>
    <row r="39" spans="1:30" s="5" customFormat="1">
      <c r="A39" s="272"/>
      <c r="B39" s="275"/>
      <c r="C39" s="153"/>
      <c r="D39" s="276"/>
      <c r="E39" s="276"/>
      <c r="F39" s="276"/>
      <c r="G39" s="276"/>
      <c r="H39" s="276"/>
      <c r="I39" s="276"/>
      <c r="J39" s="276"/>
      <c r="K39" s="276"/>
      <c r="L39" s="276"/>
      <c r="M39" s="276"/>
      <c r="N39" s="276"/>
      <c r="O39" s="276"/>
      <c r="P39" s="276"/>
      <c r="Q39" s="276"/>
      <c r="R39" s="277"/>
      <c r="AD39" s="6"/>
    </row>
    <row r="40" spans="1:30" s="5" customFormat="1">
      <c r="A40" s="272"/>
      <c r="B40" s="248" t="s">
        <v>293</v>
      </c>
      <c r="C40" s="278"/>
      <c r="D40" s="279">
        <f>D63</f>
        <v>0.05</v>
      </c>
      <c r="E40" s="279">
        <f>E63</f>
        <v>0.05</v>
      </c>
      <c r="F40" s="279">
        <f t="shared" ref="F40:I40" si="16">F63</f>
        <v>0.05</v>
      </c>
      <c r="G40" s="279">
        <f t="shared" si="16"/>
        <v>0.1</v>
      </c>
      <c r="H40" s="279">
        <f t="shared" si="16"/>
        <v>0.1</v>
      </c>
      <c r="I40" s="279">
        <f t="shared" si="16"/>
        <v>0.2</v>
      </c>
      <c r="J40" s="279">
        <f t="shared" ref="J40:O40" si="17">J63</f>
        <v>0.05</v>
      </c>
      <c r="K40" s="279">
        <f t="shared" si="17"/>
        <v>0.05</v>
      </c>
      <c r="L40" s="279">
        <f t="shared" si="17"/>
        <v>0.05</v>
      </c>
      <c r="M40" s="279">
        <f t="shared" si="17"/>
        <v>0.05</v>
      </c>
      <c r="N40" s="279">
        <f t="shared" si="17"/>
        <v>0.05</v>
      </c>
      <c r="O40" s="279">
        <f t="shared" si="17"/>
        <v>0.05</v>
      </c>
      <c r="P40" s="279">
        <f>P63</f>
        <v>0.05</v>
      </c>
      <c r="Q40" s="279">
        <f>Q63</f>
        <v>0.05</v>
      </c>
      <c r="R40" s="279">
        <f>R63</f>
        <v>0.05</v>
      </c>
      <c r="S40" s="280"/>
      <c r="AD40" s="6"/>
    </row>
    <row r="41" spans="1:30" s="5" customFormat="1">
      <c r="A41" s="272"/>
      <c r="B41" s="281" t="s">
        <v>142</v>
      </c>
      <c r="C41" s="416"/>
      <c r="D41" s="244"/>
      <c r="E41" s="244"/>
      <c r="F41" s="244"/>
      <c r="G41" s="244"/>
      <c r="H41" s="244"/>
      <c r="I41" s="244"/>
      <c r="J41" s="244"/>
      <c r="K41" s="244"/>
      <c r="L41" s="244"/>
      <c r="M41" s="244"/>
      <c r="N41" s="244"/>
      <c r="O41" s="244"/>
      <c r="P41" s="244"/>
      <c r="Q41" s="244"/>
      <c r="R41" s="152"/>
      <c r="S41" s="283">
        <f>SUMPRODUCT(D38:R38,D40:R40)</f>
        <v>28.946913561026303</v>
      </c>
      <c r="AD41" s="6"/>
    </row>
    <row r="42" spans="1:30" s="5" customFormat="1">
      <c r="A42" s="272"/>
      <c r="B42" s="241"/>
      <c r="C42" s="229"/>
      <c r="S42" s="284"/>
      <c r="AD42" s="6"/>
    </row>
    <row r="43" spans="1:30" s="5" customFormat="1">
      <c r="A43" s="229"/>
      <c r="B43" s="12"/>
      <c r="C43" s="229"/>
      <c r="AD43" s="6"/>
    </row>
    <row r="44" spans="1:30" s="5" customFormat="1">
      <c r="A44" s="229"/>
      <c r="B44" s="230" t="s">
        <v>143</v>
      </c>
      <c r="C44" s="231"/>
      <c r="D44" s="232"/>
      <c r="E44" s="232"/>
      <c r="F44" s="232"/>
      <c r="G44" s="232"/>
      <c r="H44" s="232"/>
      <c r="I44" s="233"/>
      <c r="AD44" s="6"/>
    </row>
    <row r="45" spans="1:30" s="5" customFormat="1">
      <c r="A45" s="272"/>
      <c r="B45" s="286"/>
      <c r="C45" s="244"/>
      <c r="D45" s="245" t="s">
        <v>144</v>
      </c>
      <c r="E45" s="245" t="s">
        <v>145</v>
      </c>
      <c r="F45" s="245" t="s">
        <v>146</v>
      </c>
      <c r="G45" s="245" t="s">
        <v>147</v>
      </c>
      <c r="H45" s="245" t="s">
        <v>148</v>
      </c>
      <c r="I45" s="246" t="s">
        <v>149</v>
      </c>
      <c r="J45" s="284"/>
      <c r="AD45" s="6"/>
    </row>
    <row r="46" spans="1:30" s="5" customFormat="1">
      <c r="A46" s="272"/>
      <c r="B46" s="287" t="s">
        <v>294</v>
      </c>
      <c r="C46" s="215"/>
      <c r="D46" s="255">
        <f>IF(C155=0,SUMPRODUCT(D28:R28,D40:R40),SUMPRODUCT(D28:R28,D40:R40)+(C152/C155)*SUMPRODUCT(D32:R32,D40:R40))</f>
        <v>28.946913561026303</v>
      </c>
      <c r="E46" s="255">
        <f t="shared" ref="E46:I47" si="18">D46*(1+C166)</f>
        <v>28.946913561026303</v>
      </c>
      <c r="F46" s="255">
        <f t="shared" si="18"/>
        <v>28.946913561026303</v>
      </c>
      <c r="G46" s="255">
        <f t="shared" si="18"/>
        <v>28.946913561026303</v>
      </c>
      <c r="H46" s="255">
        <f t="shared" si="18"/>
        <v>28.946913561026303</v>
      </c>
      <c r="I46" s="255">
        <f t="shared" si="18"/>
        <v>28.946913561026303</v>
      </c>
      <c r="J46" s="284"/>
      <c r="K46" s="407"/>
      <c r="AD46" s="6"/>
    </row>
    <row r="47" spans="1:30" s="5" customFormat="1" ht="11.25" thickBot="1">
      <c r="A47" s="272"/>
      <c r="B47" s="248" t="s">
        <v>295</v>
      </c>
      <c r="C47" s="215"/>
      <c r="D47" s="251">
        <f>IF(C155=0,SUMPRODUCT(D29:R29,D40:R40)+SUMPRODUCT(D33:R33,D40:R40)+SUMPRODUCT(D34:R34,D40:R40),SUMPRODUCT(D29:R29,D40:R40)+SUMPRODUCT(D33:R33,D40:R40)+SUMPRODUCT(D34:R34,D40:R40)+((C153+C154)/C155)*SUMPRODUCT(D32:R32,D40:R40))</f>
        <v>0</v>
      </c>
      <c r="E47" s="255">
        <f t="shared" si="18"/>
        <v>0</v>
      </c>
      <c r="F47" s="255">
        <f t="shared" si="18"/>
        <v>0</v>
      </c>
      <c r="G47" s="255">
        <f t="shared" si="18"/>
        <v>0</v>
      </c>
      <c r="H47" s="255">
        <f t="shared" si="18"/>
        <v>0</v>
      </c>
      <c r="I47" s="255">
        <f t="shared" si="18"/>
        <v>0</v>
      </c>
      <c r="J47" s="284"/>
      <c r="AD47" s="6"/>
    </row>
    <row r="48" spans="1:30" s="5" customFormat="1" ht="11.25" thickTop="1">
      <c r="A48" s="272"/>
      <c r="B48" s="266" t="s">
        <v>152</v>
      </c>
      <c r="C48" s="24"/>
      <c r="D48" s="259">
        <f>SUM(D46:D47)</f>
        <v>28.946913561026303</v>
      </c>
      <c r="E48" s="259">
        <f>SUM(E46:E47)</f>
        <v>28.946913561026303</v>
      </c>
      <c r="F48" s="259">
        <f t="shared" ref="F48:H48" si="19">SUM(F46:F47)</f>
        <v>28.946913561026303</v>
      </c>
      <c r="G48" s="259">
        <f>SUM(G46:G47)</f>
        <v>28.946913561026303</v>
      </c>
      <c r="H48" s="259">
        <f t="shared" si="19"/>
        <v>28.946913561026303</v>
      </c>
      <c r="I48" s="259">
        <f>SUM(I46:I47)</f>
        <v>28.946913561026303</v>
      </c>
      <c r="AD48" s="6"/>
    </row>
    <row r="49" spans="1:30" s="5" customFormat="1" ht="11.25" thickBot="1">
      <c r="A49" s="272"/>
      <c r="B49" s="7" t="s">
        <v>153</v>
      </c>
      <c r="C49" s="204">
        <f>C36+C37</f>
        <v>0</v>
      </c>
      <c r="D49" s="255">
        <f>D48*$C49</f>
        <v>0</v>
      </c>
      <c r="E49" s="255">
        <f>E48*$C49</f>
        <v>0</v>
      </c>
      <c r="F49" s="255">
        <f t="shared" ref="F49:H49" si="20">F48*$C49</f>
        <v>0</v>
      </c>
      <c r="G49" s="255">
        <f>G48*$C49</f>
        <v>0</v>
      </c>
      <c r="H49" s="255">
        <f t="shared" si="20"/>
        <v>0</v>
      </c>
      <c r="I49" s="255">
        <f>I48*$C49</f>
        <v>0</v>
      </c>
      <c r="AD49" s="6"/>
    </row>
    <row r="50" spans="1:30" s="5" customFormat="1" ht="11.25" thickTop="1">
      <c r="A50" s="272"/>
      <c r="B50" s="266" t="s">
        <v>154</v>
      </c>
      <c r="C50" s="24"/>
      <c r="D50" s="259">
        <f>SUM(D48:D49)</f>
        <v>28.946913561026303</v>
      </c>
      <c r="E50" s="259">
        <f>SUM(E48:E49)</f>
        <v>28.946913561026303</v>
      </c>
      <c r="F50" s="259">
        <f t="shared" ref="F50:H50" si="21">SUM(F48:F49)</f>
        <v>28.946913561026303</v>
      </c>
      <c r="G50" s="259">
        <f>SUM(G48:G49)</f>
        <v>28.946913561026303</v>
      </c>
      <c r="H50" s="259">
        <f t="shared" si="21"/>
        <v>28.946913561026303</v>
      </c>
      <c r="I50" s="259">
        <f>SUM(I48:I49)</f>
        <v>28.946913561026303</v>
      </c>
      <c r="AD50" s="6"/>
    </row>
    <row r="51" spans="1:30" s="5" customFormat="1">
      <c r="A51" s="272"/>
      <c r="B51" s="288"/>
      <c r="C51" s="289"/>
      <c r="D51" s="289"/>
      <c r="E51" s="289"/>
      <c r="F51" s="289"/>
      <c r="G51" s="289"/>
      <c r="H51" s="289"/>
      <c r="I51" s="289"/>
      <c r="J51" s="8"/>
      <c r="K51" s="8"/>
      <c r="L51" s="8"/>
      <c r="M51" s="8"/>
      <c r="N51" s="8"/>
      <c r="O51" s="8"/>
      <c r="P51" s="8"/>
      <c r="Q51" s="8"/>
      <c r="R51" s="8"/>
      <c r="S51" s="8"/>
      <c r="T51" s="8"/>
      <c r="U51" s="8"/>
      <c r="V51" s="8"/>
      <c r="W51" s="8"/>
      <c r="X51" s="8"/>
      <c r="Y51" s="8"/>
      <c r="Z51" s="8"/>
      <c r="AA51" s="8"/>
      <c r="AB51" s="8"/>
      <c r="AC51" s="8"/>
      <c r="AD51" s="9"/>
    </row>
    <row r="52" spans="1:30">
      <c r="A52" s="290"/>
    </row>
    <row r="53" spans="1:30" s="228" customFormat="1" ht="16.5">
      <c r="A53" s="227" t="s">
        <v>155</v>
      </c>
    </row>
    <row r="54" spans="1:30"/>
    <row r="55" spans="1:30">
      <c r="B55" s="230" t="s">
        <v>18</v>
      </c>
      <c r="C55" s="231"/>
      <c r="D55" s="232"/>
      <c r="E55" s="232"/>
      <c r="F55" s="232"/>
      <c r="G55" s="232"/>
      <c r="H55" s="232"/>
      <c r="I55" s="232"/>
      <c r="J55" s="232"/>
      <c r="K55" s="232"/>
      <c r="L55" s="232"/>
      <c r="M55" s="232"/>
      <c r="N55" s="232"/>
      <c r="O55" s="232"/>
      <c r="P55" s="232"/>
      <c r="Q55" s="232"/>
      <c r="R55" s="232"/>
      <c r="S55" s="232"/>
      <c r="T55" s="232"/>
      <c r="U55" s="232"/>
      <c r="V55" s="232"/>
      <c r="W55" s="232"/>
      <c r="X55" s="233"/>
    </row>
    <row r="56" spans="1:30">
      <c r="B56" s="291" t="s">
        <v>339</v>
      </c>
      <c r="C56" s="5"/>
      <c r="D56" s="5"/>
      <c r="E56" s="5"/>
      <c r="F56" s="5"/>
      <c r="G56" s="5"/>
      <c r="H56" s="5"/>
      <c r="I56" s="5"/>
      <c r="J56" s="5"/>
      <c r="K56" s="5"/>
      <c r="L56" s="5"/>
      <c r="M56" s="5"/>
      <c r="N56" s="5"/>
      <c r="O56" s="5"/>
      <c r="P56" s="5"/>
      <c r="Q56" s="5"/>
      <c r="R56" s="5"/>
      <c r="S56" s="240"/>
      <c r="T56" s="240"/>
      <c r="U56" s="240"/>
      <c r="V56" s="240"/>
      <c r="W56" s="240"/>
      <c r="X56" s="456"/>
    </row>
    <row r="57" spans="1:30">
      <c r="B57" s="292" t="s">
        <v>297</v>
      </c>
      <c r="C57" s="293"/>
      <c r="D57" s="400">
        <v>10</v>
      </c>
      <c r="E57" s="400">
        <v>15</v>
      </c>
      <c r="F57" s="400">
        <v>20</v>
      </c>
      <c r="G57" s="400">
        <v>25</v>
      </c>
      <c r="H57" s="400">
        <v>30</v>
      </c>
      <c r="I57" s="400">
        <v>35</v>
      </c>
      <c r="J57" s="400">
        <v>40</v>
      </c>
      <c r="K57" s="400">
        <v>45</v>
      </c>
      <c r="L57" s="400">
        <v>50</v>
      </c>
      <c r="M57" s="400">
        <v>55</v>
      </c>
      <c r="N57" s="400">
        <v>60</v>
      </c>
      <c r="O57" s="400">
        <v>65</v>
      </c>
      <c r="P57" s="400">
        <v>70</v>
      </c>
      <c r="Q57" s="400">
        <v>70</v>
      </c>
      <c r="R57" s="400">
        <v>80</v>
      </c>
      <c r="S57" s="12"/>
      <c r="T57" s="5"/>
      <c r="U57" s="5"/>
      <c r="V57" s="5"/>
      <c r="W57" s="5"/>
      <c r="X57" s="6"/>
    </row>
    <row r="58" spans="1:30">
      <c r="B58" s="292" t="s">
        <v>291</v>
      </c>
      <c r="C58" s="293"/>
      <c r="D58" s="400">
        <v>3</v>
      </c>
      <c r="E58" s="400">
        <v>7</v>
      </c>
      <c r="F58" s="400">
        <v>5</v>
      </c>
      <c r="G58" s="400">
        <v>5</v>
      </c>
      <c r="H58" s="400">
        <v>5</v>
      </c>
      <c r="I58" s="400">
        <v>5</v>
      </c>
      <c r="J58" s="400">
        <v>6</v>
      </c>
      <c r="K58" s="400">
        <v>5</v>
      </c>
      <c r="L58" s="400">
        <v>5</v>
      </c>
      <c r="M58" s="400">
        <v>5</v>
      </c>
      <c r="N58" s="400">
        <v>5</v>
      </c>
      <c r="O58" s="400">
        <v>5</v>
      </c>
      <c r="P58" s="400">
        <v>5</v>
      </c>
      <c r="Q58" s="400">
        <v>5</v>
      </c>
      <c r="R58" s="400">
        <v>5</v>
      </c>
      <c r="S58" s="12"/>
      <c r="T58" s="5"/>
      <c r="U58" s="5"/>
      <c r="V58" s="5"/>
      <c r="W58" s="5"/>
      <c r="X58" s="6"/>
    </row>
    <row r="59" spans="1:30" hidden="1">
      <c r="B59" s="294"/>
      <c r="C59" s="295"/>
      <c r="D59" s="247" t="str">
        <f>D57&amp;"_"&amp;D58</f>
        <v>10_3</v>
      </c>
      <c r="E59" s="247" t="str">
        <f t="shared" ref="E59:R59" si="22">E57&amp;"_"&amp;E58</f>
        <v>15_7</v>
      </c>
      <c r="F59" s="247" t="str">
        <f t="shared" si="22"/>
        <v>20_5</v>
      </c>
      <c r="G59" s="247" t="str">
        <f t="shared" si="22"/>
        <v>25_5</v>
      </c>
      <c r="H59" s="247" t="str">
        <f t="shared" si="22"/>
        <v>30_5</v>
      </c>
      <c r="I59" s="247" t="str">
        <f t="shared" si="22"/>
        <v>35_5</v>
      </c>
      <c r="J59" s="247" t="str">
        <f t="shared" si="22"/>
        <v>40_6</v>
      </c>
      <c r="K59" s="247" t="str">
        <f t="shared" si="22"/>
        <v>45_5</v>
      </c>
      <c r="L59" s="247" t="str">
        <f t="shared" si="22"/>
        <v>50_5</v>
      </c>
      <c r="M59" s="247" t="str">
        <f t="shared" si="22"/>
        <v>55_5</v>
      </c>
      <c r="N59" s="247" t="str">
        <f t="shared" si="22"/>
        <v>60_5</v>
      </c>
      <c r="O59" s="247" t="str">
        <f t="shared" si="22"/>
        <v>65_5</v>
      </c>
      <c r="P59" s="247" t="str">
        <f t="shared" si="22"/>
        <v>70_5</v>
      </c>
      <c r="Q59" s="247" t="str">
        <f t="shared" si="22"/>
        <v>70_5</v>
      </c>
      <c r="R59" s="247" t="str">
        <f t="shared" si="22"/>
        <v>80_5</v>
      </c>
      <c r="S59" s="28"/>
      <c r="T59" s="28"/>
      <c r="U59" s="28"/>
      <c r="V59" s="28"/>
      <c r="W59" s="28"/>
      <c r="X59" s="297"/>
    </row>
    <row r="60" spans="1:30">
      <c r="B60" s="12"/>
      <c r="C60" s="5"/>
      <c r="D60" s="5"/>
      <c r="E60" s="5"/>
      <c r="F60" s="5"/>
      <c r="G60" s="5"/>
      <c r="H60" s="5"/>
      <c r="I60" s="5"/>
      <c r="J60" s="5"/>
      <c r="K60" s="5"/>
      <c r="L60" s="5"/>
      <c r="M60" s="5"/>
      <c r="N60" s="5"/>
      <c r="O60" s="5"/>
      <c r="P60" s="5"/>
      <c r="Q60" s="5"/>
      <c r="R60" s="5"/>
      <c r="S60" s="5"/>
      <c r="T60" s="5"/>
      <c r="U60" s="5"/>
      <c r="V60" s="5"/>
      <c r="W60" s="5"/>
      <c r="X60" s="6"/>
    </row>
    <row r="61" spans="1:30">
      <c r="B61" s="243" t="s">
        <v>160</v>
      </c>
      <c r="C61" s="152"/>
      <c r="D61" s="436">
        <f>IFERROR(INDEX(CAO_GGZ!$AR$16:$AR$243,MATCH('1_Kostprijs_begeleiding_GGZ'!D59,CAO_GGZ!$AN$16:$AN$243,0)),"")</f>
        <v>12.025641025641026</v>
      </c>
      <c r="E61" s="436">
        <f>IFERROR(INDEX(CAO_GGZ!$AR$16:$AR$243,MATCH('1_Kostprijs_begeleiding_GGZ'!E59,CAO_GGZ!$AN$16:$AN$243,0)),"")</f>
        <v>13.788461538461538</v>
      </c>
      <c r="F61" s="436">
        <f>IFERROR(INDEX(CAO_GGZ!$AR$16:$AR$243,MATCH('1_Kostprijs_begeleiding_GGZ'!F59,CAO_GGZ!$AN$16:$AN$243,0)),"")</f>
        <v>13.378205128205128</v>
      </c>
      <c r="G61" s="436">
        <f>IFERROR(INDEX(CAO_GGZ!$AR$16:$AR$243,MATCH('1_Kostprijs_begeleiding_GGZ'!G59,CAO_GGZ!$AN$16:$AN$243,0)),"")</f>
        <v>14.243589743589743</v>
      </c>
      <c r="H61" s="436">
        <f>IFERROR(INDEX(CAO_GGZ!$AR$16:$AR$243,MATCH('1_Kostprijs_begeleiding_GGZ'!H59,CAO_GGZ!$AN$16:$AN$243,0)),"")</f>
        <v>15.134615384615385</v>
      </c>
      <c r="I61" s="436">
        <f>IFERROR(INDEX(CAO_GGZ!$AR$16:$AR$243,MATCH('1_Kostprijs_begeleiding_GGZ'!I59,CAO_GGZ!$AN$16:$AN$243,0)),"")</f>
        <v>16.006410256410255</v>
      </c>
      <c r="J61" s="436">
        <f>IFERROR(INDEX(CAO_GGZ!$AR$16:$AR$243,MATCH('1_Kostprijs_begeleiding_GGZ'!J59,CAO_GGZ!$AN$16:$AN$243,0)),"")</f>
        <v>17.352564102564102</v>
      </c>
      <c r="K61" s="436">
        <f>IFERROR(INDEX(CAO_GGZ!$AR$16:$AR$243,MATCH('1_Kostprijs_begeleiding_GGZ'!K59,CAO_GGZ!$AN$16:$AN$243,0)),"")</f>
        <v>18.679487179487179</v>
      </c>
      <c r="L61" s="436">
        <f>IFERROR(INDEX(CAO_GGZ!$AR$16:$AR$243,MATCH('1_Kostprijs_begeleiding_GGZ'!L59,CAO_GGZ!$AN$16:$AN$243,0)),"")</f>
        <v>21.503205128205128</v>
      </c>
      <c r="M61" s="436">
        <f>IFERROR(INDEX(CAO_GGZ!$AR$16:$AR$243,MATCH('1_Kostprijs_begeleiding_GGZ'!M59,CAO_GGZ!$AN$16:$AN$243,0)),"")</f>
        <v>24.310897435897434</v>
      </c>
      <c r="N61" s="436">
        <f>IFERROR(INDEX(CAO_GGZ!$AR$16:$AR$243,MATCH('1_Kostprijs_begeleiding_GGZ'!N59,CAO_GGZ!$AN$16:$AN$243,0)),"")</f>
        <v>27.807692307692307</v>
      </c>
      <c r="O61" s="436">
        <f>IFERROR(INDEX(CAO_GGZ!$AR$16:$AR$243,MATCH('1_Kostprijs_begeleiding_GGZ'!O59,CAO_GGZ!$AN$16:$AN$243,0)),"")</f>
        <v>31.451923076923077</v>
      </c>
      <c r="P61" s="436">
        <f>IFERROR(INDEX(CAO_GGZ!$AR$16:$AR$243,MATCH('1_Kostprijs_begeleiding_GGZ'!P59,CAO_GGZ!$AN$16:$AN$243,0)),"")</f>
        <v>37.759615384615387</v>
      </c>
      <c r="Q61" s="436">
        <f>IFERROR(INDEX(CAO_GGZ!$AR$16:$AR$243,MATCH('1_Kostprijs_begeleiding_GGZ'!Q59,CAO_GGZ!$AN$16:$AN$243,0)),"")</f>
        <v>37.759615384615387</v>
      </c>
      <c r="R61" s="436">
        <f>IFERROR(INDEX(CAO_GGZ!$AR$16:$AR$243,MATCH('1_Kostprijs_begeleiding_GGZ'!R59,CAO_GGZ!$AN$16:$AN$243,0)),"")</f>
        <v>52.448717948717949</v>
      </c>
      <c r="S61" s="5"/>
      <c r="T61" s="5"/>
      <c r="U61" s="5"/>
      <c r="V61" s="5"/>
      <c r="W61" s="5"/>
      <c r="X61" s="6"/>
    </row>
    <row r="62" spans="1:30">
      <c r="B62" s="7"/>
      <c r="C62" s="8"/>
      <c r="D62" s="5"/>
      <c r="E62" s="5"/>
      <c r="F62" s="5"/>
      <c r="G62" s="5"/>
      <c r="H62" s="5"/>
      <c r="I62" s="5"/>
      <c r="J62" s="5"/>
      <c r="K62" s="5"/>
      <c r="L62" s="5"/>
      <c r="M62" s="5"/>
      <c r="N62" s="5"/>
      <c r="O62" s="5"/>
      <c r="P62" s="5"/>
      <c r="Q62" s="5"/>
      <c r="R62" s="5"/>
      <c r="S62" s="5"/>
      <c r="T62" s="5"/>
      <c r="U62" s="5"/>
      <c r="V62" s="5"/>
      <c r="W62" s="5"/>
      <c r="X62" s="6"/>
    </row>
    <row r="63" spans="1:30" ht="11.25" thickBot="1">
      <c r="B63" s="298" t="s">
        <v>293</v>
      </c>
      <c r="C63" s="299"/>
      <c r="D63" s="211">
        <v>0.05</v>
      </c>
      <c r="E63" s="211">
        <v>0.05</v>
      </c>
      <c r="F63" s="211">
        <v>0.05</v>
      </c>
      <c r="G63" s="211">
        <v>0.1</v>
      </c>
      <c r="H63" s="211">
        <v>0.1</v>
      </c>
      <c r="I63" s="211">
        <v>0.2</v>
      </c>
      <c r="J63" s="211">
        <v>0.05</v>
      </c>
      <c r="K63" s="211">
        <v>0.05</v>
      </c>
      <c r="L63" s="211">
        <v>0.05</v>
      </c>
      <c r="M63" s="211">
        <v>0.05</v>
      </c>
      <c r="N63" s="211">
        <v>0.05</v>
      </c>
      <c r="O63" s="211">
        <v>0.05</v>
      </c>
      <c r="P63" s="211">
        <v>0.05</v>
      </c>
      <c r="Q63" s="211">
        <v>0.05</v>
      </c>
      <c r="R63" s="211">
        <v>0.05</v>
      </c>
      <c r="S63" s="5"/>
      <c r="T63" s="5"/>
      <c r="U63" s="5"/>
      <c r="V63" s="5"/>
      <c r="W63" s="5"/>
      <c r="X63" s="6"/>
    </row>
    <row r="64" spans="1:30" ht="11.25" thickTop="1">
      <c r="B64" s="300" t="s">
        <v>298</v>
      </c>
      <c r="C64" s="226">
        <f>SUM(D63:R63)</f>
        <v>1.0000000000000004</v>
      </c>
      <c r="D64" s="301"/>
      <c r="E64" s="301"/>
      <c r="F64" s="301"/>
      <c r="G64" s="301"/>
      <c r="H64" s="301"/>
      <c r="I64" s="5"/>
      <c r="J64" s="5"/>
      <c r="K64" s="5"/>
      <c r="L64" s="5"/>
      <c r="M64" s="5"/>
      <c r="N64" s="5"/>
      <c r="O64" s="5"/>
      <c r="P64" s="5"/>
      <c r="Q64" s="5"/>
      <c r="R64" s="5"/>
      <c r="S64" s="5"/>
      <c r="T64" s="5"/>
      <c r="U64" s="5"/>
      <c r="V64" s="5"/>
      <c r="W64" s="5"/>
      <c r="X64" s="6"/>
    </row>
    <row r="65" spans="2:24">
      <c r="B65" s="7"/>
      <c r="C65" s="8"/>
      <c r="D65" s="5"/>
      <c r="E65" s="5"/>
      <c r="F65" s="5"/>
      <c r="G65" s="5"/>
      <c r="H65" s="5"/>
      <c r="I65" s="5"/>
      <c r="J65" s="5"/>
      <c r="K65" s="5"/>
      <c r="L65" s="5"/>
      <c r="M65" s="5"/>
      <c r="N65" s="5"/>
      <c r="O65" s="5"/>
      <c r="P65" s="5"/>
      <c r="Q65" s="5"/>
      <c r="R65" s="5"/>
      <c r="S65" s="5"/>
      <c r="T65" s="5"/>
      <c r="U65" s="5"/>
      <c r="V65" s="5"/>
      <c r="W65" s="5"/>
      <c r="X65" s="6"/>
    </row>
    <row r="66" spans="2:24">
      <c r="B66" s="248" t="s">
        <v>125</v>
      </c>
      <c r="C66" s="302">
        <v>8.3299999999999999E-2</v>
      </c>
      <c r="D66" s="303"/>
      <c r="E66" s="14" t="s">
        <v>340</v>
      </c>
      <c r="F66" s="15"/>
      <c r="G66" s="15"/>
      <c r="H66" s="15"/>
      <c r="I66" s="15"/>
      <c r="J66" s="15"/>
      <c r="K66" s="15"/>
      <c r="L66" s="15"/>
      <c r="M66" s="15"/>
      <c r="N66" s="15"/>
      <c r="O66" s="15"/>
      <c r="P66" s="15"/>
      <c r="Q66" s="15"/>
      <c r="R66" s="15"/>
      <c r="S66" s="15"/>
      <c r="T66" s="15"/>
      <c r="U66" s="15"/>
      <c r="V66" s="15"/>
      <c r="W66" s="16"/>
      <c r="X66" s="6"/>
    </row>
    <row r="67" spans="2:24">
      <c r="B67" s="7"/>
      <c r="C67" s="408"/>
      <c r="D67" s="5"/>
      <c r="E67" s="5"/>
      <c r="F67" s="5"/>
      <c r="G67" s="5"/>
      <c r="H67" s="5"/>
      <c r="I67" s="5"/>
      <c r="J67" s="5"/>
      <c r="K67" s="5"/>
      <c r="L67" s="5"/>
      <c r="M67" s="5"/>
      <c r="N67" s="5"/>
      <c r="O67" s="5"/>
      <c r="P67" s="5"/>
      <c r="Q67" s="5"/>
      <c r="R67" s="5"/>
      <c r="S67" s="303"/>
      <c r="T67" s="303"/>
      <c r="U67" s="303"/>
      <c r="V67" s="303"/>
      <c r="W67" s="303"/>
      <c r="X67" s="6"/>
    </row>
    <row r="68" spans="2:24">
      <c r="B68" s="248" t="s">
        <v>126</v>
      </c>
      <c r="C68" s="302">
        <v>0.08</v>
      </c>
      <c r="D68" s="303"/>
      <c r="E68" s="14" t="s">
        <v>341</v>
      </c>
      <c r="F68" s="15"/>
      <c r="G68" s="15"/>
      <c r="H68" s="15"/>
      <c r="I68" s="15"/>
      <c r="J68" s="15"/>
      <c r="K68" s="15"/>
      <c r="L68" s="15"/>
      <c r="M68" s="15"/>
      <c r="N68" s="15"/>
      <c r="O68" s="15"/>
      <c r="P68" s="15"/>
      <c r="Q68" s="15"/>
      <c r="R68" s="15"/>
      <c r="S68" s="15"/>
      <c r="T68" s="15"/>
      <c r="U68" s="15"/>
      <c r="V68" s="15"/>
      <c r="W68" s="16"/>
      <c r="X68" s="6"/>
    </row>
    <row r="69" spans="2:24">
      <c r="B69" s="7"/>
      <c r="C69" s="307"/>
      <c r="D69" s="303"/>
      <c r="E69" s="303"/>
      <c r="F69" s="303"/>
      <c r="G69" s="303"/>
      <c r="H69" s="303"/>
      <c r="I69" s="303"/>
      <c r="J69" s="303"/>
      <c r="K69" s="303"/>
      <c r="L69" s="303"/>
      <c r="M69" s="303"/>
      <c r="N69" s="303"/>
      <c r="O69" s="303"/>
      <c r="P69" s="303"/>
      <c r="Q69" s="303"/>
      <c r="R69" s="303"/>
      <c r="S69" s="303"/>
      <c r="T69" s="303"/>
      <c r="U69" s="303"/>
      <c r="V69" s="303"/>
      <c r="W69" s="303"/>
      <c r="X69" s="6"/>
    </row>
    <row r="70" spans="2:24">
      <c r="B70" s="248" t="s">
        <v>127</v>
      </c>
      <c r="C70" s="210"/>
      <c r="D70" s="303"/>
      <c r="E70" s="14" t="s">
        <v>172</v>
      </c>
      <c r="F70" s="15"/>
      <c r="G70" s="15"/>
      <c r="H70" s="15"/>
      <c r="I70" s="15"/>
      <c r="J70" s="15"/>
      <c r="K70" s="15"/>
      <c r="L70" s="15"/>
      <c r="M70" s="15"/>
      <c r="N70" s="15"/>
      <c r="O70" s="15"/>
      <c r="P70" s="15"/>
      <c r="Q70" s="15"/>
      <c r="R70" s="15"/>
      <c r="S70" s="15"/>
      <c r="T70" s="15"/>
      <c r="U70" s="15"/>
      <c r="V70" s="15"/>
      <c r="W70" s="16"/>
      <c r="X70" s="6"/>
    </row>
    <row r="71" spans="2:24">
      <c r="B71" s="7"/>
      <c r="C71" s="307"/>
      <c r="D71" s="303"/>
      <c r="E71" s="303"/>
      <c r="F71" s="303"/>
      <c r="G71" s="303"/>
      <c r="H71" s="303"/>
      <c r="I71" s="303"/>
      <c r="J71" s="303"/>
      <c r="K71" s="303"/>
      <c r="L71" s="303"/>
      <c r="M71" s="303"/>
      <c r="N71" s="303"/>
      <c r="O71" s="303"/>
      <c r="P71" s="303"/>
      <c r="Q71" s="303"/>
      <c r="R71" s="303"/>
      <c r="S71" s="303"/>
      <c r="T71" s="303"/>
      <c r="U71" s="303"/>
      <c r="V71" s="303"/>
      <c r="W71" s="303"/>
      <c r="X71" s="6"/>
    </row>
    <row r="72" spans="2:24">
      <c r="B72" s="248" t="s">
        <v>173</v>
      </c>
      <c r="C72" s="212"/>
      <c r="D72" s="303"/>
      <c r="E72" s="14" t="s">
        <v>174</v>
      </c>
      <c r="F72" s="15"/>
      <c r="G72" s="15"/>
      <c r="H72" s="15"/>
      <c r="I72" s="15"/>
      <c r="J72" s="15"/>
      <c r="K72" s="15"/>
      <c r="L72" s="15"/>
      <c r="M72" s="15"/>
      <c r="N72" s="15"/>
      <c r="O72" s="15"/>
      <c r="P72" s="15"/>
      <c r="Q72" s="15"/>
      <c r="R72" s="15"/>
      <c r="S72" s="15"/>
      <c r="T72" s="15"/>
      <c r="U72" s="15"/>
      <c r="V72" s="15"/>
      <c r="W72" s="16"/>
      <c r="X72" s="6"/>
    </row>
    <row r="73" spans="2:24">
      <c r="B73" s="12"/>
      <c r="C73" s="308"/>
      <c r="D73" s="303"/>
      <c r="E73" s="303"/>
      <c r="F73" s="303"/>
      <c r="G73" s="303"/>
      <c r="H73" s="303"/>
      <c r="I73" s="303"/>
      <c r="J73" s="303"/>
      <c r="K73" s="303"/>
      <c r="L73" s="303"/>
      <c r="M73" s="303"/>
      <c r="N73" s="303"/>
      <c r="O73" s="303"/>
      <c r="P73" s="303"/>
      <c r="Q73" s="303"/>
      <c r="R73" s="303"/>
      <c r="S73" s="303"/>
      <c r="T73" s="303"/>
      <c r="U73" s="303"/>
      <c r="V73" s="303"/>
      <c r="W73" s="303"/>
      <c r="X73" s="6"/>
    </row>
    <row r="74" spans="2:24">
      <c r="B74" s="292" t="s">
        <v>36</v>
      </c>
      <c r="C74" s="309"/>
      <c r="D74" s="309"/>
      <c r="E74" s="309"/>
      <c r="F74" s="309"/>
      <c r="G74" s="309"/>
      <c r="H74" s="309"/>
      <c r="I74" s="309"/>
      <c r="J74" s="309"/>
      <c r="K74" s="309"/>
      <c r="L74" s="309"/>
      <c r="M74" s="309"/>
      <c r="N74" s="309"/>
      <c r="O74" s="309"/>
      <c r="P74" s="309"/>
      <c r="Q74" s="309"/>
      <c r="R74" s="309"/>
      <c r="S74" s="309"/>
      <c r="T74" s="309"/>
      <c r="U74" s="309"/>
      <c r="V74" s="309"/>
      <c r="W74" s="309"/>
      <c r="X74" s="310"/>
    </row>
    <row r="75" spans="2:24">
      <c r="B75" s="12"/>
      <c r="C75" s="308"/>
      <c r="D75" s="311"/>
      <c r="E75" s="303"/>
      <c r="F75" s="303"/>
      <c r="G75" s="303"/>
      <c r="H75" s="303"/>
      <c r="I75" s="303"/>
      <c r="J75" s="303"/>
      <c r="K75" s="303"/>
      <c r="L75" s="303"/>
      <c r="M75" s="303"/>
      <c r="N75" s="303"/>
      <c r="O75" s="303"/>
      <c r="P75" s="303"/>
      <c r="Q75" s="303"/>
      <c r="R75" s="303"/>
      <c r="S75" s="303"/>
      <c r="T75" s="303"/>
      <c r="U75" s="303"/>
      <c r="V75" s="303"/>
      <c r="W75" s="303"/>
      <c r="X75" s="6"/>
    </row>
    <row r="76" spans="2:24">
      <c r="B76" s="248" t="s">
        <v>175</v>
      </c>
      <c r="C76" s="212" t="s">
        <v>176</v>
      </c>
      <c r="D76" s="311"/>
      <c r="E76" s="14" t="s">
        <v>177</v>
      </c>
      <c r="F76" s="15"/>
      <c r="G76" s="15"/>
      <c r="H76" s="15"/>
      <c r="I76" s="15"/>
      <c r="J76" s="15"/>
      <c r="K76" s="15"/>
      <c r="L76" s="15"/>
      <c r="M76" s="15"/>
      <c r="N76" s="15"/>
      <c r="O76" s="15"/>
      <c r="P76" s="15"/>
      <c r="Q76" s="15"/>
      <c r="R76" s="15"/>
      <c r="S76" s="15"/>
      <c r="T76" s="15"/>
      <c r="U76" s="15"/>
      <c r="V76" s="15"/>
      <c r="W76" s="16"/>
      <c r="X76" s="6"/>
    </row>
    <row r="77" spans="2:24">
      <c r="B77" s="12"/>
      <c r="C77" s="308"/>
      <c r="D77" s="311"/>
      <c r="E77" s="303"/>
      <c r="F77" s="303"/>
      <c r="G77" s="303"/>
      <c r="H77" s="303"/>
      <c r="I77" s="303"/>
      <c r="J77" s="303"/>
      <c r="K77" s="303"/>
      <c r="L77" s="303"/>
      <c r="M77" s="303"/>
      <c r="N77" s="303"/>
      <c r="O77" s="303"/>
      <c r="P77" s="303"/>
      <c r="Q77" s="303"/>
      <c r="R77" s="303"/>
      <c r="S77" s="303"/>
      <c r="T77" s="303"/>
      <c r="U77" s="303"/>
      <c r="V77" s="303"/>
      <c r="W77" s="303"/>
      <c r="X77" s="6"/>
    </row>
    <row r="78" spans="2:24">
      <c r="B78" s="312" t="s">
        <v>178</v>
      </c>
      <c r="C78" s="313" t="s">
        <v>179</v>
      </c>
      <c r="D78" s="314"/>
      <c r="E78" s="315"/>
      <c r="F78" s="315"/>
      <c r="G78" s="315"/>
      <c r="H78" s="315"/>
      <c r="I78" s="315"/>
      <c r="J78" s="315"/>
      <c r="K78" s="315"/>
      <c r="L78" s="315"/>
      <c r="M78" s="315"/>
      <c r="N78" s="315"/>
      <c r="O78" s="315"/>
      <c r="P78" s="315"/>
      <c r="Q78" s="315"/>
      <c r="R78" s="315"/>
      <c r="S78" s="309"/>
      <c r="T78" s="309"/>
      <c r="U78" s="309"/>
      <c r="V78" s="309"/>
      <c r="W78" s="309"/>
      <c r="X78" s="310"/>
    </row>
    <row r="79" spans="2:24">
      <c r="B79" s="241"/>
      <c r="C79" s="308"/>
      <c r="D79" s="311"/>
      <c r="E79" s="303"/>
      <c r="F79" s="303"/>
      <c r="G79" s="303"/>
      <c r="H79" s="303"/>
      <c r="I79" s="303"/>
      <c r="J79" s="303"/>
      <c r="K79" s="303"/>
      <c r="L79" s="303"/>
      <c r="M79" s="303"/>
      <c r="N79" s="303"/>
      <c r="O79" s="303"/>
      <c r="P79" s="303"/>
      <c r="Q79" s="303"/>
      <c r="R79" s="303"/>
      <c r="S79" s="303"/>
      <c r="T79" s="303"/>
      <c r="U79" s="303"/>
      <c r="V79" s="303"/>
      <c r="W79" s="303"/>
      <c r="X79" s="6"/>
    </row>
    <row r="80" spans="2:24">
      <c r="B80" s="317" t="s">
        <v>130</v>
      </c>
      <c r="C80" s="210"/>
      <c r="D80" s="303"/>
      <c r="E80" s="318">
        <v>0.251</v>
      </c>
      <c r="F80" s="15" t="s">
        <v>342</v>
      </c>
      <c r="G80" s="15"/>
      <c r="H80" s="15"/>
      <c r="I80" s="15"/>
      <c r="J80" s="15"/>
      <c r="K80" s="15"/>
      <c r="L80" s="15"/>
      <c r="M80" s="15"/>
      <c r="N80" s="15"/>
      <c r="O80" s="15"/>
      <c r="P80" s="15"/>
      <c r="Q80" s="15"/>
      <c r="R80" s="15"/>
      <c r="S80" s="15"/>
      <c r="T80" s="15"/>
      <c r="U80" s="15"/>
      <c r="V80" s="15"/>
      <c r="W80" s="16"/>
      <c r="X80" s="6"/>
    </row>
    <row r="81" spans="2:24">
      <c r="B81" s="12"/>
      <c r="C81" s="308"/>
      <c r="D81" s="311"/>
      <c r="E81" s="303"/>
      <c r="F81" s="303"/>
      <c r="G81" s="303"/>
      <c r="H81" s="303"/>
      <c r="I81" s="303"/>
      <c r="J81" s="303"/>
      <c r="K81" s="303"/>
      <c r="L81" s="303"/>
      <c r="M81" s="303"/>
      <c r="N81" s="303"/>
      <c r="O81" s="303"/>
      <c r="P81" s="303"/>
      <c r="Q81" s="303"/>
      <c r="R81" s="303"/>
      <c r="S81" s="303"/>
      <c r="T81" s="303"/>
      <c r="U81" s="303"/>
      <c r="V81" s="303"/>
      <c r="W81" s="303"/>
      <c r="X81" s="6"/>
    </row>
    <row r="82" spans="2:24">
      <c r="B82" s="312" t="s">
        <v>181</v>
      </c>
      <c r="C82" s="313"/>
      <c r="D82" s="314"/>
      <c r="E82" s="315"/>
      <c r="F82" s="315"/>
      <c r="G82" s="315"/>
      <c r="H82" s="315"/>
      <c r="I82" s="315"/>
      <c r="J82" s="315"/>
      <c r="K82" s="315"/>
      <c r="L82" s="315"/>
      <c r="M82" s="315"/>
      <c r="N82" s="315"/>
      <c r="O82" s="315"/>
      <c r="P82" s="315"/>
      <c r="Q82" s="315"/>
      <c r="R82" s="315"/>
      <c r="S82" s="315"/>
      <c r="T82" s="315"/>
      <c r="U82" s="315"/>
      <c r="V82" s="315"/>
      <c r="W82" s="315"/>
      <c r="X82" s="316"/>
    </row>
    <row r="83" spans="2:24">
      <c r="B83" s="12"/>
      <c r="C83" s="308"/>
      <c r="D83" s="311"/>
      <c r="E83" s="303"/>
      <c r="F83" s="303"/>
      <c r="G83" s="303"/>
      <c r="H83" s="303"/>
      <c r="I83" s="303"/>
      <c r="J83" s="303"/>
      <c r="K83" s="303"/>
      <c r="L83" s="303"/>
      <c r="M83" s="303"/>
      <c r="N83" s="303"/>
      <c r="O83" s="303"/>
      <c r="P83" s="303"/>
      <c r="Q83" s="303"/>
      <c r="R83" s="303"/>
      <c r="S83" s="303"/>
      <c r="T83" s="303"/>
      <c r="U83" s="303"/>
      <c r="V83" s="303"/>
      <c r="W83" s="303"/>
      <c r="X83" s="6"/>
    </row>
    <row r="84" spans="2:24">
      <c r="B84" s="243" t="str">
        <f>B57</f>
        <v>Salarisschaal</v>
      </c>
      <c r="C84" s="319"/>
      <c r="D84" s="242">
        <f>IF(D61="","",D57)</f>
        <v>10</v>
      </c>
      <c r="E84" s="242">
        <f t="shared" ref="E84:R84" si="23">IF(E61="","",E57)</f>
        <v>15</v>
      </c>
      <c r="F84" s="242">
        <f t="shared" si="23"/>
        <v>20</v>
      </c>
      <c r="G84" s="242">
        <f t="shared" si="23"/>
        <v>25</v>
      </c>
      <c r="H84" s="242">
        <f t="shared" si="23"/>
        <v>30</v>
      </c>
      <c r="I84" s="242">
        <f t="shared" si="23"/>
        <v>35</v>
      </c>
      <c r="J84" s="242">
        <f t="shared" si="23"/>
        <v>40</v>
      </c>
      <c r="K84" s="242">
        <f t="shared" si="23"/>
        <v>45</v>
      </c>
      <c r="L84" s="242">
        <f t="shared" si="23"/>
        <v>50</v>
      </c>
      <c r="M84" s="242">
        <f t="shared" si="23"/>
        <v>55</v>
      </c>
      <c r="N84" s="242">
        <f t="shared" si="23"/>
        <v>60</v>
      </c>
      <c r="O84" s="242">
        <f t="shared" si="23"/>
        <v>65</v>
      </c>
      <c r="P84" s="242">
        <f t="shared" si="23"/>
        <v>70</v>
      </c>
      <c r="Q84" s="242">
        <f t="shared" si="23"/>
        <v>70</v>
      </c>
      <c r="R84" s="242">
        <f t="shared" si="23"/>
        <v>80</v>
      </c>
      <c r="S84" s="12"/>
      <c r="T84" s="5"/>
      <c r="U84" s="5"/>
      <c r="V84" s="5"/>
      <c r="W84" s="5"/>
      <c r="X84" s="6"/>
    </row>
    <row r="85" spans="2:24">
      <c r="B85" s="243" t="str">
        <f>B58</f>
        <v>Periodiek (gewogen gemiddelde)</v>
      </c>
      <c r="C85" s="319"/>
      <c r="D85" s="242">
        <f>IF(D61="","",D58)</f>
        <v>3</v>
      </c>
      <c r="E85" s="242">
        <f t="shared" ref="E85:R85" si="24">IF(E61="","",E58)</f>
        <v>7</v>
      </c>
      <c r="F85" s="242">
        <f t="shared" si="24"/>
        <v>5</v>
      </c>
      <c r="G85" s="242">
        <f t="shared" si="24"/>
        <v>5</v>
      </c>
      <c r="H85" s="242">
        <f t="shared" si="24"/>
        <v>5</v>
      </c>
      <c r="I85" s="242">
        <f t="shared" si="24"/>
        <v>5</v>
      </c>
      <c r="J85" s="242">
        <f t="shared" si="24"/>
        <v>6</v>
      </c>
      <c r="K85" s="242">
        <f t="shared" si="24"/>
        <v>5</v>
      </c>
      <c r="L85" s="242">
        <f t="shared" si="24"/>
        <v>5</v>
      </c>
      <c r="M85" s="242">
        <f t="shared" si="24"/>
        <v>5</v>
      </c>
      <c r="N85" s="242">
        <f t="shared" si="24"/>
        <v>5</v>
      </c>
      <c r="O85" s="242">
        <f t="shared" si="24"/>
        <v>5</v>
      </c>
      <c r="P85" s="242">
        <f t="shared" si="24"/>
        <v>5</v>
      </c>
      <c r="Q85" s="242">
        <f t="shared" si="24"/>
        <v>5</v>
      </c>
      <c r="R85" s="242">
        <f t="shared" si="24"/>
        <v>5</v>
      </c>
      <c r="S85" s="303"/>
      <c r="T85" s="303"/>
      <c r="U85" s="303"/>
      <c r="V85" s="303"/>
      <c r="W85" s="5"/>
      <c r="X85" s="6"/>
    </row>
    <row r="86" spans="2:24">
      <c r="B86" s="243"/>
      <c r="C86" s="320"/>
      <c r="D86" s="245"/>
      <c r="E86" s="245"/>
      <c r="F86" s="245"/>
      <c r="G86" s="245"/>
      <c r="H86" s="245"/>
      <c r="I86" s="245"/>
      <c r="J86" s="245"/>
      <c r="K86" s="245"/>
      <c r="L86" s="245"/>
      <c r="M86" s="245"/>
      <c r="N86" s="245"/>
      <c r="O86" s="245"/>
      <c r="P86" s="245"/>
      <c r="Q86" s="245"/>
      <c r="R86" s="245"/>
      <c r="S86" s="303"/>
      <c r="T86" s="303"/>
      <c r="U86" s="303"/>
      <c r="V86" s="303"/>
      <c r="W86" s="5"/>
      <c r="X86" s="6"/>
    </row>
    <row r="87" spans="2:24">
      <c r="B87" s="248" t="s">
        <v>182</v>
      </c>
      <c r="C87" s="321"/>
      <c r="D87" s="322">
        <f>IF(D61="","",D25*CAO_GGZ!$D$9)</f>
        <v>26272.146169230771</v>
      </c>
      <c r="E87" s="322">
        <f>IF(E61="","",E25*CAO_GGZ!$D$9)</f>
        <v>30123.340303846151</v>
      </c>
      <c r="F87" s="322">
        <f>IF(F61="","",F25*CAO_GGZ!$D$9)</f>
        <v>29227.062396153844</v>
      </c>
      <c r="G87" s="322">
        <f>IF(G61="","",G25*CAO_GGZ!$D$9)</f>
        <v>31117.648607692303</v>
      </c>
      <c r="H87" s="322">
        <f>IF(H61="","",H25*CAO_GGZ!$D$9)</f>
        <v>33064.252188461534</v>
      </c>
      <c r="I87" s="322">
        <f>IF(I61="","",I25*CAO_GGZ!$D$9)</f>
        <v>34968.842742307694</v>
      </c>
      <c r="J87" s="322">
        <f>IF(J61="","",J25*CAO_GGZ!$D$9)</f>
        <v>37909.754626923081</v>
      </c>
      <c r="K87" s="322">
        <f>IF(K61="","",K25*CAO_GGZ!$D$9)</f>
        <v>40808.653484615381</v>
      </c>
      <c r="L87" s="322">
        <f>IF(L61="","",L25*CAO_GGZ!$D$9)</f>
        <v>46977.566271153846</v>
      </c>
      <c r="M87" s="322">
        <f>IF(M61="","",M25*CAO_GGZ!$D$9)</f>
        <v>53111.468201923075</v>
      </c>
      <c r="N87" s="322">
        <f>IF(N61="","",N25*CAO_GGZ!$D$9)</f>
        <v>60750.836930769226</v>
      </c>
      <c r="O87" s="322">
        <f>IF(O61="","",O25*CAO_GGZ!$D$9)</f>
        <v>68712.305532692306</v>
      </c>
      <c r="P87" s="322">
        <f>IF(P61="","",P25*CAO_GGZ!$D$9)</f>
        <v>82492.578363461551</v>
      </c>
      <c r="Q87" s="322">
        <f>IF(Q61="","",Q25*CAO_GGZ!$D$9)</f>
        <v>82492.578363461551</v>
      </c>
      <c r="R87" s="322">
        <f>IF(R61="","",R25*CAO_GGZ!$D$9)</f>
        <v>114583.52876153847</v>
      </c>
      <c r="S87" s="5"/>
      <c r="T87" s="5"/>
      <c r="U87" s="5"/>
      <c r="V87" s="5"/>
      <c r="W87" s="5"/>
      <c r="X87" s="6"/>
    </row>
    <row r="88" spans="2:24">
      <c r="B88" s="248" t="s">
        <v>299</v>
      </c>
      <c r="C88" s="216"/>
      <c r="D88" s="323">
        <f>IF(D61="","",$C88)</f>
        <v>0</v>
      </c>
      <c r="E88" s="323">
        <f t="shared" ref="E88:R88" si="25">IF(E61="","",$C88)</f>
        <v>0</v>
      </c>
      <c r="F88" s="323">
        <f t="shared" si="25"/>
        <v>0</v>
      </c>
      <c r="G88" s="323">
        <f t="shared" si="25"/>
        <v>0</v>
      </c>
      <c r="H88" s="323">
        <f t="shared" si="25"/>
        <v>0</v>
      </c>
      <c r="I88" s="323">
        <f t="shared" si="25"/>
        <v>0</v>
      </c>
      <c r="J88" s="323">
        <f t="shared" si="25"/>
        <v>0</v>
      </c>
      <c r="K88" s="323">
        <f t="shared" si="25"/>
        <v>0</v>
      </c>
      <c r="L88" s="323">
        <f t="shared" si="25"/>
        <v>0</v>
      </c>
      <c r="M88" s="323">
        <f t="shared" si="25"/>
        <v>0</v>
      </c>
      <c r="N88" s="323">
        <f t="shared" si="25"/>
        <v>0</v>
      </c>
      <c r="O88" s="323">
        <f t="shared" si="25"/>
        <v>0</v>
      </c>
      <c r="P88" s="323">
        <f t="shared" si="25"/>
        <v>0</v>
      </c>
      <c r="Q88" s="323">
        <f t="shared" si="25"/>
        <v>0</v>
      </c>
      <c r="R88" s="323">
        <f t="shared" si="25"/>
        <v>0</v>
      </c>
      <c r="S88" s="5"/>
      <c r="T88" s="5"/>
      <c r="U88" s="5"/>
      <c r="V88" s="5"/>
      <c r="W88" s="5"/>
      <c r="X88" s="6"/>
    </row>
    <row r="89" spans="2:24">
      <c r="B89" s="248" t="s">
        <v>300</v>
      </c>
      <c r="C89" s="217"/>
      <c r="D89" s="324">
        <f>IF(D61="","",$C89)</f>
        <v>0</v>
      </c>
      <c r="E89" s="324">
        <f t="shared" ref="E89:R89" si="26">IF(E61="","",$C89)</f>
        <v>0</v>
      </c>
      <c r="F89" s="324">
        <f t="shared" si="26"/>
        <v>0</v>
      </c>
      <c r="G89" s="324">
        <f t="shared" si="26"/>
        <v>0</v>
      </c>
      <c r="H89" s="324">
        <f t="shared" si="26"/>
        <v>0</v>
      </c>
      <c r="I89" s="324">
        <f t="shared" si="26"/>
        <v>0</v>
      </c>
      <c r="J89" s="324">
        <f t="shared" si="26"/>
        <v>0</v>
      </c>
      <c r="K89" s="324">
        <f t="shared" si="26"/>
        <v>0</v>
      </c>
      <c r="L89" s="324">
        <f t="shared" si="26"/>
        <v>0</v>
      </c>
      <c r="M89" s="324">
        <f t="shared" si="26"/>
        <v>0</v>
      </c>
      <c r="N89" s="324">
        <f t="shared" si="26"/>
        <v>0</v>
      </c>
      <c r="O89" s="324">
        <f t="shared" si="26"/>
        <v>0</v>
      </c>
      <c r="P89" s="324">
        <f t="shared" si="26"/>
        <v>0</v>
      </c>
      <c r="Q89" s="324">
        <f t="shared" si="26"/>
        <v>0</v>
      </c>
      <c r="R89" s="324">
        <f t="shared" si="26"/>
        <v>0</v>
      </c>
      <c r="S89" s="5"/>
      <c r="T89" s="5"/>
      <c r="U89" s="5"/>
      <c r="V89" s="5"/>
      <c r="W89" s="5"/>
      <c r="X89" s="6"/>
    </row>
    <row r="90" spans="2:24" ht="11.25" thickBot="1">
      <c r="B90" s="248" t="s">
        <v>187</v>
      </c>
      <c r="C90" s="321"/>
      <c r="D90" s="322">
        <f>IF(D61="","",(D87-D89)*D88)</f>
        <v>0</v>
      </c>
      <c r="E90" s="322">
        <f t="shared" ref="E90:R90" si="27">IF(E61="","",(E87-E89)*E88)</f>
        <v>0</v>
      </c>
      <c r="F90" s="322">
        <f t="shared" si="27"/>
        <v>0</v>
      </c>
      <c r="G90" s="322">
        <f t="shared" si="27"/>
        <v>0</v>
      </c>
      <c r="H90" s="322">
        <f t="shared" si="27"/>
        <v>0</v>
      </c>
      <c r="I90" s="322">
        <f t="shared" si="27"/>
        <v>0</v>
      </c>
      <c r="J90" s="322">
        <f t="shared" si="27"/>
        <v>0</v>
      </c>
      <c r="K90" s="322">
        <f t="shared" si="27"/>
        <v>0</v>
      </c>
      <c r="L90" s="322">
        <f t="shared" si="27"/>
        <v>0</v>
      </c>
      <c r="M90" s="322">
        <f t="shared" si="27"/>
        <v>0</v>
      </c>
      <c r="N90" s="322">
        <f t="shared" si="27"/>
        <v>0</v>
      </c>
      <c r="O90" s="322">
        <f t="shared" si="27"/>
        <v>0</v>
      </c>
      <c r="P90" s="322">
        <f t="shared" si="27"/>
        <v>0</v>
      </c>
      <c r="Q90" s="322">
        <f t="shared" si="27"/>
        <v>0</v>
      </c>
      <c r="R90" s="322">
        <f t="shared" si="27"/>
        <v>0</v>
      </c>
      <c r="S90" s="5"/>
      <c r="T90" s="5"/>
      <c r="U90" s="5"/>
      <c r="V90" s="5"/>
      <c r="W90" s="5"/>
      <c r="X90" s="6"/>
    </row>
    <row r="91" spans="2:24" ht="12" thickTop="1" thickBot="1">
      <c r="B91" s="325" t="s">
        <v>188</v>
      </c>
      <c r="C91" s="326">
        <f>Data_overig!B48</f>
        <v>0.5</v>
      </c>
      <c r="D91" s="327">
        <f>IF(D61="","",(D90/D87)*$C91)</f>
        <v>0</v>
      </c>
      <c r="E91" s="327">
        <f t="shared" ref="E91:R91" si="28">IF(E61="","",(E90/E87)*$C91)</f>
        <v>0</v>
      </c>
      <c r="F91" s="327">
        <f t="shared" si="28"/>
        <v>0</v>
      </c>
      <c r="G91" s="327">
        <f t="shared" si="28"/>
        <v>0</v>
      </c>
      <c r="H91" s="327">
        <f t="shared" si="28"/>
        <v>0</v>
      </c>
      <c r="I91" s="327">
        <f t="shared" si="28"/>
        <v>0</v>
      </c>
      <c r="J91" s="327">
        <f t="shared" si="28"/>
        <v>0</v>
      </c>
      <c r="K91" s="327">
        <f t="shared" si="28"/>
        <v>0</v>
      </c>
      <c r="L91" s="327">
        <f t="shared" si="28"/>
        <v>0</v>
      </c>
      <c r="M91" s="327">
        <f t="shared" si="28"/>
        <v>0</v>
      </c>
      <c r="N91" s="327">
        <f t="shared" si="28"/>
        <v>0</v>
      </c>
      <c r="O91" s="327">
        <f t="shared" si="28"/>
        <v>0</v>
      </c>
      <c r="P91" s="327">
        <f t="shared" si="28"/>
        <v>0</v>
      </c>
      <c r="Q91" s="327">
        <f t="shared" si="28"/>
        <v>0</v>
      </c>
      <c r="R91" s="327">
        <f t="shared" si="28"/>
        <v>0</v>
      </c>
      <c r="S91" s="5"/>
      <c r="T91" s="5"/>
      <c r="U91" s="5"/>
      <c r="V91" s="5"/>
      <c r="W91" s="5"/>
      <c r="X91" s="6"/>
    </row>
    <row r="92" spans="2:24" ht="11.25" thickTop="1">
      <c r="B92" s="248" t="s">
        <v>301</v>
      </c>
      <c r="C92" s="216"/>
      <c r="D92" s="323">
        <f>IF(D61="","",$C92)</f>
        <v>0</v>
      </c>
      <c r="E92" s="323">
        <f t="shared" ref="E92:R92" si="29">IF(E61="","",$C92)</f>
        <v>0</v>
      </c>
      <c r="F92" s="323">
        <f t="shared" si="29"/>
        <v>0</v>
      </c>
      <c r="G92" s="323">
        <f t="shared" si="29"/>
        <v>0</v>
      </c>
      <c r="H92" s="323">
        <f t="shared" si="29"/>
        <v>0</v>
      </c>
      <c r="I92" s="323">
        <f t="shared" si="29"/>
        <v>0</v>
      </c>
      <c r="J92" s="323">
        <f t="shared" si="29"/>
        <v>0</v>
      </c>
      <c r="K92" s="323">
        <f t="shared" si="29"/>
        <v>0</v>
      </c>
      <c r="L92" s="323">
        <f t="shared" si="29"/>
        <v>0</v>
      </c>
      <c r="M92" s="323">
        <f t="shared" si="29"/>
        <v>0</v>
      </c>
      <c r="N92" s="323">
        <f t="shared" si="29"/>
        <v>0</v>
      </c>
      <c r="O92" s="323">
        <f t="shared" si="29"/>
        <v>0</v>
      </c>
      <c r="P92" s="323">
        <f t="shared" si="29"/>
        <v>0</v>
      </c>
      <c r="Q92" s="323">
        <f t="shared" si="29"/>
        <v>0</v>
      </c>
      <c r="R92" s="323">
        <f t="shared" si="29"/>
        <v>0</v>
      </c>
      <c r="S92" s="5"/>
      <c r="T92" s="5"/>
      <c r="U92" s="5"/>
      <c r="V92" s="5"/>
      <c r="W92" s="5"/>
      <c r="X92" s="6"/>
    </row>
    <row r="93" spans="2:24">
      <c r="B93" s="248" t="s">
        <v>302</v>
      </c>
      <c r="C93" s="217"/>
      <c r="D93" s="324">
        <f>IF(D61="","",$C93)</f>
        <v>0</v>
      </c>
      <c r="E93" s="324">
        <f t="shared" ref="E93:R93" si="30">IF(E61="","",$C93)</f>
        <v>0</v>
      </c>
      <c r="F93" s="324">
        <f t="shared" si="30"/>
        <v>0</v>
      </c>
      <c r="G93" s="324">
        <f t="shared" si="30"/>
        <v>0</v>
      </c>
      <c r="H93" s="324">
        <f t="shared" si="30"/>
        <v>0</v>
      </c>
      <c r="I93" s="324">
        <f t="shared" si="30"/>
        <v>0</v>
      </c>
      <c r="J93" s="324">
        <f t="shared" si="30"/>
        <v>0</v>
      </c>
      <c r="K93" s="324">
        <f t="shared" si="30"/>
        <v>0</v>
      </c>
      <c r="L93" s="324">
        <f t="shared" si="30"/>
        <v>0</v>
      </c>
      <c r="M93" s="324">
        <f t="shared" si="30"/>
        <v>0</v>
      </c>
      <c r="N93" s="324">
        <f t="shared" si="30"/>
        <v>0</v>
      </c>
      <c r="O93" s="324">
        <f t="shared" si="30"/>
        <v>0</v>
      </c>
      <c r="P93" s="324">
        <f t="shared" si="30"/>
        <v>0</v>
      </c>
      <c r="Q93" s="324">
        <f t="shared" si="30"/>
        <v>0</v>
      </c>
      <c r="R93" s="324">
        <f t="shared" si="30"/>
        <v>0</v>
      </c>
      <c r="S93" s="5"/>
      <c r="T93" s="5"/>
      <c r="U93" s="5"/>
      <c r="V93" s="5"/>
      <c r="W93" s="5"/>
      <c r="X93" s="6"/>
    </row>
    <row r="94" spans="2:24" ht="11.25" thickBot="1">
      <c r="B94" s="328" t="s">
        <v>193</v>
      </c>
      <c r="C94" s="329"/>
      <c r="D94" s="330">
        <f>IF(D61="","",(D87-D93)*D92)</f>
        <v>0</v>
      </c>
      <c r="E94" s="330">
        <f t="shared" ref="E94:R94" si="31">IF(E61="","",(E87-E93)*E92)</f>
        <v>0</v>
      </c>
      <c r="F94" s="330">
        <f t="shared" si="31"/>
        <v>0</v>
      </c>
      <c r="G94" s="330">
        <f t="shared" si="31"/>
        <v>0</v>
      </c>
      <c r="H94" s="330">
        <f t="shared" si="31"/>
        <v>0</v>
      </c>
      <c r="I94" s="330">
        <f t="shared" si="31"/>
        <v>0</v>
      </c>
      <c r="J94" s="330">
        <f t="shared" si="31"/>
        <v>0</v>
      </c>
      <c r="K94" s="330">
        <f t="shared" si="31"/>
        <v>0</v>
      </c>
      <c r="L94" s="330">
        <f t="shared" si="31"/>
        <v>0</v>
      </c>
      <c r="M94" s="330">
        <f t="shared" si="31"/>
        <v>0</v>
      </c>
      <c r="N94" s="330">
        <f t="shared" si="31"/>
        <v>0</v>
      </c>
      <c r="O94" s="330">
        <f t="shared" si="31"/>
        <v>0</v>
      </c>
      <c r="P94" s="330">
        <f t="shared" si="31"/>
        <v>0</v>
      </c>
      <c r="Q94" s="330">
        <f t="shared" si="31"/>
        <v>0</v>
      </c>
      <c r="R94" s="330">
        <f t="shared" si="31"/>
        <v>0</v>
      </c>
      <c r="S94" s="5"/>
      <c r="T94" s="5"/>
      <c r="U94" s="5"/>
      <c r="V94" s="5"/>
      <c r="W94" s="5"/>
      <c r="X94" s="6"/>
    </row>
    <row r="95" spans="2:24" ht="12" thickTop="1" thickBot="1">
      <c r="B95" s="325" t="s">
        <v>194</v>
      </c>
      <c r="C95" s="326">
        <f>Data_overig!B51</f>
        <v>0.5</v>
      </c>
      <c r="D95" s="327">
        <f>IF(D61="","",(D94/D87)*$C95)</f>
        <v>0</v>
      </c>
      <c r="E95" s="327">
        <f t="shared" ref="E95:R95" si="32">IF(E61="","",(E94/E87)*$C95)</f>
        <v>0</v>
      </c>
      <c r="F95" s="327">
        <f t="shared" si="32"/>
        <v>0</v>
      </c>
      <c r="G95" s="327">
        <f t="shared" si="32"/>
        <v>0</v>
      </c>
      <c r="H95" s="327">
        <f t="shared" si="32"/>
        <v>0</v>
      </c>
      <c r="I95" s="327">
        <f t="shared" si="32"/>
        <v>0</v>
      </c>
      <c r="J95" s="327">
        <f t="shared" si="32"/>
        <v>0</v>
      </c>
      <c r="K95" s="327">
        <f t="shared" si="32"/>
        <v>0</v>
      </c>
      <c r="L95" s="327">
        <f t="shared" si="32"/>
        <v>0</v>
      </c>
      <c r="M95" s="327">
        <f t="shared" si="32"/>
        <v>0</v>
      </c>
      <c r="N95" s="327">
        <f t="shared" si="32"/>
        <v>0</v>
      </c>
      <c r="O95" s="327">
        <f t="shared" si="32"/>
        <v>0</v>
      </c>
      <c r="P95" s="327">
        <f t="shared" si="32"/>
        <v>0</v>
      </c>
      <c r="Q95" s="327">
        <f t="shared" si="32"/>
        <v>0</v>
      </c>
      <c r="R95" s="327">
        <f t="shared" si="32"/>
        <v>0</v>
      </c>
      <c r="S95" s="5"/>
      <c r="T95" s="5"/>
      <c r="U95" s="5"/>
      <c r="V95" s="5"/>
      <c r="W95" s="5"/>
      <c r="X95" s="6"/>
    </row>
    <row r="96" spans="2:24" ht="11.25" thickTop="1">
      <c r="B96" s="257" t="s">
        <v>195</v>
      </c>
      <c r="C96" s="331"/>
      <c r="D96" s="332">
        <f>IF(D61="","",D95+D91)</f>
        <v>0</v>
      </c>
      <c r="E96" s="332">
        <f t="shared" ref="E96:R96" si="33">IF(E61="","",E95+E91)</f>
        <v>0</v>
      </c>
      <c r="F96" s="332">
        <f t="shared" si="33"/>
        <v>0</v>
      </c>
      <c r="G96" s="332">
        <f t="shared" si="33"/>
        <v>0</v>
      </c>
      <c r="H96" s="332">
        <f t="shared" si="33"/>
        <v>0</v>
      </c>
      <c r="I96" s="332">
        <f t="shared" si="33"/>
        <v>0</v>
      </c>
      <c r="J96" s="332">
        <f t="shared" si="33"/>
        <v>0</v>
      </c>
      <c r="K96" s="332">
        <f t="shared" si="33"/>
        <v>0</v>
      </c>
      <c r="L96" s="332">
        <f t="shared" si="33"/>
        <v>0</v>
      </c>
      <c r="M96" s="332">
        <f t="shared" si="33"/>
        <v>0</v>
      </c>
      <c r="N96" s="332">
        <f t="shared" si="33"/>
        <v>0</v>
      </c>
      <c r="O96" s="332">
        <f t="shared" si="33"/>
        <v>0</v>
      </c>
      <c r="P96" s="332">
        <f t="shared" si="33"/>
        <v>0</v>
      </c>
      <c r="Q96" s="332">
        <f t="shared" si="33"/>
        <v>0</v>
      </c>
      <c r="R96" s="332">
        <f t="shared" si="33"/>
        <v>0</v>
      </c>
      <c r="S96" s="5"/>
      <c r="T96" s="5"/>
      <c r="U96" s="5"/>
      <c r="V96" s="5"/>
      <c r="W96" s="5"/>
      <c r="X96" s="6"/>
    </row>
    <row r="97" spans="2:24">
      <c r="B97" s="12"/>
      <c r="C97" s="308"/>
      <c r="D97" s="311"/>
      <c r="E97" s="303"/>
      <c r="F97" s="303"/>
      <c r="G97" s="303"/>
      <c r="H97" s="303"/>
      <c r="I97" s="303"/>
      <c r="J97" s="303"/>
      <c r="K97" s="303"/>
      <c r="L97" s="303"/>
      <c r="M97" s="303"/>
      <c r="N97" s="303"/>
      <c r="O97" s="303"/>
      <c r="P97" s="303"/>
      <c r="Q97" s="303"/>
      <c r="R97" s="303"/>
      <c r="S97" s="5"/>
      <c r="T97" s="5"/>
      <c r="U97" s="5"/>
      <c r="V97" s="5"/>
      <c r="W97" s="5"/>
      <c r="X97" s="6"/>
    </row>
    <row r="98" spans="2:24">
      <c r="B98" s="248" t="s">
        <v>196</v>
      </c>
      <c r="C98" s="210"/>
      <c r="D98" s="311"/>
      <c r="E98" s="14" t="s">
        <v>197</v>
      </c>
      <c r="F98" s="15"/>
      <c r="G98" s="15"/>
      <c r="H98" s="15"/>
      <c r="I98" s="15"/>
      <c r="J98" s="15"/>
      <c r="K98" s="15"/>
      <c r="L98" s="15"/>
      <c r="M98" s="15"/>
      <c r="N98" s="15"/>
      <c r="O98" s="15"/>
      <c r="P98" s="15"/>
      <c r="Q98" s="15"/>
      <c r="R98" s="15"/>
      <c r="S98" s="15"/>
      <c r="T98" s="15"/>
      <c r="U98" s="15"/>
      <c r="V98" s="15"/>
      <c r="W98" s="16"/>
      <c r="X98" s="6"/>
    </row>
    <row r="99" spans="2:24">
      <c r="B99" s="248" t="s">
        <v>198</v>
      </c>
      <c r="C99" s="210"/>
      <c r="D99" s="311"/>
      <c r="E99" s="466" t="s">
        <v>199</v>
      </c>
      <c r="F99" s="15"/>
      <c r="G99" s="15"/>
      <c r="H99" s="15"/>
      <c r="I99" s="15"/>
      <c r="J99" s="15"/>
      <c r="K99" s="15"/>
      <c r="L99" s="15"/>
      <c r="M99" s="15"/>
      <c r="N99" s="15"/>
      <c r="O99" s="15"/>
      <c r="P99" s="15"/>
      <c r="Q99" s="15"/>
      <c r="R99" s="15"/>
      <c r="S99" s="15"/>
      <c r="T99" s="15"/>
      <c r="U99" s="15"/>
      <c r="V99" s="15"/>
      <c r="W99" s="16"/>
      <c r="X99" s="6"/>
    </row>
    <row r="100" spans="2:24">
      <c r="B100" s="248" t="s">
        <v>200</v>
      </c>
      <c r="C100" s="210"/>
      <c r="D100" s="311"/>
      <c r="E100" s="318">
        <v>6.7500000000000004E-2</v>
      </c>
      <c r="F100" s="15" t="s">
        <v>201</v>
      </c>
      <c r="G100" s="15"/>
      <c r="H100" s="15"/>
      <c r="I100" s="15"/>
      <c r="J100" s="15"/>
      <c r="K100" s="15"/>
      <c r="L100" s="15"/>
      <c r="M100" s="15"/>
      <c r="N100" s="15"/>
      <c r="O100" s="15"/>
      <c r="P100" s="15"/>
      <c r="Q100" s="15"/>
      <c r="R100" s="15"/>
      <c r="S100" s="15"/>
      <c r="T100" s="15"/>
      <c r="U100" s="15"/>
      <c r="V100" s="15"/>
      <c r="W100" s="16"/>
      <c r="X100" s="6"/>
    </row>
    <row r="101" spans="2:24">
      <c r="B101" s="248" t="s">
        <v>202</v>
      </c>
      <c r="C101" s="210"/>
      <c r="D101" s="311"/>
      <c r="E101" s="124" t="s">
        <v>203</v>
      </c>
      <c r="F101" s="15"/>
      <c r="G101" s="15"/>
      <c r="H101" s="15"/>
      <c r="I101" s="15"/>
      <c r="J101" s="15"/>
      <c r="K101" s="15"/>
      <c r="L101" s="15"/>
      <c r="M101" s="15"/>
      <c r="N101" s="15"/>
      <c r="O101" s="15"/>
      <c r="P101" s="15"/>
      <c r="Q101" s="15"/>
      <c r="R101" s="15"/>
      <c r="S101" s="15"/>
      <c r="T101" s="15"/>
      <c r="U101" s="15"/>
      <c r="V101" s="15"/>
      <c r="W101" s="16"/>
      <c r="X101" s="6"/>
    </row>
    <row r="102" spans="2:24" ht="11.25" thickBot="1">
      <c r="B102" s="328" t="s">
        <v>204</v>
      </c>
      <c r="C102" s="218"/>
      <c r="D102" s="311"/>
      <c r="E102" s="14" t="s">
        <v>205</v>
      </c>
      <c r="F102" s="15"/>
      <c r="G102" s="15"/>
      <c r="H102" s="15"/>
      <c r="I102" s="15"/>
      <c r="J102" s="15"/>
      <c r="K102" s="15"/>
      <c r="L102" s="15"/>
      <c r="M102" s="15"/>
      <c r="N102" s="15"/>
      <c r="O102" s="15"/>
      <c r="P102" s="15"/>
      <c r="Q102" s="15"/>
      <c r="R102" s="15"/>
      <c r="S102" s="15"/>
      <c r="T102" s="15"/>
      <c r="U102" s="15"/>
      <c r="V102" s="15"/>
      <c r="W102" s="16"/>
      <c r="X102" s="6"/>
    </row>
    <row r="103" spans="2:24" ht="11.25" thickTop="1">
      <c r="B103" s="257" t="s">
        <v>208</v>
      </c>
      <c r="C103" s="333">
        <f>SUM(C98:C102)</f>
        <v>0</v>
      </c>
      <c r="D103" s="311"/>
      <c r="E103" s="303"/>
      <c r="F103" s="303"/>
      <c r="G103" s="303"/>
      <c r="H103" s="303"/>
      <c r="I103" s="303"/>
      <c r="J103" s="303"/>
      <c r="K103" s="303"/>
      <c r="L103" s="303"/>
      <c r="M103" s="303"/>
      <c r="N103" s="303"/>
      <c r="O103" s="303"/>
      <c r="P103" s="303"/>
      <c r="Q103" s="303"/>
      <c r="R103" s="303"/>
      <c r="S103" s="5"/>
      <c r="T103" s="5"/>
      <c r="U103" s="5"/>
      <c r="V103" s="5"/>
      <c r="W103" s="5"/>
      <c r="X103" s="6"/>
    </row>
    <row r="104" spans="2:24">
      <c r="B104" s="12"/>
      <c r="C104" s="308"/>
      <c r="D104" s="311"/>
      <c r="E104" s="303"/>
      <c r="F104" s="303"/>
      <c r="G104" s="303"/>
      <c r="H104" s="303"/>
      <c r="I104" s="303"/>
      <c r="J104" s="303"/>
      <c r="K104" s="303"/>
      <c r="L104" s="303"/>
      <c r="M104" s="303"/>
      <c r="N104" s="303"/>
      <c r="O104" s="303"/>
      <c r="P104" s="303"/>
      <c r="Q104" s="303"/>
      <c r="R104" s="303"/>
      <c r="S104" s="5"/>
      <c r="T104" s="5"/>
      <c r="U104" s="5"/>
      <c r="V104" s="5"/>
      <c r="W104" s="5"/>
      <c r="X104" s="6"/>
    </row>
    <row r="105" spans="2:24">
      <c r="B105" s="317" t="s">
        <v>209</v>
      </c>
      <c r="C105" s="334"/>
      <c r="D105" s="335">
        <f>IF(D61="",0%,D96+$C103)</f>
        <v>0</v>
      </c>
      <c r="E105" s="335">
        <f t="shared" ref="E105:R105" si="34">IF(E61="",0%,E96+$C103)</f>
        <v>0</v>
      </c>
      <c r="F105" s="335">
        <f t="shared" si="34"/>
        <v>0</v>
      </c>
      <c r="G105" s="335">
        <f t="shared" si="34"/>
        <v>0</v>
      </c>
      <c r="H105" s="335">
        <f t="shared" si="34"/>
        <v>0</v>
      </c>
      <c r="I105" s="335">
        <f t="shared" si="34"/>
        <v>0</v>
      </c>
      <c r="J105" s="335">
        <f t="shared" si="34"/>
        <v>0</v>
      </c>
      <c r="K105" s="335">
        <f t="shared" si="34"/>
        <v>0</v>
      </c>
      <c r="L105" s="335">
        <f t="shared" si="34"/>
        <v>0</v>
      </c>
      <c r="M105" s="335">
        <f t="shared" si="34"/>
        <v>0</v>
      </c>
      <c r="N105" s="335">
        <f t="shared" si="34"/>
        <v>0</v>
      </c>
      <c r="O105" s="335">
        <f t="shared" si="34"/>
        <v>0</v>
      </c>
      <c r="P105" s="335">
        <f t="shared" si="34"/>
        <v>0</v>
      </c>
      <c r="Q105" s="335">
        <f t="shared" si="34"/>
        <v>0</v>
      </c>
      <c r="R105" s="335">
        <f t="shared" si="34"/>
        <v>0</v>
      </c>
      <c r="S105" s="5"/>
      <c r="T105" s="5"/>
      <c r="U105" s="5"/>
      <c r="V105" s="5"/>
      <c r="W105" s="5"/>
      <c r="X105" s="6"/>
    </row>
    <row r="106" spans="2:24">
      <c r="B106" s="241"/>
      <c r="C106" s="336"/>
      <c r="D106" s="337"/>
      <c r="E106" s="337"/>
      <c r="F106" s="337"/>
      <c r="G106" s="337"/>
      <c r="H106" s="337"/>
      <c r="I106" s="337"/>
      <c r="J106" s="303"/>
      <c r="K106" s="303"/>
      <c r="L106" s="303"/>
      <c r="M106" s="303"/>
      <c r="N106" s="303"/>
      <c r="O106" s="303"/>
      <c r="P106" s="303"/>
      <c r="Q106" s="303"/>
      <c r="R106" s="303"/>
      <c r="S106" s="5"/>
      <c r="T106" s="5"/>
      <c r="U106" s="5"/>
      <c r="V106" s="5"/>
      <c r="W106" s="5"/>
      <c r="X106" s="6"/>
    </row>
    <row r="107" spans="2:24">
      <c r="B107" s="292" t="s">
        <v>210</v>
      </c>
      <c r="C107" s="338"/>
      <c r="D107" s="335">
        <f>IF($C$76="Opslag",$C$80,D105)</f>
        <v>0</v>
      </c>
      <c r="E107" s="335">
        <f t="shared" ref="E107:Q107" si="35">IF($C$76="Opslag",$C$80,E105)</f>
        <v>0</v>
      </c>
      <c r="F107" s="335">
        <f>IF($C$76="Opslag",$C$80,F105)</f>
        <v>0</v>
      </c>
      <c r="G107" s="335">
        <f>IF($C$76="Opslag",$C$80,G105)</f>
        <v>0</v>
      </c>
      <c r="H107" s="335">
        <f>IF($C$76="Opslag",$C$80,H105)</f>
        <v>0</v>
      </c>
      <c r="I107" s="335">
        <f t="shared" si="35"/>
        <v>0</v>
      </c>
      <c r="J107" s="335">
        <f t="shared" si="35"/>
        <v>0</v>
      </c>
      <c r="K107" s="335">
        <f t="shared" si="35"/>
        <v>0</v>
      </c>
      <c r="L107" s="335">
        <f t="shared" si="35"/>
        <v>0</v>
      </c>
      <c r="M107" s="335">
        <f t="shared" si="35"/>
        <v>0</v>
      </c>
      <c r="N107" s="335">
        <f t="shared" si="35"/>
        <v>0</v>
      </c>
      <c r="O107" s="335">
        <f t="shared" si="35"/>
        <v>0</v>
      </c>
      <c r="P107" s="335">
        <f t="shared" si="35"/>
        <v>0</v>
      </c>
      <c r="Q107" s="335">
        <f t="shared" si="35"/>
        <v>0</v>
      </c>
      <c r="R107" s="335">
        <f>IF($C$76="Opslag",$C$80,R105)</f>
        <v>0</v>
      </c>
      <c r="S107" s="5"/>
      <c r="T107" s="5"/>
      <c r="U107" s="5"/>
      <c r="V107" s="5"/>
      <c r="W107" s="5"/>
      <c r="X107" s="6"/>
    </row>
    <row r="108" spans="2:24">
      <c r="B108" s="339"/>
      <c r="C108" s="303"/>
      <c r="D108" s="303"/>
      <c r="E108" s="303"/>
      <c r="H108" s="303"/>
      <c r="I108" s="303"/>
      <c r="J108" s="303"/>
      <c r="K108" s="303"/>
      <c r="L108" s="303"/>
      <c r="M108" s="303"/>
      <c r="N108" s="303"/>
      <c r="O108" s="303"/>
      <c r="P108" s="303"/>
      <c r="Q108" s="303"/>
      <c r="R108" s="303"/>
      <c r="S108" s="8"/>
      <c r="T108" s="8"/>
      <c r="U108" s="8"/>
      <c r="V108" s="8"/>
      <c r="W108" s="8"/>
      <c r="X108" s="9"/>
    </row>
    <row r="109" spans="2:24">
      <c r="B109" s="224"/>
      <c r="C109" s="224"/>
      <c r="D109" s="224"/>
      <c r="E109" s="224"/>
      <c r="F109" s="224"/>
      <c r="G109" s="224"/>
      <c r="H109" s="224"/>
      <c r="I109" s="224"/>
      <c r="J109" s="224"/>
      <c r="K109" s="224"/>
      <c r="L109" s="224"/>
      <c r="M109" s="224"/>
      <c r="N109" s="224"/>
      <c r="O109" s="224"/>
      <c r="P109" s="224"/>
      <c r="Q109" s="224"/>
      <c r="R109" s="224"/>
      <c r="S109" s="224"/>
    </row>
    <row r="110" spans="2:24">
      <c r="B110" s="230" t="s">
        <v>304</v>
      </c>
      <c r="C110" s="231"/>
      <c r="D110" s="232"/>
      <c r="E110" s="232"/>
      <c r="F110" s="232"/>
      <c r="G110" s="232"/>
      <c r="H110" s="232"/>
      <c r="I110" s="232"/>
      <c r="J110" s="232"/>
      <c r="K110" s="232"/>
      <c r="L110" s="232"/>
      <c r="M110" s="232"/>
      <c r="N110" s="232"/>
      <c r="O110" s="232"/>
      <c r="P110" s="232"/>
      <c r="Q110" s="232"/>
      <c r="R110" s="232"/>
      <c r="S110" s="232"/>
      <c r="T110" s="232"/>
      <c r="U110" s="232"/>
      <c r="V110" s="232"/>
      <c r="W110" s="232"/>
      <c r="X110" s="233"/>
    </row>
    <row r="111" spans="2:24">
      <c r="B111" s="291"/>
      <c r="C111" s="5"/>
      <c r="D111" s="5"/>
      <c r="E111" s="5"/>
      <c r="F111" s="5"/>
      <c r="G111" s="5"/>
      <c r="H111" s="5"/>
      <c r="I111" s="5"/>
      <c r="J111" s="5"/>
      <c r="K111" s="5"/>
      <c r="L111" s="5"/>
      <c r="M111" s="5"/>
      <c r="N111" s="5"/>
      <c r="O111" s="5"/>
      <c r="P111" s="5"/>
      <c r="Q111" s="5"/>
      <c r="R111" s="5"/>
      <c r="S111" s="5"/>
      <c r="T111" s="5"/>
      <c r="U111" s="5"/>
      <c r="V111" s="5"/>
      <c r="W111" s="5"/>
      <c r="X111" s="6"/>
    </row>
    <row r="112" spans="2:24">
      <c r="B112" s="340"/>
      <c r="C112" s="236" t="s">
        <v>305</v>
      </c>
      <c r="D112" s="236" t="s">
        <v>306</v>
      </c>
      <c r="E112" s="236" t="s">
        <v>122</v>
      </c>
      <c r="F112" s="236"/>
      <c r="G112" s="236"/>
      <c r="H112" s="236"/>
      <c r="I112" s="236"/>
      <c r="J112" s="236"/>
      <c r="K112" s="236"/>
      <c r="L112" s="236"/>
      <c r="M112" s="236"/>
      <c r="N112" s="236"/>
      <c r="O112" s="236"/>
      <c r="P112" s="236"/>
      <c r="Q112" s="236"/>
      <c r="R112" s="236"/>
      <c r="S112" s="236"/>
      <c r="T112" s="236"/>
      <c r="U112" s="236"/>
      <c r="V112" s="236"/>
      <c r="W112" s="236"/>
      <c r="X112" s="238"/>
    </row>
    <row r="113" spans="2:24">
      <c r="B113" s="12"/>
      <c r="C113" s="5"/>
      <c r="D113" s="5"/>
      <c r="E113" s="5"/>
      <c r="F113" s="5"/>
      <c r="G113" s="5"/>
      <c r="H113" s="5"/>
      <c r="I113" s="5"/>
      <c r="J113" s="5"/>
      <c r="K113" s="5"/>
      <c r="L113" s="5"/>
      <c r="M113" s="5"/>
      <c r="N113" s="5"/>
      <c r="O113" s="5"/>
      <c r="P113" s="5"/>
      <c r="Q113" s="5"/>
      <c r="R113" s="5"/>
      <c r="S113" s="5"/>
      <c r="T113" s="5"/>
      <c r="U113" s="5"/>
      <c r="V113" s="5"/>
      <c r="W113" s="5"/>
      <c r="X113" s="6"/>
    </row>
    <row r="114" spans="2:24">
      <c r="B114" s="248" t="s">
        <v>307</v>
      </c>
      <c r="C114" s="401"/>
      <c r="D114" s="401">
        <v>1</v>
      </c>
      <c r="E114" s="226">
        <f>SUM(C114:D114)</f>
        <v>1</v>
      </c>
      <c r="F114" s="5"/>
      <c r="G114" s="5"/>
      <c r="H114" s="5"/>
      <c r="I114" s="5"/>
      <c r="J114" s="5"/>
      <c r="K114" s="5"/>
      <c r="L114" s="5"/>
      <c r="M114" s="5"/>
      <c r="N114" s="5"/>
      <c r="O114" s="5"/>
      <c r="P114" s="5"/>
      <c r="Q114" s="5"/>
      <c r="R114" s="5"/>
      <c r="S114" s="5"/>
      <c r="T114" s="5"/>
      <c r="U114" s="5"/>
      <c r="V114" s="5"/>
      <c r="W114" s="5"/>
      <c r="X114" s="6"/>
    </row>
    <row r="115" spans="2:24">
      <c r="B115" s="7"/>
      <c r="C115" s="8"/>
      <c r="D115" s="8"/>
      <c r="E115" s="8"/>
      <c r="F115" s="8"/>
      <c r="G115" s="8"/>
      <c r="H115" s="8"/>
      <c r="I115" s="8"/>
      <c r="J115" s="8"/>
      <c r="K115" s="8"/>
      <c r="L115" s="8"/>
      <c r="M115" s="8"/>
      <c r="N115" s="8"/>
      <c r="O115" s="8"/>
      <c r="P115" s="8"/>
      <c r="Q115" s="8"/>
      <c r="R115" s="8"/>
      <c r="S115" s="8"/>
      <c r="T115" s="8"/>
      <c r="U115" s="8"/>
      <c r="V115" s="8"/>
      <c r="W115" s="8"/>
      <c r="X115" s="9"/>
    </row>
    <row r="116" spans="2:24">
      <c r="B116" s="5"/>
      <c r="C116" s="5"/>
      <c r="D116" s="5"/>
      <c r="E116" s="5"/>
      <c r="F116" s="5"/>
      <c r="G116" s="5"/>
      <c r="H116" s="5"/>
      <c r="I116" s="5"/>
      <c r="J116" s="5"/>
      <c r="K116" s="5"/>
      <c r="L116" s="5"/>
      <c r="M116" s="5"/>
      <c r="N116" s="5"/>
      <c r="O116" s="5"/>
      <c r="P116" s="5"/>
      <c r="Q116" s="5"/>
      <c r="R116" s="5"/>
      <c r="S116" s="5"/>
      <c r="T116" s="5"/>
      <c r="U116" s="5"/>
      <c r="V116" s="5"/>
      <c r="W116" s="5"/>
      <c r="X116" s="5"/>
    </row>
    <row r="117" spans="2:24">
      <c r="B117" s="230" t="s">
        <v>19</v>
      </c>
      <c r="C117" s="231"/>
      <c r="D117" s="232"/>
      <c r="E117" s="232"/>
      <c r="F117" s="232"/>
      <c r="G117" s="232"/>
      <c r="H117" s="232"/>
      <c r="I117" s="232"/>
      <c r="J117" s="232"/>
      <c r="K117" s="232"/>
      <c r="L117" s="232"/>
      <c r="M117" s="232"/>
      <c r="N117" s="232"/>
      <c r="O117" s="232"/>
      <c r="P117" s="232"/>
      <c r="Q117" s="232"/>
      <c r="R117" s="232"/>
      <c r="S117" s="232"/>
      <c r="T117" s="232"/>
      <c r="U117" s="232"/>
      <c r="V117" s="232"/>
      <c r="W117" s="232"/>
      <c r="X117" s="233"/>
    </row>
    <row r="118" spans="2:24">
      <c r="B118" s="291" t="s">
        <v>343</v>
      </c>
      <c r="C118" s="5"/>
      <c r="D118" s="5"/>
      <c r="E118" s="5"/>
      <c r="F118" s="5"/>
      <c r="G118" s="5"/>
      <c r="H118" s="5"/>
      <c r="I118" s="5"/>
      <c r="J118" s="5"/>
      <c r="K118" s="5"/>
      <c r="L118" s="5"/>
      <c r="M118" s="5"/>
      <c r="N118" s="5"/>
      <c r="O118" s="5"/>
      <c r="P118" s="5"/>
      <c r="Q118" s="5"/>
      <c r="R118" s="5"/>
      <c r="S118" s="5"/>
      <c r="T118" s="5"/>
      <c r="U118" s="5"/>
      <c r="V118" s="5"/>
      <c r="W118" s="5"/>
      <c r="X118" s="6"/>
    </row>
    <row r="119" spans="2:24">
      <c r="B119" s="340"/>
      <c r="C119" s="237"/>
      <c r="D119" s="236" t="s">
        <v>309</v>
      </c>
      <c r="E119" s="236" t="s">
        <v>309</v>
      </c>
      <c r="F119" s="236" t="s">
        <v>310</v>
      </c>
      <c r="G119" s="236" t="s">
        <v>311</v>
      </c>
      <c r="H119" s="236"/>
      <c r="I119" s="236"/>
      <c r="J119" s="236"/>
      <c r="K119" s="236"/>
      <c r="L119" s="236"/>
      <c r="M119" s="236"/>
      <c r="N119" s="236"/>
      <c r="O119" s="236"/>
      <c r="P119" s="236"/>
      <c r="Q119" s="236"/>
      <c r="R119" s="236"/>
      <c r="S119" s="236"/>
      <c r="T119" s="236"/>
      <c r="U119" s="236"/>
      <c r="V119" s="236"/>
      <c r="W119" s="236"/>
      <c r="X119" s="238"/>
    </row>
    <row r="120" spans="2:24">
      <c r="B120" s="340"/>
      <c r="C120" s="236" t="s">
        <v>212</v>
      </c>
      <c r="D120" s="236" t="s">
        <v>213</v>
      </c>
      <c r="E120" s="236" t="s">
        <v>179</v>
      </c>
      <c r="F120" s="236"/>
      <c r="G120" s="236"/>
      <c r="H120" s="236"/>
      <c r="I120" s="236"/>
      <c r="J120" s="236"/>
      <c r="K120" s="236"/>
      <c r="L120" s="236"/>
      <c r="M120" s="236"/>
      <c r="N120" s="236"/>
      <c r="O120" s="236"/>
      <c r="P120" s="236"/>
      <c r="Q120" s="236"/>
      <c r="R120" s="236"/>
      <c r="S120" s="236"/>
      <c r="T120" s="236"/>
      <c r="U120" s="236"/>
      <c r="V120" s="236"/>
      <c r="W120" s="236"/>
      <c r="X120" s="238"/>
    </row>
    <row r="121" spans="2:24">
      <c r="B121" s="12"/>
      <c r="D121" s="5"/>
      <c r="E121" s="5"/>
      <c r="F121" s="5"/>
      <c r="G121" s="5"/>
      <c r="H121" s="5"/>
      <c r="I121" s="5"/>
      <c r="J121" s="5"/>
      <c r="K121" s="5"/>
      <c r="L121" s="5"/>
      <c r="M121" s="5"/>
      <c r="N121" s="5"/>
      <c r="O121" s="5"/>
      <c r="P121" s="5"/>
      <c r="Q121" s="5"/>
      <c r="R121" s="5"/>
      <c r="S121" s="5"/>
      <c r="T121" s="5"/>
      <c r="U121" s="5"/>
      <c r="V121" s="5"/>
      <c r="W121" s="5"/>
      <c r="X121" s="6"/>
    </row>
    <row r="122" spans="2:24" ht="11.25" thickBot="1">
      <c r="B122" s="341" t="s">
        <v>214</v>
      </c>
      <c r="C122" s="342"/>
      <c r="D122" s="343">
        <v>1878</v>
      </c>
      <c r="E122" s="410"/>
      <c r="F122" s="5"/>
      <c r="G122" s="5"/>
      <c r="I122" s="345" t="s">
        <v>344</v>
      </c>
      <c r="J122" s="15"/>
      <c r="K122" s="15"/>
      <c r="L122" s="15"/>
      <c r="M122" s="15"/>
      <c r="N122" s="15"/>
      <c r="O122" s="15"/>
      <c r="P122" s="15"/>
      <c r="Q122" s="15"/>
      <c r="R122" s="15"/>
      <c r="S122" s="15"/>
      <c r="T122" s="15"/>
      <c r="U122" s="15"/>
      <c r="V122" s="15"/>
      <c r="W122" s="16"/>
      <c r="X122" s="6"/>
    </row>
    <row r="123" spans="2:24" ht="11.25" thickTop="1">
      <c r="B123" s="346" t="s">
        <v>216</v>
      </c>
      <c r="C123" s="402" t="s">
        <v>217</v>
      </c>
      <c r="D123" s="347">
        <f>D$122*E123</f>
        <v>0</v>
      </c>
      <c r="E123" s="404"/>
      <c r="F123" s="5"/>
      <c r="G123" s="5"/>
      <c r="I123" s="318">
        <f>(6.2%+6.19%+6.63%)/3</f>
        <v>6.3399999999999998E-2</v>
      </c>
      <c r="J123" s="15" t="s">
        <v>345</v>
      </c>
      <c r="K123" s="15"/>
      <c r="L123" s="15"/>
      <c r="M123" s="15"/>
      <c r="N123" s="15"/>
      <c r="O123" s="15"/>
      <c r="P123" s="15"/>
      <c r="Q123" s="15"/>
      <c r="R123" s="15"/>
      <c r="S123" s="15"/>
      <c r="T123" s="15"/>
      <c r="U123" s="15"/>
      <c r="V123" s="15"/>
      <c r="W123" s="16"/>
      <c r="X123" s="6"/>
    </row>
    <row r="124" spans="2:24" s="486" customFormat="1" ht="22.15" customHeight="1">
      <c r="B124" s="487" t="s">
        <v>329</v>
      </c>
      <c r="C124" s="488" t="s">
        <v>217</v>
      </c>
      <c r="D124" s="489">
        <f>7*7.2</f>
        <v>50.4</v>
      </c>
      <c r="E124" s="490"/>
      <c r="F124" s="491"/>
      <c r="G124" s="491"/>
      <c r="I124" s="504" t="s">
        <v>346</v>
      </c>
      <c r="J124" s="505"/>
      <c r="K124" s="505"/>
      <c r="L124" s="505"/>
      <c r="M124" s="505"/>
      <c r="N124" s="505"/>
      <c r="O124" s="505"/>
      <c r="P124" s="505"/>
      <c r="Q124" s="505"/>
      <c r="R124" s="505"/>
      <c r="S124" s="505"/>
      <c r="T124" s="505"/>
      <c r="U124" s="505"/>
      <c r="V124" s="505"/>
      <c r="W124" s="506"/>
      <c r="X124" s="492"/>
    </row>
    <row r="125" spans="2:24">
      <c r="B125" s="348" t="s">
        <v>219</v>
      </c>
      <c r="C125" s="402" t="s">
        <v>217</v>
      </c>
      <c r="D125" s="349">
        <f>(144+22+35)</f>
        <v>201</v>
      </c>
      <c r="E125" s="412"/>
      <c r="F125" s="5"/>
      <c r="G125" s="5"/>
      <c r="I125" s="14" t="s">
        <v>347</v>
      </c>
      <c r="J125" s="15"/>
      <c r="K125" s="15"/>
      <c r="L125" s="15"/>
      <c r="M125" s="15"/>
      <c r="N125" s="15"/>
      <c r="O125" s="15"/>
      <c r="P125" s="15"/>
      <c r="Q125" s="15"/>
      <c r="R125" s="15"/>
      <c r="S125" s="15"/>
      <c r="T125" s="15"/>
      <c r="U125" s="15"/>
      <c r="V125" s="15"/>
      <c r="W125" s="16"/>
      <c r="X125" s="6"/>
    </row>
    <row r="126" spans="2:24">
      <c r="B126" s="346" t="s">
        <v>221</v>
      </c>
      <c r="C126" s="402" t="s">
        <v>217</v>
      </c>
      <c r="D126" s="403"/>
      <c r="E126" s="351"/>
      <c r="F126" s="5"/>
      <c r="G126" s="5"/>
      <c r="I126" s="345" t="s">
        <v>332</v>
      </c>
      <c r="J126" s="15"/>
      <c r="K126" s="15"/>
      <c r="L126" s="15"/>
      <c r="M126" s="15"/>
      <c r="N126" s="15"/>
      <c r="O126" s="15"/>
      <c r="P126" s="15"/>
      <c r="Q126" s="15"/>
      <c r="R126" s="15"/>
      <c r="S126" s="15"/>
      <c r="T126" s="15"/>
      <c r="U126" s="15"/>
      <c r="V126" s="15"/>
      <c r="W126" s="16"/>
      <c r="X126" s="6"/>
    </row>
    <row r="127" spans="2:24">
      <c r="B127" s="346" t="s">
        <v>223</v>
      </c>
      <c r="C127" s="402" t="s">
        <v>217</v>
      </c>
      <c r="D127" s="403"/>
      <c r="E127" s="352"/>
      <c r="F127" s="5"/>
      <c r="G127" s="5"/>
      <c r="I127" s="14" t="s">
        <v>224</v>
      </c>
      <c r="J127" s="15"/>
      <c r="K127" s="15"/>
      <c r="L127" s="15"/>
      <c r="M127" s="15"/>
      <c r="N127" s="15"/>
      <c r="O127" s="15"/>
      <c r="P127" s="15"/>
      <c r="Q127" s="15"/>
      <c r="R127" s="15"/>
      <c r="S127" s="15"/>
      <c r="T127" s="15"/>
      <c r="U127" s="15"/>
      <c r="V127" s="15"/>
      <c r="W127" s="16"/>
      <c r="X127" s="6"/>
    </row>
    <row r="128" spans="2:24">
      <c r="B128" s="346" t="s">
        <v>225</v>
      </c>
      <c r="C128" s="402" t="s">
        <v>217</v>
      </c>
      <c r="D128" s="347">
        <f>D$122*E128</f>
        <v>0</v>
      </c>
      <c r="E128" s="404"/>
      <c r="F128" s="5"/>
      <c r="G128" s="5"/>
      <c r="I128" s="14"/>
      <c r="J128" s="15"/>
      <c r="K128" s="15"/>
      <c r="L128" s="15"/>
      <c r="M128" s="15"/>
      <c r="N128" s="15"/>
      <c r="O128" s="15"/>
      <c r="P128" s="15"/>
      <c r="Q128" s="15"/>
      <c r="R128" s="15"/>
      <c r="S128" s="15"/>
      <c r="T128" s="15"/>
      <c r="U128" s="15"/>
      <c r="V128" s="15"/>
      <c r="W128" s="16"/>
      <c r="X128" s="6"/>
    </row>
    <row r="129" spans="2:24">
      <c r="B129" s="346" t="s">
        <v>227</v>
      </c>
      <c r="C129" s="402" t="s">
        <v>217</v>
      </c>
      <c r="D129" s="347">
        <f>D$122*E129</f>
        <v>0</v>
      </c>
      <c r="E129" s="404"/>
      <c r="F129" s="5"/>
      <c r="G129" s="5"/>
      <c r="I129" s="124" t="s">
        <v>313</v>
      </c>
      <c r="J129" s="15"/>
      <c r="K129" s="15"/>
      <c r="L129" s="15"/>
      <c r="M129" s="15"/>
      <c r="N129" s="15"/>
      <c r="O129" s="15"/>
      <c r="P129" s="15"/>
      <c r="Q129" s="15"/>
      <c r="R129" s="15"/>
      <c r="S129" s="15"/>
      <c r="T129" s="15"/>
      <c r="U129" s="15"/>
      <c r="V129" s="15"/>
      <c r="W129" s="16"/>
      <c r="X129" s="6"/>
    </row>
    <row r="130" spans="2:24">
      <c r="B130" s="346" t="s">
        <v>230</v>
      </c>
      <c r="C130" s="402" t="s">
        <v>217</v>
      </c>
      <c r="D130" s="347">
        <f>(C114*F130+D114*G130)</f>
        <v>0</v>
      </c>
      <c r="E130" s="350"/>
      <c r="F130" s="405"/>
      <c r="G130" s="405"/>
      <c r="I130" s="14" t="s">
        <v>231</v>
      </c>
      <c r="J130" s="15"/>
      <c r="K130" s="15"/>
      <c r="L130" s="15"/>
      <c r="M130" s="15"/>
      <c r="N130" s="15"/>
      <c r="O130" s="15"/>
      <c r="P130" s="15"/>
      <c r="Q130" s="15"/>
      <c r="R130" s="15"/>
      <c r="S130" s="15"/>
      <c r="T130" s="15"/>
      <c r="U130" s="15"/>
      <c r="V130" s="15"/>
      <c r="W130" s="16"/>
      <c r="X130" s="6"/>
    </row>
    <row r="131" spans="2:24">
      <c r="B131" s="10" t="s">
        <v>232</v>
      </c>
      <c r="C131" s="402" t="s">
        <v>217</v>
      </c>
      <c r="D131" s="347">
        <f>D$122*E131</f>
        <v>0</v>
      </c>
      <c r="E131" s="404"/>
      <c r="F131" s="5"/>
      <c r="G131" s="5"/>
      <c r="I131" s="14" t="s">
        <v>233</v>
      </c>
      <c r="J131" s="15"/>
      <c r="K131" s="15"/>
      <c r="L131" s="15"/>
      <c r="M131" s="15"/>
      <c r="N131" s="15"/>
      <c r="O131" s="15"/>
      <c r="P131" s="15"/>
      <c r="Q131" s="15"/>
      <c r="R131" s="15"/>
      <c r="S131" s="15"/>
      <c r="T131" s="15"/>
      <c r="U131" s="15"/>
      <c r="V131" s="15"/>
      <c r="W131" s="16"/>
      <c r="X131" s="6"/>
    </row>
    <row r="132" spans="2:24" ht="11.25" thickBot="1">
      <c r="B132" s="356" t="s">
        <v>234</v>
      </c>
      <c r="C132" s="402" t="s">
        <v>217</v>
      </c>
      <c r="D132" s="357">
        <f>D$122*E132</f>
        <v>0</v>
      </c>
      <c r="E132" s="406"/>
      <c r="F132" s="5"/>
      <c r="G132" s="5"/>
      <c r="I132" s="14" t="s">
        <v>235</v>
      </c>
      <c r="J132" s="15"/>
      <c r="K132" s="15"/>
      <c r="L132" s="15"/>
      <c r="M132" s="15"/>
      <c r="N132" s="15"/>
      <c r="O132" s="15"/>
      <c r="P132" s="15"/>
      <c r="Q132" s="15"/>
      <c r="R132" s="15"/>
      <c r="S132" s="15"/>
      <c r="T132" s="15"/>
      <c r="U132" s="15"/>
      <c r="V132" s="15"/>
      <c r="W132" s="16"/>
      <c r="X132" s="6"/>
    </row>
    <row r="133" spans="2:24" ht="11.25" thickTop="1">
      <c r="B133" s="300" t="s">
        <v>236</v>
      </c>
      <c r="C133" s="358"/>
      <c r="D133" s="213">
        <f>D122-SUMIFS(D123:D132,C123:C132,"Ja")</f>
        <v>1626.6</v>
      </c>
      <c r="E133" s="413"/>
      <c r="F133" s="5"/>
      <c r="G133" s="5"/>
      <c r="H133" s="360"/>
      <c r="I133" s="5"/>
      <c r="J133" s="5"/>
      <c r="K133" s="5"/>
      <c r="L133" s="5"/>
      <c r="M133" s="5"/>
      <c r="N133" s="5"/>
      <c r="O133" s="5"/>
      <c r="P133" s="5"/>
      <c r="Q133" s="5"/>
      <c r="R133" s="5"/>
      <c r="S133" s="5"/>
      <c r="T133" s="5"/>
      <c r="U133" s="5"/>
      <c r="V133" s="5"/>
      <c r="W133" s="5"/>
      <c r="X133" s="6"/>
    </row>
    <row r="134" spans="2:24">
      <c r="B134" s="7"/>
      <c r="C134" s="244"/>
      <c r="D134" s="8"/>
      <c r="E134" s="8"/>
      <c r="F134" s="5"/>
      <c r="G134" s="5"/>
      <c r="H134" s="5"/>
      <c r="I134" s="5"/>
      <c r="J134" s="5"/>
      <c r="K134" s="5"/>
      <c r="L134" s="5"/>
      <c r="M134" s="5"/>
      <c r="N134" s="5"/>
      <c r="O134" s="5"/>
      <c r="P134" s="5"/>
      <c r="Q134" s="5"/>
      <c r="R134" s="5"/>
      <c r="S134" s="5"/>
      <c r="T134" s="5"/>
      <c r="U134" s="5"/>
      <c r="V134" s="5"/>
      <c r="W134" s="5"/>
      <c r="X134" s="6"/>
    </row>
    <row r="135" spans="2:24">
      <c r="B135" s="243" t="s">
        <v>237</v>
      </c>
      <c r="C135" s="152"/>
      <c r="D135" s="501">
        <f>D133/D122</f>
        <v>0.86613418530351438</v>
      </c>
      <c r="E135" s="502"/>
      <c r="F135" s="5"/>
      <c r="G135" s="5"/>
      <c r="H135" s="5"/>
      <c r="I135" s="5"/>
      <c r="J135" s="5"/>
      <c r="K135" s="5"/>
      <c r="L135" s="5"/>
      <c r="M135" s="5"/>
      <c r="N135" s="5"/>
      <c r="O135" s="5"/>
      <c r="P135" s="5"/>
      <c r="Q135" s="5"/>
      <c r="R135" s="5"/>
      <c r="S135" s="5"/>
      <c r="T135" s="5"/>
      <c r="U135" s="5"/>
      <c r="V135" s="5"/>
      <c r="W135" s="5"/>
      <c r="X135" s="6"/>
    </row>
    <row r="136" spans="2:24">
      <c r="B136" s="7"/>
      <c r="C136" s="361"/>
      <c r="D136" s="361"/>
      <c r="E136" s="8"/>
      <c r="F136" s="8"/>
      <c r="G136" s="8"/>
      <c r="H136" s="8"/>
      <c r="I136" s="8"/>
      <c r="J136" s="8"/>
      <c r="K136" s="8"/>
      <c r="L136" s="8"/>
      <c r="M136" s="8"/>
      <c r="N136" s="8"/>
      <c r="O136" s="8"/>
      <c r="P136" s="8"/>
      <c r="Q136" s="8"/>
      <c r="R136" s="8"/>
      <c r="S136" s="8"/>
      <c r="T136" s="8"/>
      <c r="U136" s="8"/>
      <c r="V136" s="8"/>
      <c r="W136" s="8"/>
      <c r="X136" s="9"/>
    </row>
    <row r="137" spans="2:24">
      <c r="B137" s="5"/>
      <c r="C137" s="362"/>
      <c r="D137" s="362"/>
      <c r="E137" s="5"/>
      <c r="F137" s="5"/>
      <c r="G137" s="5"/>
      <c r="H137" s="5"/>
      <c r="I137" s="5"/>
      <c r="J137" s="5"/>
      <c r="K137" s="5"/>
      <c r="L137" s="5"/>
      <c r="M137" s="5"/>
      <c r="N137" s="5"/>
      <c r="O137" s="5"/>
      <c r="P137" s="5"/>
      <c r="Q137" s="5"/>
      <c r="R137" s="5"/>
      <c r="S137" s="5"/>
      <c r="T137" s="5"/>
      <c r="U137" s="5"/>
      <c r="V137" s="5"/>
      <c r="W137" s="5"/>
      <c r="X137" s="5"/>
    </row>
    <row r="138" spans="2:24">
      <c r="B138" s="230" t="s">
        <v>20</v>
      </c>
      <c r="C138" s="231"/>
      <c r="D138" s="232"/>
      <c r="E138" s="232"/>
      <c r="F138" s="232"/>
      <c r="G138" s="232"/>
      <c r="H138" s="232"/>
      <c r="I138" s="232"/>
      <c r="J138" s="232"/>
      <c r="K138" s="232"/>
      <c r="L138" s="232"/>
      <c r="M138" s="232"/>
      <c r="N138" s="232"/>
      <c r="O138" s="232"/>
      <c r="P138" s="232"/>
      <c r="Q138" s="232"/>
      <c r="R138" s="232"/>
      <c r="S138" s="232"/>
      <c r="T138" s="232"/>
      <c r="U138" s="232"/>
      <c r="V138" s="232"/>
      <c r="W138" s="232"/>
      <c r="X138" s="233"/>
    </row>
    <row r="139" spans="2:24" ht="11.25">
      <c r="B139" s="414"/>
      <c r="C139" s="363"/>
      <c r="D139" s="363"/>
      <c r="E139" s="224"/>
      <c r="F139" s="224"/>
      <c r="G139" s="224"/>
      <c r="H139" s="224"/>
      <c r="I139" s="224"/>
      <c r="J139" s="224"/>
      <c r="K139" s="224"/>
      <c r="L139" s="224"/>
      <c r="M139" s="224"/>
      <c r="N139" s="224"/>
      <c r="O139" s="224"/>
      <c r="P139" s="224"/>
      <c r="Q139" s="224"/>
      <c r="R139" s="224"/>
      <c r="S139" s="224"/>
      <c r="T139" s="224"/>
      <c r="U139" s="224"/>
      <c r="V139" s="224"/>
      <c r="W139" s="224"/>
      <c r="X139" s="225"/>
    </row>
    <row r="140" spans="2:24">
      <c r="B140" s="340"/>
      <c r="C140" s="236" t="s">
        <v>238</v>
      </c>
      <c r="D140" s="236"/>
      <c r="E140" s="236"/>
      <c r="F140" s="236"/>
      <c r="G140" s="236"/>
      <c r="H140" s="236"/>
      <c r="I140" s="236"/>
      <c r="J140" s="236"/>
      <c r="K140" s="236"/>
      <c r="L140" s="236"/>
      <c r="M140" s="236"/>
      <c r="N140" s="236"/>
      <c r="O140" s="236"/>
      <c r="P140" s="236"/>
      <c r="Q140" s="236"/>
      <c r="R140" s="236"/>
      <c r="S140" s="236"/>
      <c r="T140" s="236"/>
      <c r="U140" s="236"/>
      <c r="V140" s="236"/>
      <c r="W140" s="236"/>
      <c r="X140" s="238"/>
    </row>
    <row r="141" spans="2:24">
      <c r="B141" s="12"/>
      <c r="C141" s="362"/>
      <c r="E141" s="5"/>
      <c r="F141" s="5"/>
      <c r="G141" s="5"/>
      <c r="H141" s="5"/>
      <c r="I141" s="5"/>
      <c r="J141" s="5"/>
      <c r="K141" s="5"/>
      <c r="L141" s="5"/>
      <c r="M141" s="5"/>
      <c r="N141" s="5"/>
      <c r="O141" s="5"/>
      <c r="P141" s="5"/>
      <c r="Q141" s="5"/>
      <c r="R141" s="5"/>
      <c r="S141" s="5"/>
      <c r="T141" s="5"/>
      <c r="U141" s="5"/>
      <c r="V141" s="5"/>
      <c r="W141" s="5"/>
      <c r="X141" s="6"/>
    </row>
    <row r="142" spans="2:24">
      <c r="B142" s="248" t="s">
        <v>239</v>
      </c>
      <c r="C142" s="219"/>
      <c r="E142" s="14"/>
      <c r="F142" s="15"/>
      <c r="G142" s="15"/>
      <c r="H142" s="15"/>
      <c r="I142" s="15"/>
      <c r="J142" s="15"/>
      <c r="K142" s="15"/>
      <c r="L142" s="15"/>
      <c r="M142" s="15"/>
      <c r="N142" s="15"/>
      <c r="O142" s="15"/>
      <c r="P142" s="15"/>
      <c r="Q142" s="15"/>
      <c r="R142" s="15"/>
      <c r="S142" s="15"/>
      <c r="T142" s="15"/>
      <c r="U142" s="15"/>
      <c r="V142" s="15"/>
      <c r="W142" s="16"/>
      <c r="X142" s="6"/>
    </row>
    <row r="143" spans="2:24" ht="11.25" thickBot="1">
      <c r="B143" s="328" t="s">
        <v>241</v>
      </c>
      <c r="C143" s="220"/>
      <c r="E143" s="14"/>
      <c r="F143" s="15"/>
      <c r="G143" s="15"/>
      <c r="H143" s="15"/>
      <c r="I143" s="15"/>
      <c r="J143" s="15"/>
      <c r="K143" s="15"/>
      <c r="L143" s="15"/>
      <c r="M143" s="15"/>
      <c r="N143" s="15"/>
      <c r="O143" s="15"/>
      <c r="P143" s="15"/>
      <c r="Q143" s="15"/>
      <c r="R143" s="15"/>
      <c r="S143" s="15"/>
      <c r="T143" s="15"/>
      <c r="U143" s="15"/>
      <c r="V143" s="15"/>
      <c r="W143" s="16"/>
      <c r="X143" s="6"/>
    </row>
    <row r="144" spans="2:24" ht="11.25" thickTop="1">
      <c r="B144" s="364" t="s">
        <v>243</v>
      </c>
      <c r="C144" s="365">
        <f>SUM(C142:C143)</f>
        <v>0</v>
      </c>
      <c r="E144" s="5"/>
      <c r="F144" s="5"/>
      <c r="G144" s="5"/>
      <c r="H144" s="5"/>
      <c r="I144" s="5"/>
      <c r="J144" s="5"/>
      <c r="K144" s="5"/>
      <c r="L144" s="5"/>
      <c r="M144" s="5"/>
      <c r="N144" s="5"/>
      <c r="O144" s="5"/>
      <c r="P144" s="5"/>
      <c r="Q144" s="5"/>
      <c r="R144" s="5"/>
      <c r="S144" s="5"/>
      <c r="T144" s="5"/>
      <c r="U144" s="5"/>
      <c r="V144" s="5"/>
      <c r="W144" s="5"/>
      <c r="X144" s="6"/>
    </row>
    <row r="145" spans="2:24">
      <c r="B145" s="366"/>
      <c r="C145" s="304"/>
      <c r="D145" s="367"/>
      <c r="E145" s="8"/>
      <c r="F145" s="8"/>
      <c r="G145" s="8"/>
      <c r="H145" s="8"/>
      <c r="I145" s="8"/>
      <c r="J145" s="8"/>
      <c r="K145" s="8"/>
      <c r="L145" s="8"/>
      <c r="M145" s="8"/>
      <c r="N145" s="8"/>
      <c r="O145" s="8"/>
      <c r="P145" s="8"/>
      <c r="Q145" s="8"/>
      <c r="R145" s="8"/>
      <c r="S145" s="8"/>
      <c r="T145" s="8"/>
      <c r="U145" s="8"/>
      <c r="V145" s="8"/>
      <c r="W145" s="8"/>
      <c r="X145" s="9"/>
    </row>
    <row r="146" spans="2:24">
      <c r="B146" s="224"/>
      <c r="C146" s="224"/>
      <c r="D146" s="224"/>
      <c r="E146" s="224"/>
      <c r="F146" s="224"/>
      <c r="G146" s="224"/>
      <c r="H146" s="224"/>
      <c r="I146" s="224"/>
      <c r="J146" s="224"/>
      <c r="K146" s="224"/>
      <c r="L146" s="224"/>
      <c r="M146" s="224"/>
      <c r="N146" s="224"/>
      <c r="O146" s="224"/>
      <c r="P146" s="224"/>
      <c r="Q146" s="224"/>
      <c r="R146" s="224"/>
      <c r="S146" s="224"/>
      <c r="T146" s="224"/>
      <c r="U146" s="224"/>
      <c r="V146" s="224"/>
      <c r="W146" s="224"/>
      <c r="X146" s="224"/>
    </row>
    <row r="147" spans="2:24">
      <c r="B147" s="230" t="s">
        <v>21</v>
      </c>
      <c r="C147" s="231"/>
      <c r="D147" s="232"/>
      <c r="E147" s="232"/>
      <c r="F147" s="232"/>
      <c r="G147" s="232"/>
      <c r="H147" s="232"/>
      <c r="I147" s="232"/>
      <c r="J147" s="232"/>
      <c r="K147" s="232"/>
      <c r="L147" s="232"/>
      <c r="M147" s="232"/>
      <c r="N147" s="232"/>
      <c r="O147" s="232"/>
      <c r="P147" s="232"/>
      <c r="Q147" s="232"/>
      <c r="R147" s="232"/>
      <c r="S147" s="232"/>
      <c r="T147" s="232"/>
      <c r="U147" s="232"/>
      <c r="V147" s="232"/>
      <c r="W147" s="232"/>
      <c r="X147" s="233"/>
    </row>
    <row r="148" spans="2:24" ht="11.25">
      <c r="B148" s="368" t="s">
        <v>244</v>
      </c>
      <c r="C148" s="362"/>
      <c r="D148" s="362"/>
      <c r="E148" s="5"/>
      <c r="F148" s="5"/>
      <c r="G148" s="5"/>
      <c r="H148" s="5"/>
      <c r="I148" s="5"/>
      <c r="J148" s="5"/>
      <c r="K148" s="5"/>
      <c r="L148" s="5"/>
      <c r="M148" s="5"/>
      <c r="N148" s="5"/>
      <c r="O148" s="5"/>
      <c r="P148" s="5"/>
      <c r="Q148" s="5"/>
      <c r="R148" s="5"/>
      <c r="S148" s="5"/>
      <c r="T148" s="5"/>
      <c r="U148" s="5"/>
      <c r="V148" s="5"/>
      <c r="W148" s="5"/>
      <c r="X148" s="6"/>
    </row>
    <row r="149" spans="2:24">
      <c r="B149" s="340"/>
      <c r="C149" s="236" t="s">
        <v>309</v>
      </c>
      <c r="D149" s="236" t="s">
        <v>310</v>
      </c>
      <c r="E149" s="236" t="s">
        <v>311</v>
      </c>
      <c r="F149" s="236"/>
      <c r="G149" s="236"/>
      <c r="H149" s="236"/>
      <c r="I149" s="236"/>
      <c r="J149" s="236"/>
      <c r="K149" s="236"/>
      <c r="L149" s="236"/>
      <c r="M149" s="236"/>
      <c r="N149" s="236"/>
      <c r="O149" s="236"/>
      <c r="P149" s="236"/>
      <c r="Q149" s="236"/>
      <c r="R149" s="236"/>
      <c r="S149" s="236"/>
      <c r="T149" s="236"/>
      <c r="U149" s="236"/>
      <c r="V149" s="236"/>
      <c r="W149" s="236"/>
      <c r="X149" s="238"/>
    </row>
    <row r="150" spans="2:24">
      <c r="B150" s="340"/>
      <c r="C150" s="236" t="s">
        <v>245</v>
      </c>
      <c r="D150" s="236" t="s">
        <v>245</v>
      </c>
      <c r="E150" s="236" t="s">
        <v>245</v>
      </c>
      <c r="F150" s="236"/>
      <c r="G150" s="236"/>
      <c r="H150" s="236"/>
      <c r="I150" s="236"/>
      <c r="J150" s="236"/>
      <c r="K150" s="236"/>
      <c r="L150" s="236"/>
      <c r="M150" s="236"/>
      <c r="N150" s="236"/>
      <c r="O150" s="236"/>
      <c r="P150" s="236"/>
      <c r="Q150" s="236"/>
      <c r="R150" s="236"/>
      <c r="S150" s="236"/>
      <c r="T150" s="236"/>
      <c r="U150" s="236"/>
      <c r="V150" s="236"/>
      <c r="W150" s="236"/>
      <c r="X150" s="238"/>
    </row>
    <row r="151" spans="2:24">
      <c r="B151" s="12"/>
      <c r="C151" s="362"/>
      <c r="D151" s="362"/>
      <c r="E151" s="5"/>
      <c r="F151" s="5"/>
      <c r="G151" s="5"/>
      <c r="H151" s="5"/>
      <c r="I151" s="5"/>
      <c r="J151" s="5"/>
      <c r="K151" s="5"/>
      <c r="L151" s="5"/>
      <c r="M151" s="5"/>
      <c r="N151" s="5"/>
      <c r="O151" s="5"/>
      <c r="P151" s="5"/>
      <c r="Q151" s="5"/>
      <c r="R151" s="5"/>
      <c r="S151" s="5"/>
      <c r="T151" s="5"/>
      <c r="U151" s="5"/>
      <c r="V151" s="5"/>
      <c r="W151" s="5"/>
      <c r="X151" s="6"/>
    </row>
    <row r="152" spans="2:24">
      <c r="B152" s="369" t="s">
        <v>246</v>
      </c>
      <c r="C152" s="18"/>
      <c r="D152" s="362"/>
      <c r="E152" s="442"/>
      <c r="F152" s="5"/>
      <c r="G152" s="354">
        <v>0.14000000000000001</v>
      </c>
      <c r="H152" s="15" t="s">
        <v>348</v>
      </c>
      <c r="I152" s="15"/>
      <c r="J152" s="15"/>
      <c r="K152" s="15"/>
      <c r="L152" s="15"/>
      <c r="M152" s="15"/>
      <c r="N152" s="15"/>
      <c r="O152" s="15"/>
      <c r="P152" s="15"/>
      <c r="Q152" s="15"/>
      <c r="R152" s="15"/>
      <c r="S152" s="15"/>
      <c r="T152" s="15"/>
      <c r="U152" s="15"/>
      <c r="V152" s="15"/>
      <c r="W152" s="16"/>
      <c r="X152" s="6"/>
    </row>
    <row r="153" spans="2:24">
      <c r="B153" s="369" t="s">
        <v>248</v>
      </c>
      <c r="C153" s="18"/>
      <c r="D153" s="362"/>
      <c r="E153" s="442"/>
      <c r="F153" s="5"/>
      <c r="G153" s="354">
        <v>8.0000000000000002E-3</v>
      </c>
      <c r="H153" s="15" t="s">
        <v>348</v>
      </c>
      <c r="I153" s="15"/>
      <c r="J153" s="15"/>
      <c r="K153" s="15"/>
      <c r="L153" s="15"/>
      <c r="M153" s="15"/>
      <c r="N153" s="15"/>
      <c r="O153" s="15"/>
      <c r="P153" s="15"/>
      <c r="Q153" s="15"/>
      <c r="R153" s="15"/>
      <c r="S153" s="15"/>
      <c r="T153" s="15"/>
      <c r="U153" s="15"/>
      <c r="V153" s="15"/>
      <c r="W153" s="16"/>
      <c r="X153" s="6"/>
    </row>
    <row r="154" spans="2:24" ht="11.25" thickBot="1">
      <c r="B154" s="370" t="s">
        <v>249</v>
      </c>
      <c r="C154" s="119">
        <f>($C$114*D154+$D$114*E154)</f>
        <v>0</v>
      </c>
      <c r="D154" s="439"/>
      <c r="E154" s="439"/>
      <c r="F154" s="5"/>
      <c r="G154" s="354">
        <v>6.3E-2</v>
      </c>
      <c r="H154" s="15" t="s">
        <v>349</v>
      </c>
      <c r="I154" s="15"/>
      <c r="J154" s="15"/>
      <c r="K154" s="15"/>
      <c r="L154" s="15"/>
      <c r="M154" s="15"/>
      <c r="N154" s="15"/>
      <c r="O154" s="15"/>
      <c r="P154" s="15"/>
      <c r="Q154" s="15"/>
      <c r="R154" s="15"/>
      <c r="S154" s="15"/>
      <c r="T154" s="15"/>
      <c r="U154" s="15"/>
      <c r="V154" s="15"/>
      <c r="W154" s="16"/>
      <c r="X154" s="6"/>
    </row>
    <row r="155" spans="2:24" ht="11.25" thickTop="1">
      <c r="B155" s="371" t="s">
        <v>251</v>
      </c>
      <c r="C155" s="372">
        <f>SUM(C152:C154)</f>
        <v>0</v>
      </c>
      <c r="D155" s="362"/>
      <c r="E155" s="442"/>
      <c r="F155" s="5"/>
      <c r="G155" s="311"/>
      <c r="H155" s="5"/>
      <c r="I155" s="5"/>
      <c r="J155" s="5"/>
      <c r="K155" s="5"/>
      <c r="L155" s="5"/>
      <c r="M155" s="5"/>
      <c r="N155" s="5"/>
      <c r="O155" s="5"/>
      <c r="P155" s="5"/>
      <c r="Q155" s="5"/>
      <c r="R155" s="5"/>
      <c r="S155" s="5"/>
      <c r="T155" s="5"/>
      <c r="U155" s="5"/>
      <c r="V155" s="5"/>
      <c r="W155" s="5"/>
      <c r="X155" s="6"/>
    </row>
    <row r="156" spans="2:24">
      <c r="B156" s="269"/>
      <c r="C156" s="362"/>
      <c r="D156" s="362"/>
      <c r="E156" s="442"/>
      <c r="F156" s="5"/>
      <c r="G156" s="5"/>
      <c r="H156" s="5"/>
      <c r="I156" s="5"/>
      <c r="J156" s="5"/>
      <c r="K156" s="5"/>
      <c r="L156" s="5"/>
      <c r="M156" s="5"/>
      <c r="N156" s="5"/>
      <c r="O156" s="5"/>
      <c r="P156" s="5"/>
      <c r="Q156" s="5"/>
      <c r="R156" s="5"/>
      <c r="S156" s="5"/>
      <c r="T156" s="5"/>
      <c r="U156" s="5"/>
      <c r="V156" s="5"/>
      <c r="W156" s="5"/>
      <c r="X156" s="6"/>
    </row>
    <row r="157" spans="2:24">
      <c r="B157" s="248" t="s">
        <v>252</v>
      </c>
      <c r="C157" s="443">
        <f>$C$114*D157+$D$114*E157</f>
        <v>0</v>
      </c>
      <c r="D157" s="439"/>
      <c r="E157" s="439"/>
      <c r="F157" s="5"/>
      <c r="G157" s="14" t="s">
        <v>253</v>
      </c>
      <c r="H157" s="14"/>
      <c r="I157" s="15"/>
      <c r="J157" s="15"/>
      <c r="K157" s="15"/>
      <c r="L157" s="15"/>
      <c r="M157" s="15"/>
      <c r="N157" s="15"/>
      <c r="O157" s="15"/>
      <c r="P157" s="15"/>
      <c r="Q157" s="15"/>
      <c r="R157" s="15"/>
      <c r="S157" s="15"/>
      <c r="T157" s="15"/>
      <c r="U157" s="15"/>
      <c r="V157" s="15"/>
      <c r="W157" s="16"/>
      <c r="X157" s="6"/>
    </row>
    <row r="158" spans="2:24">
      <c r="B158" s="373"/>
      <c r="C158" s="362"/>
      <c r="D158" s="362"/>
      <c r="E158" s="442"/>
      <c r="F158" s="5"/>
      <c r="G158" s="5"/>
      <c r="H158" s="5"/>
      <c r="I158" s="5"/>
      <c r="J158" s="5"/>
      <c r="K158" s="5"/>
      <c r="L158" s="5"/>
      <c r="M158" s="5"/>
      <c r="N158" s="5"/>
      <c r="O158" s="5"/>
      <c r="P158" s="5"/>
      <c r="Q158" s="5"/>
      <c r="R158" s="5"/>
      <c r="S158" s="5"/>
      <c r="T158" s="5"/>
      <c r="U158" s="5"/>
      <c r="V158" s="5"/>
      <c r="W158" s="5"/>
      <c r="X158" s="6"/>
    </row>
    <row r="159" spans="2:24">
      <c r="B159" s="248" t="s">
        <v>254</v>
      </c>
      <c r="C159" s="439"/>
      <c r="D159" s="362"/>
      <c r="E159" s="442"/>
      <c r="F159" s="5"/>
      <c r="G159" s="354">
        <v>3.7999999999999999E-2</v>
      </c>
      <c r="H159" s="14" t="s">
        <v>350</v>
      </c>
      <c r="I159" s="15"/>
      <c r="J159" s="15"/>
      <c r="K159" s="15"/>
      <c r="L159" s="15"/>
      <c r="M159" s="15"/>
      <c r="N159" s="15"/>
      <c r="O159" s="15"/>
      <c r="P159" s="15"/>
      <c r="Q159" s="15"/>
      <c r="R159" s="15"/>
      <c r="S159" s="15"/>
      <c r="T159" s="15"/>
      <c r="U159" s="15"/>
      <c r="V159" s="15"/>
      <c r="W159" s="16"/>
      <c r="X159" s="6"/>
    </row>
    <row r="160" spans="2:24">
      <c r="B160" s="7"/>
      <c r="C160" s="304"/>
      <c r="D160" s="361"/>
      <c r="E160" s="8"/>
      <c r="F160" s="8"/>
      <c r="G160" s="8"/>
      <c r="H160" s="8"/>
      <c r="I160" s="8"/>
      <c r="J160" s="8"/>
      <c r="K160" s="8"/>
      <c r="L160" s="8"/>
      <c r="M160" s="8"/>
      <c r="N160" s="8"/>
      <c r="O160" s="8"/>
      <c r="P160" s="8"/>
      <c r="Q160" s="8"/>
      <c r="R160" s="8"/>
      <c r="S160" s="8"/>
      <c r="T160" s="8"/>
      <c r="U160" s="8"/>
      <c r="V160" s="8"/>
      <c r="W160" s="8"/>
      <c r="X160" s="9"/>
    </row>
    <row r="161" spans="2:24">
      <c r="B161" s="224"/>
      <c r="C161" s="224"/>
      <c r="D161" s="224"/>
      <c r="E161" s="224"/>
      <c r="F161" s="224"/>
      <c r="G161" s="224"/>
      <c r="H161" s="224"/>
      <c r="I161" s="224"/>
      <c r="J161" s="224"/>
      <c r="K161" s="224"/>
      <c r="L161" s="224"/>
      <c r="M161" s="224"/>
      <c r="N161" s="224"/>
      <c r="O161" s="224"/>
      <c r="P161" s="224"/>
      <c r="Q161" s="224"/>
      <c r="R161" s="224"/>
      <c r="S161" s="224"/>
      <c r="T161" s="224"/>
      <c r="U161" s="224"/>
      <c r="V161" s="224"/>
      <c r="W161" s="224"/>
      <c r="X161" s="224"/>
    </row>
    <row r="162" spans="2:24">
      <c r="B162" s="230" t="s">
        <v>256</v>
      </c>
      <c r="C162" s="231"/>
      <c r="D162" s="232"/>
      <c r="E162" s="232"/>
      <c r="F162" s="232"/>
      <c r="G162" s="232"/>
      <c r="H162" s="232"/>
      <c r="I162" s="232"/>
      <c r="J162" s="232"/>
      <c r="K162" s="232"/>
      <c r="L162" s="232"/>
      <c r="M162" s="232"/>
      <c r="N162" s="232"/>
      <c r="O162" s="232"/>
      <c r="P162" s="232"/>
      <c r="Q162" s="232"/>
      <c r="R162" s="232"/>
      <c r="S162" s="232"/>
      <c r="T162" s="232"/>
      <c r="U162" s="232"/>
      <c r="V162" s="232"/>
      <c r="W162" s="232"/>
      <c r="X162" s="233"/>
    </row>
    <row r="163" spans="2:24" ht="11.25">
      <c r="B163" s="368"/>
      <c r="C163" s="374"/>
      <c r="D163" s="374"/>
      <c r="E163" s="5"/>
      <c r="F163" s="5"/>
      <c r="G163" s="5"/>
      <c r="H163" s="5"/>
      <c r="I163" s="5"/>
      <c r="J163" s="5"/>
      <c r="K163" s="5"/>
      <c r="L163" s="5"/>
      <c r="M163" s="5"/>
      <c r="N163" s="5"/>
      <c r="O163" s="5"/>
      <c r="P163" s="5"/>
      <c r="Q163" s="5"/>
      <c r="R163" s="5"/>
      <c r="S163" s="5"/>
      <c r="T163" s="5"/>
      <c r="U163" s="5"/>
      <c r="V163" s="5"/>
      <c r="W163" s="5"/>
      <c r="X163" s="6"/>
    </row>
    <row r="164" spans="2:24">
      <c r="B164" s="340"/>
      <c r="C164" s="236" t="s">
        <v>145</v>
      </c>
      <c r="D164" s="236" t="s">
        <v>146</v>
      </c>
      <c r="E164" s="236" t="s">
        <v>147</v>
      </c>
      <c r="F164" s="236" t="s">
        <v>148</v>
      </c>
      <c r="G164" s="236" t="s">
        <v>149</v>
      </c>
      <c r="H164" s="236"/>
      <c r="I164" s="236"/>
      <c r="J164" s="236"/>
      <c r="K164" s="236"/>
      <c r="L164" s="236"/>
      <c r="M164" s="236"/>
      <c r="N164" s="236"/>
      <c r="O164" s="236"/>
      <c r="P164" s="236"/>
      <c r="Q164" s="236"/>
      <c r="R164" s="236"/>
      <c r="S164" s="236"/>
      <c r="T164" s="236"/>
      <c r="U164" s="236"/>
      <c r="V164" s="236"/>
      <c r="W164" s="236"/>
      <c r="X164" s="238"/>
    </row>
    <row r="165" spans="2:24">
      <c r="B165" s="12"/>
      <c r="C165" s="374"/>
      <c r="D165" s="374"/>
      <c r="E165" s="5"/>
      <c r="F165" s="5"/>
      <c r="G165" s="5"/>
      <c r="H165" s="5"/>
      <c r="I165" s="5"/>
      <c r="J165" s="5"/>
      <c r="K165" s="5"/>
      <c r="L165" s="5"/>
      <c r="M165" s="5"/>
      <c r="N165" s="5"/>
      <c r="O165" s="5"/>
      <c r="P165" s="5"/>
      <c r="Q165" s="5"/>
      <c r="R165" s="5"/>
      <c r="S165" s="5"/>
      <c r="T165" s="5"/>
      <c r="U165" s="5"/>
      <c r="V165" s="5"/>
      <c r="W165" s="5"/>
      <c r="X165" s="6"/>
    </row>
    <row r="166" spans="2:24">
      <c r="B166" s="248" t="s">
        <v>257</v>
      </c>
      <c r="C166" s="439"/>
      <c r="D166" s="439"/>
      <c r="E166" s="439"/>
      <c r="F166" s="439"/>
      <c r="G166" s="439"/>
      <c r="I166" s="14" t="s">
        <v>258</v>
      </c>
      <c r="J166" s="15"/>
      <c r="K166" s="15"/>
      <c r="L166" s="15"/>
      <c r="M166" s="15"/>
      <c r="N166" s="15"/>
      <c r="O166" s="15"/>
      <c r="P166" s="15"/>
      <c r="Q166" s="15"/>
      <c r="R166" s="15"/>
      <c r="S166" s="15"/>
      <c r="T166" s="15"/>
      <c r="U166" s="15"/>
      <c r="V166" s="15"/>
      <c r="W166" s="16"/>
      <c r="X166" s="6"/>
    </row>
    <row r="167" spans="2:24">
      <c r="B167" s="248" t="s">
        <v>259</v>
      </c>
      <c r="C167" s="439"/>
      <c r="D167" s="439"/>
      <c r="E167" s="439"/>
      <c r="F167" s="439"/>
      <c r="G167" s="439"/>
      <c r="I167" s="14" t="s">
        <v>260</v>
      </c>
      <c r="J167" s="15"/>
      <c r="K167" s="15"/>
      <c r="L167" s="15"/>
      <c r="M167" s="15"/>
      <c r="N167" s="15"/>
      <c r="O167" s="15"/>
      <c r="P167" s="15"/>
      <c r="Q167" s="15"/>
      <c r="R167" s="15"/>
      <c r="S167" s="15"/>
      <c r="T167" s="15"/>
      <c r="U167" s="15"/>
      <c r="V167" s="15"/>
      <c r="W167" s="16"/>
      <c r="X167" s="6"/>
    </row>
    <row r="168" spans="2:24">
      <c r="B168" s="7"/>
      <c r="C168" s="304"/>
      <c r="D168" s="361"/>
      <c r="E168" s="8"/>
      <c r="F168" s="8"/>
      <c r="G168" s="8"/>
      <c r="H168" s="8"/>
      <c r="I168" s="8"/>
      <c r="J168" s="8"/>
      <c r="K168" s="8"/>
      <c r="L168" s="8"/>
      <c r="M168" s="8"/>
      <c r="N168" s="8"/>
      <c r="O168" s="8"/>
      <c r="P168" s="8"/>
      <c r="Q168" s="8"/>
      <c r="R168" s="8"/>
      <c r="S168" s="8"/>
      <c r="T168" s="8"/>
      <c r="U168" s="8"/>
      <c r="V168" s="8"/>
      <c r="W168" s="8"/>
      <c r="X168" s="9"/>
    </row>
    <row r="169" spans="2:24">
      <c r="B169" s="224"/>
      <c r="C169" s="224"/>
      <c r="D169" s="224"/>
      <c r="E169" s="224"/>
      <c r="F169" s="224"/>
      <c r="G169" s="224"/>
      <c r="H169" s="224"/>
      <c r="I169" s="224"/>
      <c r="J169" s="224"/>
      <c r="K169" s="224"/>
      <c r="L169" s="224"/>
      <c r="M169" s="224"/>
      <c r="N169" s="224"/>
      <c r="O169" s="224"/>
      <c r="P169" s="224"/>
      <c r="Q169" s="224"/>
      <c r="R169" s="224"/>
      <c r="S169" s="224"/>
      <c r="T169" s="224"/>
      <c r="U169" s="224"/>
      <c r="V169" s="224"/>
      <c r="W169" s="224"/>
      <c r="X169" s="224"/>
    </row>
    <row r="170" spans="2:24">
      <c r="B170" s="230" t="s">
        <v>23</v>
      </c>
      <c r="C170" s="231"/>
      <c r="D170" s="232"/>
      <c r="E170" s="232"/>
      <c r="F170" s="232"/>
      <c r="G170" s="232"/>
      <c r="H170" s="232"/>
      <c r="I170" s="232"/>
      <c r="J170" s="232"/>
      <c r="K170" s="232"/>
      <c r="L170" s="232"/>
      <c r="M170" s="232"/>
      <c r="N170" s="232"/>
      <c r="O170" s="232"/>
      <c r="P170" s="232"/>
      <c r="Q170" s="232"/>
      <c r="R170" s="232"/>
      <c r="S170" s="232"/>
      <c r="T170" s="232"/>
      <c r="U170" s="232"/>
      <c r="V170" s="232"/>
      <c r="W170" s="232"/>
      <c r="X170" s="233"/>
    </row>
    <row r="171" spans="2:24" ht="11.25">
      <c r="B171" s="368"/>
      <c r="C171" s="362"/>
      <c r="D171" s="362"/>
      <c r="E171" s="5"/>
      <c r="F171" s="5"/>
      <c r="G171" s="5"/>
      <c r="H171" s="5"/>
      <c r="I171" s="5"/>
      <c r="J171" s="5"/>
      <c r="K171" s="5"/>
      <c r="L171" s="5"/>
      <c r="M171" s="5"/>
      <c r="N171" s="5"/>
      <c r="O171" s="5"/>
      <c r="P171" s="5"/>
      <c r="Q171" s="5"/>
      <c r="R171" s="5"/>
      <c r="S171" s="5"/>
      <c r="T171" s="5"/>
      <c r="U171" s="5"/>
      <c r="V171" s="5"/>
      <c r="W171" s="5"/>
      <c r="X171" s="6"/>
    </row>
    <row r="172" spans="2:24">
      <c r="B172" s="340"/>
      <c r="C172" s="236" t="s">
        <v>179</v>
      </c>
      <c r="D172" s="236"/>
      <c r="E172" s="236"/>
      <c r="F172" s="236"/>
      <c r="G172" s="236"/>
      <c r="H172" s="236"/>
      <c r="I172" s="236"/>
      <c r="J172" s="236"/>
      <c r="K172" s="236"/>
      <c r="L172" s="236"/>
      <c r="M172" s="236"/>
      <c r="N172" s="236"/>
      <c r="O172" s="236"/>
      <c r="P172" s="236"/>
      <c r="Q172" s="236"/>
      <c r="R172" s="236"/>
      <c r="S172" s="236"/>
      <c r="T172" s="236"/>
      <c r="U172" s="236"/>
      <c r="V172" s="236"/>
      <c r="W172" s="236"/>
      <c r="X172" s="238"/>
    </row>
    <row r="173" spans="2:24">
      <c r="B173" s="12"/>
      <c r="C173" s="362"/>
      <c r="D173" s="362"/>
      <c r="E173" s="5"/>
      <c r="F173" s="5"/>
      <c r="G173" s="5"/>
      <c r="H173" s="5"/>
      <c r="I173" s="5"/>
      <c r="J173" s="5"/>
      <c r="K173" s="5"/>
      <c r="L173" s="5"/>
      <c r="M173" s="5"/>
      <c r="N173" s="5"/>
      <c r="O173" s="5"/>
      <c r="P173" s="5"/>
      <c r="Q173" s="5"/>
      <c r="R173" s="5"/>
      <c r="S173" s="5"/>
      <c r="T173" s="5"/>
      <c r="U173" s="5"/>
      <c r="V173" s="5"/>
      <c r="W173" s="5"/>
      <c r="X173" s="6"/>
    </row>
    <row r="174" spans="2:24">
      <c r="B174" s="248" t="s">
        <v>261</v>
      </c>
      <c r="C174" s="439"/>
      <c r="D174" s="362"/>
      <c r="E174" s="5"/>
      <c r="F174" s="14" t="s">
        <v>318</v>
      </c>
      <c r="G174" s="14"/>
      <c r="H174" s="15"/>
      <c r="I174" s="15"/>
      <c r="J174" s="15"/>
      <c r="K174" s="15"/>
      <c r="L174" s="15"/>
      <c r="M174" s="15"/>
      <c r="N174" s="15"/>
      <c r="O174" s="15"/>
      <c r="P174" s="15"/>
      <c r="Q174" s="15"/>
      <c r="R174" s="15"/>
      <c r="S174" s="15"/>
      <c r="T174" s="15"/>
      <c r="U174" s="15"/>
      <c r="V174" s="15"/>
      <c r="W174" s="16"/>
      <c r="X174" s="6"/>
    </row>
    <row r="175" spans="2:24">
      <c r="B175" s="7"/>
      <c r="C175" s="361"/>
      <c r="D175" s="361"/>
      <c r="E175" s="8"/>
      <c r="F175" s="8"/>
      <c r="G175" s="8"/>
      <c r="H175" s="8"/>
      <c r="I175" s="8"/>
      <c r="J175" s="8"/>
      <c r="K175" s="8"/>
      <c r="L175" s="8"/>
      <c r="M175" s="8"/>
      <c r="N175" s="8"/>
      <c r="O175" s="8"/>
      <c r="P175" s="8"/>
      <c r="Q175" s="8"/>
      <c r="R175" s="8"/>
      <c r="S175" s="8"/>
      <c r="T175" s="8"/>
      <c r="U175" s="8"/>
      <c r="V175" s="8"/>
      <c r="W175" s="8"/>
      <c r="X175" s="9"/>
    </row>
    <row r="176" spans="2:24">
      <c r="B176" s="224"/>
      <c r="C176" s="448"/>
      <c r="D176" s="224"/>
      <c r="E176" s="224"/>
      <c r="F176" s="224"/>
      <c r="G176" s="224"/>
      <c r="H176" s="224"/>
      <c r="I176" s="224"/>
      <c r="J176" s="224"/>
      <c r="K176" s="224"/>
      <c r="L176" s="224"/>
      <c r="M176" s="224"/>
      <c r="N176" s="224"/>
      <c r="O176" s="224"/>
      <c r="P176" s="224"/>
      <c r="Q176" s="224"/>
      <c r="R176" s="224"/>
      <c r="S176" s="224"/>
      <c r="T176" s="224"/>
      <c r="U176" s="224"/>
      <c r="V176" s="224"/>
      <c r="W176" s="224"/>
      <c r="X176" s="224"/>
    </row>
    <row r="177" spans="2:24">
      <c r="B177" s="230" t="s">
        <v>263</v>
      </c>
      <c r="C177" s="449"/>
      <c r="D177" s="232"/>
      <c r="E177" s="232"/>
      <c r="F177" s="232"/>
      <c r="G177" s="232"/>
      <c r="H177" s="232"/>
      <c r="I177" s="232"/>
      <c r="J177" s="232"/>
      <c r="K177" s="232"/>
      <c r="L177" s="232"/>
      <c r="M177" s="232"/>
      <c r="N177" s="232"/>
      <c r="O177" s="232"/>
      <c r="P177" s="232"/>
      <c r="Q177" s="232"/>
      <c r="R177" s="232"/>
      <c r="S177" s="232"/>
      <c r="T177" s="232"/>
      <c r="U177" s="232"/>
      <c r="V177" s="232"/>
      <c r="W177" s="232"/>
      <c r="X177" s="233"/>
    </row>
    <row r="178" spans="2:24" ht="11.25">
      <c r="B178" s="368"/>
      <c r="C178" s="362"/>
      <c r="D178" s="362"/>
      <c r="E178" s="5"/>
      <c r="F178" s="5"/>
      <c r="G178" s="5"/>
      <c r="H178" s="5"/>
      <c r="I178" s="5"/>
      <c r="J178" s="5"/>
      <c r="K178" s="5"/>
      <c r="L178" s="5"/>
      <c r="M178" s="5"/>
      <c r="N178" s="5"/>
      <c r="O178" s="5"/>
      <c r="P178" s="5"/>
      <c r="Q178" s="5"/>
      <c r="R178" s="5"/>
      <c r="S178" s="5"/>
      <c r="T178" s="5"/>
      <c r="U178" s="5"/>
      <c r="V178" s="5"/>
      <c r="W178" s="5"/>
      <c r="X178" s="6"/>
    </row>
    <row r="179" spans="2:24">
      <c r="B179" s="340"/>
      <c r="C179" s="450" t="s">
        <v>179</v>
      </c>
      <c r="D179" s="236"/>
      <c r="E179" s="236"/>
      <c r="F179" s="236"/>
      <c r="G179" s="236"/>
      <c r="H179" s="236"/>
      <c r="I179" s="236"/>
      <c r="J179" s="236"/>
      <c r="K179" s="236"/>
      <c r="L179" s="236"/>
      <c r="M179" s="236"/>
      <c r="N179" s="236"/>
      <c r="O179" s="236"/>
      <c r="P179" s="236"/>
      <c r="Q179" s="236"/>
      <c r="R179" s="236"/>
      <c r="S179" s="236"/>
      <c r="T179" s="236"/>
      <c r="U179" s="236"/>
      <c r="V179" s="236"/>
      <c r="W179" s="236"/>
      <c r="X179" s="238"/>
    </row>
    <row r="180" spans="2:24">
      <c r="B180" s="12"/>
      <c r="C180" s="362"/>
      <c r="D180" s="362"/>
      <c r="E180" s="5"/>
      <c r="F180" s="5"/>
      <c r="G180" s="5"/>
      <c r="H180" s="5"/>
      <c r="I180" s="5"/>
      <c r="J180" s="5"/>
      <c r="K180" s="5"/>
      <c r="L180" s="5"/>
      <c r="M180" s="5"/>
      <c r="N180" s="5"/>
      <c r="O180" s="5"/>
      <c r="P180" s="5"/>
      <c r="Q180" s="5"/>
      <c r="R180" s="5"/>
      <c r="S180" s="5"/>
      <c r="T180" s="5"/>
      <c r="U180" s="5"/>
      <c r="V180" s="5"/>
      <c r="W180" s="5"/>
      <c r="X180" s="6"/>
    </row>
    <row r="181" spans="2:24">
      <c r="B181" s="248" t="s">
        <v>264</v>
      </c>
      <c r="C181" s="439"/>
      <c r="D181" s="362"/>
      <c r="E181" s="5"/>
      <c r="F181" s="14" t="s">
        <v>265</v>
      </c>
      <c r="G181" s="15"/>
      <c r="H181" s="15"/>
      <c r="I181" s="15"/>
      <c r="J181" s="15"/>
      <c r="K181" s="15"/>
      <c r="L181" s="15"/>
      <c r="M181" s="15"/>
      <c r="N181" s="15"/>
      <c r="O181" s="15"/>
      <c r="P181" s="15"/>
      <c r="Q181" s="15"/>
      <c r="R181" s="15"/>
      <c r="S181" s="15"/>
      <c r="T181" s="15"/>
      <c r="U181" s="15"/>
      <c r="V181" s="15"/>
      <c r="W181" s="16"/>
      <c r="X181" s="6"/>
    </row>
    <row r="182" spans="2:24">
      <c r="B182" s="248" t="s">
        <v>266</v>
      </c>
      <c r="C182" s="439"/>
      <c r="D182" s="362"/>
      <c r="E182" s="5"/>
      <c r="F182" s="14"/>
      <c r="G182" s="15"/>
      <c r="H182" s="15"/>
      <c r="I182" s="15"/>
      <c r="J182" s="15"/>
      <c r="K182" s="15"/>
      <c r="L182" s="15"/>
      <c r="M182" s="15"/>
      <c r="N182" s="15"/>
      <c r="O182" s="15"/>
      <c r="P182" s="15"/>
      <c r="Q182" s="15"/>
      <c r="R182" s="15"/>
      <c r="S182" s="15"/>
      <c r="T182" s="15"/>
      <c r="U182" s="15"/>
      <c r="V182" s="15"/>
      <c r="W182" s="16"/>
      <c r="X182" s="6"/>
    </row>
    <row r="183" spans="2:24" ht="11.25" thickBot="1">
      <c r="B183" s="248" t="s">
        <v>267</v>
      </c>
      <c r="C183" s="439"/>
      <c r="D183" s="362"/>
      <c r="E183" s="5"/>
      <c r="F183" s="14"/>
      <c r="G183" s="15"/>
      <c r="H183" s="15"/>
      <c r="I183" s="15"/>
      <c r="J183" s="15"/>
      <c r="K183" s="15"/>
      <c r="L183" s="15"/>
      <c r="M183" s="15"/>
      <c r="N183" s="15"/>
      <c r="O183" s="15"/>
      <c r="P183" s="15"/>
      <c r="Q183" s="15"/>
      <c r="R183" s="15"/>
      <c r="S183" s="15"/>
      <c r="T183" s="15"/>
      <c r="U183" s="15"/>
      <c r="V183" s="15"/>
      <c r="W183" s="16"/>
      <c r="X183" s="6"/>
    </row>
    <row r="184" spans="2:24" ht="11.25" thickTop="1">
      <c r="B184" s="364" t="s">
        <v>268</v>
      </c>
      <c r="C184" s="441">
        <f>SUM(C181:C183)</f>
        <v>0</v>
      </c>
      <c r="D184" s="362"/>
      <c r="E184" s="5"/>
      <c r="F184" s="5"/>
      <c r="G184" s="5"/>
      <c r="H184" s="5"/>
      <c r="I184" s="5"/>
      <c r="J184" s="5"/>
      <c r="K184" s="5"/>
      <c r="L184" s="5"/>
      <c r="M184" s="5"/>
      <c r="N184" s="5"/>
      <c r="O184" s="5"/>
      <c r="P184" s="5"/>
      <c r="Q184" s="5"/>
      <c r="R184" s="5"/>
      <c r="S184" s="5"/>
      <c r="T184" s="5"/>
      <c r="U184" s="5"/>
      <c r="V184" s="5"/>
      <c r="W184" s="5"/>
      <c r="X184" s="6"/>
    </row>
    <row r="185" spans="2:24">
      <c r="B185" s="366"/>
      <c r="C185" s="375"/>
      <c r="D185" s="361"/>
      <c r="E185" s="8"/>
      <c r="F185" s="8"/>
      <c r="G185" s="8"/>
      <c r="H185" s="8"/>
      <c r="I185" s="8"/>
      <c r="J185" s="8"/>
      <c r="K185" s="8"/>
      <c r="L185" s="8"/>
      <c r="M185" s="8"/>
      <c r="N185" s="8"/>
      <c r="O185" s="8"/>
      <c r="P185" s="8"/>
      <c r="Q185" s="8"/>
      <c r="R185" s="8"/>
      <c r="S185" s="8"/>
      <c r="T185" s="8"/>
      <c r="U185" s="8"/>
      <c r="V185" s="8"/>
      <c r="W185" s="8"/>
      <c r="X185" s="9"/>
    </row>
    <row r="186" spans="2:24">
      <c r="B186" s="376"/>
      <c r="C186" s="336"/>
      <c r="D186" s="362"/>
      <c r="E186" s="5"/>
      <c r="F186" s="5"/>
      <c r="G186" s="5"/>
      <c r="H186" s="5"/>
      <c r="I186" s="5"/>
      <c r="J186" s="5"/>
      <c r="K186" s="5"/>
      <c r="L186" s="5"/>
      <c r="M186" s="5"/>
      <c r="N186" s="5"/>
      <c r="O186" s="5"/>
      <c r="P186" s="5"/>
      <c r="Q186" s="5"/>
      <c r="R186" s="5"/>
      <c r="S186" s="5"/>
      <c r="T186" s="5"/>
      <c r="U186" s="5"/>
      <c r="V186" s="5"/>
      <c r="W186" s="5"/>
      <c r="X186" s="5"/>
    </row>
    <row r="187" spans="2:24">
      <c r="B187" s="377" t="s">
        <v>269</v>
      </c>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9"/>
    </row>
    <row r="188" spans="2:24">
      <c r="B188" s="12"/>
      <c r="C188" s="5"/>
      <c r="D188" s="5"/>
      <c r="E188" s="5"/>
      <c r="F188" s="5"/>
      <c r="G188" s="5"/>
      <c r="H188" s="5"/>
      <c r="I188" s="5"/>
      <c r="J188" s="5"/>
      <c r="K188" s="5"/>
      <c r="L188" s="5"/>
      <c r="M188" s="5"/>
      <c r="N188" s="5"/>
      <c r="O188" s="5"/>
      <c r="P188" s="5"/>
      <c r="Q188" s="5"/>
      <c r="R188" s="5"/>
      <c r="S188" s="5"/>
      <c r="T188" s="5"/>
      <c r="U188" s="5"/>
      <c r="V188" s="5"/>
      <c r="W188" s="5"/>
      <c r="X188" s="6"/>
    </row>
    <row r="189" spans="2:24" ht="31.5">
      <c r="B189" s="205" t="s">
        <v>270</v>
      </c>
      <c r="C189" s="20" t="s">
        <v>271</v>
      </c>
      <c r="D189" s="206"/>
      <c r="E189" s="20" t="s">
        <v>272</v>
      </c>
      <c r="F189" s="208"/>
      <c r="G189" s="503"/>
      <c r="H189" s="503"/>
      <c r="I189" s="503"/>
      <c r="J189" s="208"/>
      <c r="K189" s="380"/>
      <c r="L189" s="208"/>
      <c r="M189" s="20"/>
      <c r="N189" s="208"/>
      <c r="O189" s="208"/>
      <c r="P189" s="208"/>
      <c r="Q189" s="208"/>
      <c r="R189" s="20"/>
      <c r="S189" s="208"/>
      <c r="T189" s="208"/>
      <c r="U189" s="208"/>
      <c r="V189" s="208"/>
      <c r="W189" s="208"/>
      <c r="X189" s="381"/>
    </row>
    <row r="190" spans="2:24">
      <c r="B190" s="62" t="s">
        <v>273</v>
      </c>
      <c r="C190" s="207">
        <f>100%-SUM(C155,C157,C159)</f>
        <v>1</v>
      </c>
      <c r="D190" s="208"/>
      <c r="E190" s="209"/>
      <c r="F190" s="5"/>
      <c r="G190" s="507"/>
      <c r="H190" s="507"/>
      <c r="I190" s="507"/>
      <c r="J190" s="5"/>
      <c r="K190" s="21"/>
      <c r="L190" s="5"/>
      <c r="M190" s="21"/>
      <c r="N190" s="360"/>
      <c r="O190" s="360"/>
      <c r="P190" s="360"/>
      <c r="Q190" s="360"/>
      <c r="R190" s="21"/>
      <c r="S190" s="360"/>
      <c r="T190" s="360"/>
      <c r="U190" s="360"/>
      <c r="V190" s="360"/>
      <c r="W190" s="360"/>
      <c r="X190" s="6"/>
    </row>
    <row r="191" spans="2:24">
      <c r="B191" s="62" t="str">
        <f>B155</f>
        <v>Totale overheadkosten (% van totale kosten)</v>
      </c>
      <c r="C191" s="207">
        <f>C155</f>
        <v>0</v>
      </c>
      <c r="D191" s="208"/>
      <c r="E191" s="207">
        <f>C191/$C$190</f>
        <v>0</v>
      </c>
      <c r="F191" s="5"/>
      <c r="G191" s="4"/>
      <c r="H191" s="4"/>
      <c r="I191" s="4"/>
      <c r="J191" s="5"/>
      <c r="K191" s="21"/>
      <c r="L191" s="5"/>
      <c r="M191" s="21"/>
      <c r="N191" s="360"/>
      <c r="O191" s="360"/>
      <c r="P191" s="360"/>
      <c r="Q191" s="360"/>
      <c r="R191" s="21"/>
      <c r="S191" s="360"/>
      <c r="T191" s="360"/>
      <c r="U191" s="360"/>
      <c r="V191" s="360"/>
      <c r="W191" s="360"/>
      <c r="X191" s="6"/>
    </row>
    <row r="192" spans="2:24">
      <c r="B192" s="62" t="str">
        <f>B157</f>
        <v>Kosten voor vastgoed (% van totale kosten)</v>
      </c>
      <c r="C192" s="207">
        <f>C157</f>
        <v>0</v>
      </c>
      <c r="D192" s="208"/>
      <c r="E192" s="207">
        <f>C192/$C$190</f>
        <v>0</v>
      </c>
      <c r="F192" s="5"/>
      <c r="G192" s="311"/>
      <c r="H192" s="4"/>
      <c r="I192" s="4"/>
      <c r="J192" s="5"/>
      <c r="K192" s="21"/>
      <c r="L192" s="5"/>
      <c r="M192" s="21"/>
      <c r="N192" s="360"/>
      <c r="O192" s="360"/>
      <c r="P192" s="360"/>
      <c r="Q192" s="360"/>
      <c r="R192" s="21"/>
      <c r="S192" s="360"/>
      <c r="T192" s="360"/>
      <c r="U192" s="360"/>
      <c r="V192" s="360"/>
      <c r="W192" s="360"/>
      <c r="X192" s="6"/>
    </row>
    <row r="193" spans="2:24">
      <c r="B193" s="62" t="str">
        <f>B159</f>
        <v>Overige personele kosten (% van totale kosten)</v>
      </c>
      <c r="C193" s="207">
        <f>C159</f>
        <v>0</v>
      </c>
      <c r="D193" s="208"/>
      <c r="E193" s="207">
        <f>C193/$C$190</f>
        <v>0</v>
      </c>
      <c r="F193" s="5"/>
      <c r="G193" s="4"/>
      <c r="H193" s="4"/>
      <c r="I193" s="4"/>
      <c r="J193" s="5"/>
      <c r="K193" s="21"/>
      <c r="L193" s="5"/>
      <c r="M193" s="21"/>
      <c r="N193" s="360"/>
      <c r="O193" s="360"/>
      <c r="P193" s="360"/>
      <c r="Q193" s="360"/>
      <c r="R193" s="21"/>
      <c r="S193" s="360"/>
      <c r="T193" s="360"/>
      <c r="U193" s="360"/>
      <c r="V193" s="360"/>
      <c r="W193" s="360"/>
      <c r="X193" s="6"/>
    </row>
    <row r="194" spans="2:24">
      <c r="B194" s="7"/>
      <c r="C194" s="8"/>
      <c r="D194" s="8"/>
      <c r="E194" s="8"/>
      <c r="F194" s="8"/>
      <c r="G194" s="8"/>
      <c r="H194" s="8"/>
      <c r="I194" s="8"/>
      <c r="J194" s="8"/>
      <c r="K194" s="8"/>
      <c r="L194" s="8"/>
      <c r="M194" s="8"/>
      <c r="N194" s="8"/>
      <c r="O194" s="8"/>
      <c r="P194" s="8"/>
      <c r="Q194" s="8"/>
      <c r="R194" s="8"/>
      <c r="S194" s="8"/>
      <c r="T194" s="8"/>
      <c r="U194" s="8"/>
      <c r="V194" s="8"/>
      <c r="W194" s="8"/>
      <c r="X194" s="9"/>
    </row>
    <row r="195" spans="2:24"/>
    <row r="196" spans="2:24"/>
    <row r="197" spans="2:24"/>
    <row r="198" spans="2:24"/>
    <row r="199" spans="2:24"/>
    <row r="200" spans="2:24"/>
    <row r="201" spans="2:24"/>
    <row r="202" spans="2:24"/>
    <row r="203" spans="2:24"/>
    <row r="204" spans="2:24"/>
    <row r="205" spans="2:24"/>
    <row r="206" spans="2:24"/>
    <row r="207" spans="2:24"/>
    <row r="208" spans="2:24"/>
    <row r="209"/>
    <row r="210"/>
    <row r="211"/>
    <row r="212"/>
    <row r="213"/>
    <row r="214"/>
    <row r="215"/>
    <row r="216"/>
    <row r="217"/>
    <row r="218"/>
    <row r="219"/>
    <row r="220"/>
    <row r="221"/>
    <row r="222"/>
    <row r="223"/>
    <row r="224"/>
    <row r="225" spans="2:21"/>
    <row r="226" spans="2:21"/>
    <row r="227" spans="2:21">
      <c r="B227" s="377" t="s">
        <v>274</v>
      </c>
      <c r="C227" s="382"/>
      <c r="D227" s="382"/>
      <c r="E227" s="382"/>
      <c r="F227" s="382"/>
      <c r="G227" s="382"/>
      <c r="H227" s="382"/>
      <c r="I227" s="382"/>
      <c r="J227" s="382"/>
      <c r="K227" s="382"/>
      <c r="L227" s="382"/>
      <c r="M227" s="382"/>
      <c r="N227" s="382"/>
      <c r="O227" s="382"/>
      <c r="P227" s="382"/>
      <c r="Q227" s="382"/>
      <c r="R227" s="382"/>
      <c r="S227" s="383"/>
    </row>
    <row r="228" spans="2:21">
      <c r="B228" s="384"/>
      <c r="C228" s="385"/>
      <c r="D228" s="385"/>
      <c r="E228" s="385"/>
      <c r="F228" s="385"/>
      <c r="G228" s="385"/>
      <c r="H228" s="385"/>
      <c r="I228" s="385"/>
      <c r="J228" s="385"/>
      <c r="K228" s="385"/>
      <c r="L228" s="385"/>
      <c r="M228" s="385"/>
      <c r="N228" s="385"/>
      <c r="O228" s="385"/>
      <c r="P228" s="385"/>
      <c r="Q228" s="385"/>
      <c r="R228" s="385"/>
      <c r="S228" s="386"/>
    </row>
    <row r="229" spans="2:21">
      <c r="B229" s="387"/>
      <c r="C229" s="295">
        <f t="shared" ref="C229:Q229" si="36">D18</f>
        <v>10</v>
      </c>
      <c r="D229" s="295">
        <f t="shared" si="36"/>
        <v>15</v>
      </c>
      <c r="E229" s="295">
        <f t="shared" si="36"/>
        <v>20</v>
      </c>
      <c r="F229" s="295">
        <f t="shared" si="36"/>
        <v>25</v>
      </c>
      <c r="G229" s="295">
        <f t="shared" si="36"/>
        <v>30</v>
      </c>
      <c r="H229" s="295">
        <f t="shared" si="36"/>
        <v>35</v>
      </c>
      <c r="I229" s="295">
        <f t="shared" si="36"/>
        <v>40</v>
      </c>
      <c r="J229" s="295">
        <f t="shared" si="36"/>
        <v>45</v>
      </c>
      <c r="K229" s="295">
        <f t="shared" si="36"/>
        <v>50</v>
      </c>
      <c r="L229" s="295">
        <f t="shared" si="36"/>
        <v>55</v>
      </c>
      <c r="M229" s="295">
        <f t="shared" si="36"/>
        <v>60</v>
      </c>
      <c r="N229" s="295">
        <f t="shared" si="36"/>
        <v>65</v>
      </c>
      <c r="O229" s="295">
        <f t="shared" si="36"/>
        <v>70</v>
      </c>
      <c r="P229" s="295">
        <f t="shared" si="36"/>
        <v>70</v>
      </c>
      <c r="Q229" s="295">
        <f t="shared" si="36"/>
        <v>80</v>
      </c>
      <c r="R229" s="295"/>
      <c r="S229" s="297"/>
    </row>
    <row r="230" spans="2:21">
      <c r="B230" s="388"/>
      <c r="C230" s="295">
        <f t="shared" ref="C230:Q230" si="37">D19</f>
        <v>3</v>
      </c>
      <c r="D230" s="295">
        <f t="shared" si="37"/>
        <v>7</v>
      </c>
      <c r="E230" s="295">
        <f t="shared" si="37"/>
        <v>5</v>
      </c>
      <c r="F230" s="295">
        <f t="shared" si="37"/>
        <v>5</v>
      </c>
      <c r="G230" s="295">
        <f t="shared" si="37"/>
        <v>5</v>
      </c>
      <c r="H230" s="295">
        <f t="shared" si="37"/>
        <v>5</v>
      </c>
      <c r="I230" s="295">
        <f t="shared" si="37"/>
        <v>6</v>
      </c>
      <c r="J230" s="295">
        <f t="shared" si="37"/>
        <v>5</v>
      </c>
      <c r="K230" s="295">
        <f t="shared" si="37"/>
        <v>5</v>
      </c>
      <c r="L230" s="295">
        <f t="shared" si="37"/>
        <v>5</v>
      </c>
      <c r="M230" s="295">
        <f t="shared" si="37"/>
        <v>5</v>
      </c>
      <c r="N230" s="295">
        <f t="shared" si="37"/>
        <v>5</v>
      </c>
      <c r="O230" s="295">
        <f t="shared" si="37"/>
        <v>5</v>
      </c>
      <c r="P230" s="295">
        <f t="shared" si="37"/>
        <v>5</v>
      </c>
      <c r="Q230" s="295">
        <f t="shared" si="37"/>
        <v>5</v>
      </c>
      <c r="R230" s="295"/>
      <c r="S230" s="297"/>
    </row>
    <row r="231" spans="2:21">
      <c r="B231" s="389" t="s">
        <v>124</v>
      </c>
      <c r="C231" s="390">
        <f t="shared" ref="C231:Q231" si="38">D20</f>
        <v>12.025641025641026</v>
      </c>
      <c r="D231" s="390">
        <f t="shared" si="38"/>
        <v>13.788461538461538</v>
      </c>
      <c r="E231" s="390">
        <f t="shared" si="38"/>
        <v>13.378205128205128</v>
      </c>
      <c r="F231" s="390">
        <f t="shared" si="38"/>
        <v>14.243589743589743</v>
      </c>
      <c r="G231" s="390">
        <f t="shared" si="38"/>
        <v>15.134615384615385</v>
      </c>
      <c r="H231" s="390">
        <f t="shared" si="38"/>
        <v>16.006410256410255</v>
      </c>
      <c r="I231" s="390">
        <f t="shared" si="38"/>
        <v>17.352564102564102</v>
      </c>
      <c r="J231" s="390">
        <f t="shared" si="38"/>
        <v>18.679487179487179</v>
      </c>
      <c r="K231" s="390">
        <f t="shared" si="38"/>
        <v>21.503205128205128</v>
      </c>
      <c r="L231" s="390">
        <f t="shared" si="38"/>
        <v>24.310897435897434</v>
      </c>
      <c r="M231" s="390">
        <f t="shared" si="38"/>
        <v>27.807692307692307</v>
      </c>
      <c r="N231" s="390">
        <f t="shared" si="38"/>
        <v>31.451923076923077</v>
      </c>
      <c r="O231" s="390">
        <f t="shared" si="38"/>
        <v>37.759615384615387</v>
      </c>
      <c r="P231" s="390">
        <f t="shared" si="38"/>
        <v>37.759615384615387</v>
      </c>
      <c r="Q231" s="390">
        <f t="shared" si="38"/>
        <v>52.448717948717949</v>
      </c>
      <c r="R231" s="28"/>
      <c r="S231" s="297"/>
      <c r="T231" s="5"/>
      <c r="U231" s="5"/>
    </row>
    <row r="232" spans="2:21">
      <c r="B232" s="389" t="s">
        <v>275</v>
      </c>
      <c r="C232" s="391">
        <f t="shared" ref="C232:Q232" si="39">SUM(D21:D24)</f>
        <v>1.9637871794871795</v>
      </c>
      <c r="D232" s="391">
        <f t="shared" si="39"/>
        <v>2.2516557692307693</v>
      </c>
      <c r="E232" s="391">
        <f t="shared" si="39"/>
        <v>2.1846608974358972</v>
      </c>
      <c r="F232" s="391">
        <f t="shared" si="39"/>
        <v>2.3259782051282052</v>
      </c>
      <c r="G232" s="391">
        <f t="shared" si="39"/>
        <v>2.4714826923076925</v>
      </c>
      <c r="H232" s="391">
        <f t="shared" si="39"/>
        <v>2.6138467948717947</v>
      </c>
      <c r="I232" s="391">
        <f t="shared" si="39"/>
        <v>2.8336737179487179</v>
      </c>
      <c r="J232" s="391">
        <f t="shared" si="39"/>
        <v>3.0503602564102561</v>
      </c>
      <c r="K232" s="391">
        <f t="shared" si="39"/>
        <v>3.5114733974358971</v>
      </c>
      <c r="L232" s="391">
        <f t="shared" si="39"/>
        <v>3.969969551282051</v>
      </c>
      <c r="M232" s="391">
        <f t="shared" si="39"/>
        <v>4.5409961538461534</v>
      </c>
      <c r="N232" s="391">
        <f t="shared" si="39"/>
        <v>5.1360990384615386</v>
      </c>
      <c r="O232" s="391">
        <f t="shared" si="39"/>
        <v>6.1661451923076926</v>
      </c>
      <c r="P232" s="391">
        <f t="shared" si="39"/>
        <v>6.1661451923076926</v>
      </c>
      <c r="Q232" s="391">
        <f t="shared" si="39"/>
        <v>8.5648756410256404</v>
      </c>
      <c r="R232" s="28"/>
      <c r="S232" s="297"/>
    </row>
    <row r="233" spans="2:21">
      <c r="B233" s="389" t="s">
        <v>36</v>
      </c>
      <c r="C233" s="391">
        <f t="shared" ref="C233:Q233" si="40">D26</f>
        <v>0</v>
      </c>
      <c r="D233" s="391">
        <f t="shared" si="40"/>
        <v>0</v>
      </c>
      <c r="E233" s="391">
        <f t="shared" si="40"/>
        <v>0</v>
      </c>
      <c r="F233" s="391">
        <f t="shared" si="40"/>
        <v>0</v>
      </c>
      <c r="G233" s="391">
        <f t="shared" si="40"/>
        <v>0</v>
      </c>
      <c r="H233" s="391">
        <f t="shared" si="40"/>
        <v>0</v>
      </c>
      <c r="I233" s="391">
        <f t="shared" si="40"/>
        <v>0</v>
      </c>
      <c r="J233" s="391">
        <f t="shared" si="40"/>
        <v>0</v>
      </c>
      <c r="K233" s="391">
        <f t="shared" si="40"/>
        <v>0</v>
      </c>
      <c r="L233" s="391">
        <f t="shared" si="40"/>
        <v>0</v>
      </c>
      <c r="M233" s="391">
        <f t="shared" si="40"/>
        <v>0</v>
      </c>
      <c r="N233" s="391">
        <f t="shared" si="40"/>
        <v>0</v>
      </c>
      <c r="O233" s="391">
        <f t="shared" si="40"/>
        <v>0</v>
      </c>
      <c r="P233" s="391">
        <f t="shared" si="40"/>
        <v>0</v>
      </c>
      <c r="Q233" s="391">
        <f t="shared" si="40"/>
        <v>0</v>
      </c>
      <c r="R233" s="28"/>
      <c r="S233" s="297"/>
    </row>
    <row r="234" spans="2:21">
      <c r="B234" s="392" t="s">
        <v>276</v>
      </c>
      <c r="C234" s="391">
        <f t="shared" ref="C234:Q234" si="41">D28-D27</f>
        <v>2.1621432747874287</v>
      </c>
      <c r="D234" s="391">
        <f t="shared" si="41"/>
        <v>2.479088584257866</v>
      </c>
      <c r="E234" s="391">
        <f t="shared" si="41"/>
        <v>2.4053267667811085</v>
      </c>
      <c r="F234" s="391">
        <f t="shared" si="41"/>
        <v>2.5609181005211425</v>
      </c>
      <c r="G234" s="391">
        <f t="shared" si="41"/>
        <v>2.7211195478534727</v>
      </c>
      <c r="H234" s="391">
        <f t="shared" si="41"/>
        <v>2.8778634099915834</v>
      </c>
      <c r="I234" s="391">
        <f t="shared" si="41"/>
        <v>3.11989437358719</v>
      </c>
      <c r="J234" s="391">
        <f t="shared" si="41"/>
        <v>3.3584677519885737</v>
      </c>
      <c r="K234" s="391">
        <f t="shared" si="41"/>
        <v>3.8661565113403142</v>
      </c>
      <c r="L234" s="391">
        <f t="shared" si="41"/>
        <v>4.3709639496968649</v>
      </c>
      <c r="M234" s="391">
        <f t="shared" si="41"/>
        <v>4.9996681908464069</v>
      </c>
      <c r="N234" s="391">
        <f t="shared" si="41"/>
        <v>5.654880585151659</v>
      </c>
      <c r="O234" s="391">
        <f t="shared" si="41"/>
        <v>6.7889685288567918</v>
      </c>
      <c r="P234" s="391">
        <f t="shared" si="41"/>
        <v>6.7889685288567918</v>
      </c>
      <c r="Q234" s="391">
        <f t="shared" si="41"/>
        <v>9.4299873530440976</v>
      </c>
      <c r="R234" s="28"/>
      <c r="S234" s="297"/>
    </row>
    <row r="235" spans="2:21">
      <c r="B235" s="392" t="s">
        <v>20</v>
      </c>
      <c r="C235" s="391">
        <f t="shared" ref="C235:Q235" si="42">D29</f>
        <v>0</v>
      </c>
      <c r="D235" s="391">
        <f t="shared" si="42"/>
        <v>0</v>
      </c>
      <c r="E235" s="391">
        <f t="shared" si="42"/>
        <v>0</v>
      </c>
      <c r="F235" s="391">
        <f t="shared" si="42"/>
        <v>0</v>
      </c>
      <c r="G235" s="391">
        <f t="shared" si="42"/>
        <v>0</v>
      </c>
      <c r="H235" s="391">
        <f t="shared" si="42"/>
        <v>0</v>
      </c>
      <c r="I235" s="391">
        <f t="shared" si="42"/>
        <v>0</v>
      </c>
      <c r="J235" s="391">
        <f t="shared" si="42"/>
        <v>0</v>
      </c>
      <c r="K235" s="391">
        <f t="shared" si="42"/>
        <v>0</v>
      </c>
      <c r="L235" s="391">
        <f t="shared" si="42"/>
        <v>0</v>
      </c>
      <c r="M235" s="391">
        <f t="shared" si="42"/>
        <v>0</v>
      </c>
      <c r="N235" s="391">
        <f t="shared" si="42"/>
        <v>0</v>
      </c>
      <c r="O235" s="391">
        <f t="shared" si="42"/>
        <v>0</v>
      </c>
      <c r="P235" s="391">
        <f t="shared" si="42"/>
        <v>0</v>
      </c>
      <c r="Q235" s="391">
        <f t="shared" si="42"/>
        <v>0</v>
      </c>
      <c r="R235" s="28"/>
      <c r="S235" s="297"/>
    </row>
    <row r="236" spans="2:21">
      <c r="B236" s="389" t="s">
        <v>277</v>
      </c>
      <c r="C236" s="391">
        <f t="shared" ref="C236:Q236" si="43">SUM(D32:D34)</f>
        <v>0</v>
      </c>
      <c r="D236" s="391">
        <f t="shared" si="43"/>
        <v>0</v>
      </c>
      <c r="E236" s="391">
        <f t="shared" si="43"/>
        <v>0</v>
      </c>
      <c r="F236" s="391">
        <f t="shared" si="43"/>
        <v>0</v>
      </c>
      <c r="G236" s="391">
        <f t="shared" si="43"/>
        <v>0</v>
      </c>
      <c r="H236" s="391">
        <f t="shared" si="43"/>
        <v>0</v>
      </c>
      <c r="I236" s="391">
        <f t="shared" si="43"/>
        <v>0</v>
      </c>
      <c r="J236" s="391">
        <f t="shared" si="43"/>
        <v>0</v>
      </c>
      <c r="K236" s="391">
        <f t="shared" si="43"/>
        <v>0</v>
      </c>
      <c r="L236" s="391">
        <f t="shared" si="43"/>
        <v>0</v>
      </c>
      <c r="M236" s="391">
        <f t="shared" si="43"/>
        <v>0</v>
      </c>
      <c r="N236" s="391">
        <f t="shared" si="43"/>
        <v>0</v>
      </c>
      <c r="O236" s="391">
        <f t="shared" si="43"/>
        <v>0</v>
      </c>
      <c r="P236" s="391">
        <f t="shared" si="43"/>
        <v>0</v>
      </c>
      <c r="Q236" s="391">
        <f t="shared" si="43"/>
        <v>0</v>
      </c>
      <c r="R236" s="28"/>
      <c r="S236" s="297"/>
    </row>
    <row r="237" spans="2:21">
      <c r="B237" s="392" t="s">
        <v>278</v>
      </c>
      <c r="C237" s="390">
        <f t="shared" ref="C237:Q237" si="44">D36</f>
        <v>0</v>
      </c>
      <c r="D237" s="390">
        <f t="shared" si="44"/>
        <v>0</v>
      </c>
      <c r="E237" s="390">
        <f t="shared" si="44"/>
        <v>0</v>
      </c>
      <c r="F237" s="390">
        <f t="shared" si="44"/>
        <v>0</v>
      </c>
      <c r="G237" s="390">
        <f t="shared" si="44"/>
        <v>0</v>
      </c>
      <c r="H237" s="390">
        <f t="shared" si="44"/>
        <v>0</v>
      </c>
      <c r="I237" s="390">
        <f t="shared" si="44"/>
        <v>0</v>
      </c>
      <c r="J237" s="390">
        <f t="shared" si="44"/>
        <v>0</v>
      </c>
      <c r="K237" s="390">
        <f t="shared" si="44"/>
        <v>0</v>
      </c>
      <c r="L237" s="390">
        <f t="shared" si="44"/>
        <v>0</v>
      </c>
      <c r="M237" s="390">
        <f t="shared" si="44"/>
        <v>0</v>
      </c>
      <c r="N237" s="390">
        <f t="shared" si="44"/>
        <v>0</v>
      </c>
      <c r="O237" s="390">
        <f t="shared" si="44"/>
        <v>0</v>
      </c>
      <c r="P237" s="390">
        <f t="shared" si="44"/>
        <v>0</v>
      </c>
      <c r="Q237" s="390">
        <f t="shared" si="44"/>
        <v>0</v>
      </c>
      <c r="R237" s="28"/>
      <c r="S237" s="297"/>
    </row>
    <row r="238" spans="2:21">
      <c r="B238" s="389" t="s">
        <v>279</v>
      </c>
      <c r="C238" s="391">
        <f t="shared" ref="C238:Q238" si="45">D37</f>
        <v>0</v>
      </c>
      <c r="D238" s="391">
        <f t="shared" si="45"/>
        <v>0</v>
      </c>
      <c r="E238" s="391">
        <f t="shared" si="45"/>
        <v>0</v>
      </c>
      <c r="F238" s="391">
        <f t="shared" si="45"/>
        <v>0</v>
      </c>
      <c r="G238" s="391">
        <f t="shared" si="45"/>
        <v>0</v>
      </c>
      <c r="H238" s="391">
        <f t="shared" si="45"/>
        <v>0</v>
      </c>
      <c r="I238" s="391">
        <f t="shared" si="45"/>
        <v>0</v>
      </c>
      <c r="J238" s="391">
        <f t="shared" si="45"/>
        <v>0</v>
      </c>
      <c r="K238" s="391">
        <f t="shared" si="45"/>
        <v>0</v>
      </c>
      <c r="L238" s="391">
        <f t="shared" si="45"/>
        <v>0</v>
      </c>
      <c r="M238" s="391">
        <f t="shared" si="45"/>
        <v>0</v>
      </c>
      <c r="N238" s="391">
        <f t="shared" si="45"/>
        <v>0</v>
      </c>
      <c r="O238" s="391">
        <f t="shared" si="45"/>
        <v>0</v>
      </c>
      <c r="P238" s="391">
        <f t="shared" si="45"/>
        <v>0</v>
      </c>
      <c r="Q238" s="391">
        <f t="shared" si="45"/>
        <v>0</v>
      </c>
      <c r="R238" s="28"/>
      <c r="S238" s="297"/>
    </row>
    <row r="239" spans="2:21">
      <c r="B239" s="389" t="s">
        <v>141</v>
      </c>
      <c r="C239" s="393">
        <f t="shared" ref="C239:Q239" si="46">D40</f>
        <v>0.05</v>
      </c>
      <c r="D239" s="393">
        <f t="shared" si="46"/>
        <v>0.05</v>
      </c>
      <c r="E239" s="393">
        <f t="shared" si="46"/>
        <v>0.05</v>
      </c>
      <c r="F239" s="393">
        <f t="shared" si="46"/>
        <v>0.1</v>
      </c>
      <c r="G239" s="393">
        <f t="shared" si="46"/>
        <v>0.1</v>
      </c>
      <c r="H239" s="393">
        <f t="shared" si="46"/>
        <v>0.2</v>
      </c>
      <c r="I239" s="393">
        <f t="shared" si="46"/>
        <v>0.05</v>
      </c>
      <c r="J239" s="393">
        <f t="shared" si="46"/>
        <v>0.05</v>
      </c>
      <c r="K239" s="393">
        <f t="shared" si="46"/>
        <v>0.05</v>
      </c>
      <c r="L239" s="393">
        <f t="shared" si="46"/>
        <v>0.05</v>
      </c>
      <c r="M239" s="393">
        <f t="shared" si="46"/>
        <v>0.05</v>
      </c>
      <c r="N239" s="393">
        <f t="shared" si="46"/>
        <v>0.05</v>
      </c>
      <c r="O239" s="393">
        <f t="shared" si="46"/>
        <v>0.05</v>
      </c>
      <c r="P239" s="393">
        <f t="shared" si="46"/>
        <v>0.05</v>
      </c>
      <c r="Q239" s="393">
        <f t="shared" si="46"/>
        <v>0.05</v>
      </c>
      <c r="R239" s="28"/>
      <c r="S239" s="28"/>
    </row>
    <row r="240" spans="2:21">
      <c r="B240" s="387"/>
      <c r="C240" s="28"/>
      <c r="D240" s="28"/>
      <c r="E240" s="28"/>
      <c r="F240" s="28"/>
      <c r="G240" s="28"/>
      <c r="H240" s="28"/>
      <c r="I240" s="28"/>
      <c r="J240" s="28"/>
      <c r="K240" s="28"/>
      <c r="L240" s="28"/>
      <c r="M240" s="28"/>
      <c r="N240" s="28"/>
      <c r="O240" s="28"/>
      <c r="P240" s="28"/>
      <c r="Q240" s="28"/>
      <c r="R240" s="28"/>
      <c r="S240" s="297"/>
    </row>
    <row r="241" spans="2:19">
      <c r="B241" s="387"/>
      <c r="C241" s="295" t="s">
        <v>122</v>
      </c>
      <c r="D241" s="28"/>
      <c r="E241" s="28"/>
      <c r="F241" s="28"/>
      <c r="G241" s="28"/>
      <c r="H241" s="28"/>
      <c r="I241" s="28"/>
      <c r="J241" s="28"/>
      <c r="K241" s="28"/>
      <c r="L241" s="28"/>
      <c r="M241" s="28"/>
      <c r="N241" s="28"/>
      <c r="O241" s="28"/>
      <c r="P241" s="28"/>
      <c r="Q241" s="28"/>
      <c r="R241" s="28"/>
      <c r="S241" s="297"/>
    </row>
    <row r="242" spans="2:19">
      <c r="B242" s="387"/>
      <c r="C242" s="28"/>
      <c r="D242" s="28"/>
      <c r="E242" s="28"/>
      <c r="F242" s="28"/>
      <c r="G242" s="28"/>
      <c r="H242" s="28"/>
      <c r="I242" s="28"/>
      <c r="J242" s="28"/>
      <c r="K242" s="28"/>
      <c r="L242" s="28"/>
      <c r="M242" s="28"/>
      <c r="N242" s="28"/>
      <c r="O242" s="28"/>
      <c r="P242" s="28"/>
      <c r="Q242" s="28"/>
      <c r="R242" s="28"/>
      <c r="S242" s="297"/>
    </row>
    <row r="243" spans="2:19" ht="21">
      <c r="B243" s="394" t="s">
        <v>280</v>
      </c>
      <c r="C243" s="390">
        <f>SUMPRODUCT(C231:Q231,$C$239:$Q$239)</f>
        <v>21.552403846153851</v>
      </c>
      <c r="D243" s="28"/>
      <c r="E243" s="28"/>
      <c r="F243" s="390"/>
      <c r="G243" s="28"/>
      <c r="H243" s="28"/>
      <c r="I243" s="28"/>
      <c r="J243" s="28"/>
      <c r="K243" s="28"/>
      <c r="L243" s="28"/>
      <c r="M243" s="28"/>
      <c r="N243" s="28"/>
      <c r="O243" s="28"/>
      <c r="P243" s="28"/>
      <c r="Q243" s="28"/>
      <c r="R243" s="28"/>
      <c r="S243" s="297"/>
    </row>
    <row r="244" spans="2:19" ht="31.5">
      <c r="B244" s="394" t="s">
        <v>281</v>
      </c>
      <c r="C244" s="390">
        <f>SUMPRODUCT(C232:Q232,$C$239:$Q$239)</f>
        <v>3.5195075480769229</v>
      </c>
      <c r="D244" s="28"/>
      <c r="E244" s="390"/>
      <c r="F244" s="28"/>
      <c r="G244" s="28"/>
      <c r="H244" s="28"/>
      <c r="I244" s="28"/>
      <c r="J244" s="28"/>
      <c r="K244" s="28"/>
      <c r="L244" s="28"/>
      <c r="M244" s="28"/>
      <c r="N244" s="28"/>
      <c r="O244" s="28"/>
      <c r="P244" s="28"/>
      <c r="Q244" s="28"/>
      <c r="R244" s="28"/>
      <c r="S244" s="297"/>
    </row>
    <row r="245" spans="2:19" ht="21">
      <c r="B245" s="394" t="s">
        <v>282</v>
      </c>
      <c r="C245" s="390">
        <f>SUMPRODUCT(C233:Q233,$C$239:$Q$239)</f>
        <v>0</v>
      </c>
      <c r="D245" s="28"/>
      <c r="E245" s="391"/>
      <c r="F245" s="28"/>
      <c r="G245" s="28"/>
      <c r="H245" s="28"/>
      <c r="I245" s="28"/>
      <c r="J245" s="28"/>
      <c r="K245" s="28"/>
      <c r="L245" s="28"/>
      <c r="M245" s="28"/>
      <c r="N245" s="28"/>
      <c r="O245" s="28"/>
      <c r="P245" s="28"/>
      <c r="Q245" s="28"/>
      <c r="R245" s="28"/>
      <c r="S245" s="297"/>
    </row>
    <row r="246" spans="2:19" ht="21">
      <c r="B246" s="395" t="s">
        <v>283</v>
      </c>
      <c r="C246" s="390">
        <f>SUMPRODUCT(C234:Q234,$C$239:$Q$239)</f>
        <v>3.8750021667955332</v>
      </c>
      <c r="D246" s="390"/>
      <c r="E246" s="28"/>
      <c r="F246" s="28"/>
      <c r="G246" s="28"/>
      <c r="H246" s="28"/>
      <c r="I246" s="28"/>
      <c r="J246" s="28"/>
      <c r="K246" s="28"/>
      <c r="L246" s="28"/>
      <c r="M246" s="28"/>
      <c r="N246" s="28"/>
      <c r="O246" s="28"/>
      <c r="P246" s="28"/>
      <c r="Q246" s="28"/>
      <c r="R246" s="28"/>
      <c r="S246" s="297"/>
    </row>
    <row r="247" spans="2:19" ht="21">
      <c r="B247" s="396" t="s">
        <v>284</v>
      </c>
      <c r="C247" s="390">
        <f>SUM(C243:C246)</f>
        <v>28.946913561026307</v>
      </c>
      <c r="D247" s="390"/>
      <c r="E247" s="28"/>
      <c r="F247" s="28"/>
      <c r="G247" s="28"/>
      <c r="H247" s="28"/>
      <c r="I247" s="28"/>
      <c r="J247" s="28"/>
      <c r="K247" s="28"/>
      <c r="L247" s="28"/>
      <c r="M247" s="28"/>
      <c r="N247" s="28"/>
      <c r="O247" s="28"/>
      <c r="P247" s="28"/>
      <c r="Q247" s="28"/>
      <c r="R247" s="28"/>
      <c r="S247" s="297"/>
    </row>
    <row r="248" spans="2:19">
      <c r="B248" s="392" t="s">
        <v>20</v>
      </c>
      <c r="C248" s="390">
        <f>SUMPRODUCT(C235:Q235,$C$239:$Q$239)</f>
        <v>0</v>
      </c>
      <c r="D248" s="28"/>
      <c r="E248" s="28"/>
      <c r="F248" s="28"/>
      <c r="G248" s="28"/>
      <c r="H248" s="28"/>
      <c r="I248" s="28"/>
      <c r="J248" s="28"/>
      <c r="K248" s="28"/>
      <c r="L248" s="28"/>
      <c r="M248" s="28"/>
      <c r="N248" s="28"/>
      <c r="O248" s="28"/>
      <c r="P248" s="28"/>
      <c r="Q248" s="28"/>
      <c r="R248" s="28"/>
      <c r="S248" s="297"/>
    </row>
    <row r="249" spans="2:19" ht="31.5">
      <c r="B249" s="396" t="s">
        <v>285</v>
      </c>
      <c r="C249" s="390">
        <f>SUM(C247:C248)</f>
        <v>28.946913561026307</v>
      </c>
      <c r="D249" s="28"/>
      <c r="E249" s="28"/>
      <c r="F249" s="28"/>
      <c r="G249" s="28"/>
      <c r="H249" s="28"/>
      <c r="I249" s="28"/>
      <c r="J249" s="28"/>
      <c r="K249" s="28"/>
      <c r="L249" s="28"/>
      <c r="M249" s="28"/>
      <c r="N249" s="28"/>
      <c r="O249" s="28"/>
      <c r="P249" s="28"/>
      <c r="Q249" s="28"/>
      <c r="R249" s="28"/>
      <c r="S249" s="297"/>
    </row>
    <row r="250" spans="2:19" ht="21">
      <c r="B250" s="394" t="s">
        <v>286</v>
      </c>
      <c r="C250" s="390">
        <f>SUMPRODUCT($C$236:$Q$236,C239:Q239)</f>
        <v>0</v>
      </c>
      <c r="D250" s="28"/>
      <c r="E250" s="28"/>
      <c r="F250" s="28"/>
      <c r="G250" s="28"/>
      <c r="H250" s="28"/>
      <c r="I250" s="28"/>
      <c r="J250" s="28"/>
      <c r="K250" s="28"/>
      <c r="L250" s="28"/>
      <c r="M250" s="28"/>
      <c r="N250" s="28"/>
      <c r="O250" s="28"/>
      <c r="P250" s="28"/>
      <c r="Q250" s="28"/>
      <c r="R250" s="28"/>
      <c r="S250" s="297"/>
    </row>
    <row r="251" spans="2:19" ht="21">
      <c r="B251" s="394" t="s">
        <v>287</v>
      </c>
      <c r="C251" s="390">
        <f>SUM(C249:C250)</f>
        <v>28.946913561026307</v>
      </c>
      <c r="D251" s="28"/>
      <c r="E251" s="28"/>
      <c r="F251" s="28"/>
      <c r="G251" s="28"/>
      <c r="H251" s="28"/>
      <c r="I251" s="28"/>
      <c r="J251" s="28"/>
      <c r="K251" s="28"/>
      <c r="L251" s="28"/>
      <c r="M251" s="28"/>
      <c r="N251" s="28"/>
      <c r="O251" s="28"/>
      <c r="P251" s="28"/>
      <c r="Q251" s="28"/>
      <c r="R251" s="28"/>
      <c r="S251" s="297"/>
    </row>
    <row r="252" spans="2:19" ht="31.5">
      <c r="B252" s="395" t="s">
        <v>288</v>
      </c>
      <c r="C252" s="390">
        <f>SUMPRODUCT($C$239:$Q$239,C237:Q237)</f>
        <v>0</v>
      </c>
      <c r="D252" s="28"/>
      <c r="E252" s="28"/>
      <c r="F252" s="28"/>
      <c r="G252" s="28"/>
      <c r="H252" s="28"/>
      <c r="I252" s="28"/>
      <c r="J252" s="28"/>
      <c r="K252" s="28"/>
      <c r="L252" s="28"/>
      <c r="M252" s="28"/>
      <c r="N252" s="28"/>
      <c r="O252" s="28"/>
      <c r="P252" s="28"/>
      <c r="Q252" s="28"/>
      <c r="R252" s="28"/>
      <c r="S252" s="297"/>
    </row>
    <row r="253" spans="2:19">
      <c r="B253" s="389" t="s">
        <v>279</v>
      </c>
      <c r="C253" s="390">
        <f>SUMPRODUCT($C$239:$Q$239,C238:Q238)</f>
        <v>0</v>
      </c>
      <c r="D253" s="390"/>
      <c r="E253" s="28"/>
      <c r="F253" s="28"/>
      <c r="G253" s="28"/>
      <c r="H253" s="28"/>
      <c r="I253" s="28"/>
      <c r="J253" s="28"/>
      <c r="K253" s="28"/>
      <c r="L253" s="28"/>
      <c r="M253" s="28"/>
      <c r="N253" s="28"/>
      <c r="O253" s="28"/>
      <c r="P253" s="28"/>
      <c r="Q253" s="28"/>
      <c r="R253" s="28"/>
      <c r="S253" s="297"/>
    </row>
    <row r="254" spans="2:19" ht="21">
      <c r="B254" s="395" t="s">
        <v>289</v>
      </c>
      <c r="C254" s="391">
        <f>SUM(C251:C253)</f>
        <v>28.946913561026307</v>
      </c>
      <c r="D254" s="390"/>
      <c r="E254" s="28"/>
      <c r="F254" s="28"/>
      <c r="G254" s="28"/>
      <c r="H254" s="28"/>
      <c r="I254" s="28"/>
      <c r="J254" s="28"/>
      <c r="K254" s="28"/>
      <c r="L254" s="28"/>
      <c r="M254" s="28"/>
      <c r="N254" s="28"/>
      <c r="O254" s="28"/>
      <c r="P254" s="28"/>
      <c r="Q254" s="28"/>
      <c r="R254" s="28"/>
      <c r="S254" s="297"/>
    </row>
    <row r="255" spans="2:19">
      <c r="B255" s="392"/>
      <c r="C255" s="391"/>
      <c r="D255" s="390"/>
      <c r="E255" s="28"/>
      <c r="F255" s="28"/>
      <c r="G255" s="28"/>
      <c r="H255" s="28"/>
      <c r="I255" s="28"/>
      <c r="J255" s="28"/>
      <c r="K255" s="28"/>
      <c r="L255" s="28"/>
      <c r="M255" s="28"/>
      <c r="N255" s="28"/>
      <c r="O255" s="28"/>
      <c r="P255" s="28"/>
      <c r="Q255" s="28"/>
      <c r="R255" s="28"/>
      <c r="S255" s="297"/>
    </row>
    <row r="256" spans="2:19">
      <c r="B256" s="392"/>
      <c r="C256" s="391"/>
      <c r="D256" s="390"/>
      <c r="E256" s="28"/>
      <c r="F256" s="28"/>
      <c r="G256" s="28"/>
      <c r="H256" s="28"/>
      <c r="I256" s="28"/>
      <c r="J256" s="28"/>
      <c r="K256" s="28"/>
      <c r="L256" s="28"/>
      <c r="M256" s="28"/>
      <c r="N256" s="28"/>
      <c r="O256" s="28"/>
      <c r="P256" s="28"/>
      <c r="Q256" s="28"/>
      <c r="R256" s="28"/>
      <c r="S256" s="297"/>
    </row>
    <row r="257" spans="2:19">
      <c r="B257" s="397"/>
      <c r="C257" s="398"/>
      <c r="D257" s="398"/>
      <c r="E257" s="398"/>
      <c r="F257" s="398"/>
      <c r="G257" s="398"/>
      <c r="H257" s="398"/>
      <c r="I257" s="398"/>
      <c r="J257" s="398"/>
      <c r="K257" s="398"/>
      <c r="L257" s="398"/>
      <c r="M257" s="398"/>
      <c r="N257" s="398"/>
      <c r="O257" s="398"/>
      <c r="P257" s="398"/>
      <c r="Q257" s="398"/>
      <c r="R257" s="398"/>
      <c r="S257" s="399"/>
    </row>
    <row r="258" spans="2:19"/>
    <row r="259" spans="2:19"/>
    <row r="260" spans="2:19"/>
    <row r="261" spans="2:19"/>
  </sheetData>
  <protectedRanges>
    <protectedRange algorithmName="SHA-512" hashValue="n6RwP11KSexJQw3QYPO3wPLssl4QlDmpg0Y48SsVzSlQ5/qjWPrBazxTelNRSQFId3p852OXiJ3nxarrm5305A==" saltValue="VV6Ka6DGFJjln5D4DSpgQg==" spinCount="100000" sqref="D57:R58 D63:R63 C70 B72:C72 C76 C80 C99 C101:C102 C114:D114 D126:D127 E123 E128:E129 E131:E132 C142:C143 C152:C153 D154:E154 D157:E157 C159 C123:C132 F130:G130" name="Input"/>
    <protectedRange algorithmName="SHA-512" hashValue="zrr1YC170iD4z5ngO6i+dvye2WxwMuZwyCItKXOM0Fb0EC895yDhie8vErJXeoL6fSMcx6aoO1sn5XcoWfI8lg==" saltValue="T/jZUAo6mJPMXMKTIHv+sw==" spinCount="100000" sqref="C166:G167" name="Inputcellen_1"/>
  </protectedRanges>
  <mergeCells count="4">
    <mergeCell ref="G189:I189"/>
    <mergeCell ref="G190:I190"/>
    <mergeCell ref="D135:E135"/>
    <mergeCell ref="I124:W124"/>
  </mergeCells>
  <conditionalFormatting sqref="C64">
    <cfRule type="cellIs" dxfId="25" priority="11" operator="greaterThan">
      <formula>1</formula>
    </cfRule>
    <cfRule type="cellIs" dxfId="24" priority="12" operator="lessThan">
      <formula>1</formula>
    </cfRule>
    <cfRule type="cellIs" dxfId="23" priority="13" operator="equal">
      <formula>1</formula>
    </cfRule>
  </conditionalFormatting>
  <conditionalFormatting sqref="E114">
    <cfRule type="cellIs" dxfId="22" priority="8" operator="greaterThan">
      <formula>1</formula>
    </cfRule>
    <cfRule type="cellIs" dxfId="21" priority="9" operator="lessThan">
      <formula>1</formula>
    </cfRule>
    <cfRule type="cellIs" dxfId="20" priority="10" operator="equal">
      <formula>1</formula>
    </cfRule>
  </conditionalFormatting>
  <conditionalFormatting sqref="C9">
    <cfRule type="cellIs" dxfId="19" priority="6" operator="lessThan">
      <formula>1</formula>
    </cfRule>
    <cfRule type="cellIs" dxfId="18" priority="7" operator="equal">
      <formula>1</formula>
    </cfRule>
  </conditionalFormatting>
  <conditionalFormatting sqref="C8">
    <cfRule type="cellIs" dxfId="17" priority="4" operator="lessThan">
      <formula>1</formula>
    </cfRule>
    <cfRule type="cellIs" dxfId="16" priority="5" operator="equal">
      <formula>1</formula>
    </cfRule>
  </conditionalFormatting>
  <conditionalFormatting sqref="C80">
    <cfRule type="expression" dxfId="15" priority="3">
      <formula>C76="Berekening"</formula>
    </cfRule>
  </conditionalFormatting>
  <conditionalFormatting sqref="C88:C89 C91:C93 C95 C98:C102">
    <cfRule type="expression" dxfId="14" priority="2">
      <formula>$C$76="Opslag"</formula>
    </cfRule>
  </conditionalFormatting>
  <conditionalFormatting sqref="D63:R63">
    <cfRule type="expression" dxfId="13" priority="1">
      <formula>OR(D57="",D58="")</formula>
    </cfRule>
  </conditionalFormatting>
  <dataValidations count="1">
    <dataValidation type="list" allowBlank="1" showInputMessage="1" showErrorMessage="1" sqref="C76" xr:uid="{04552061-78BC-496D-BDC8-45CC22827115}">
      <formula1>Pensioen_dropdown</formula1>
    </dataValidation>
  </dataValidations>
  <hyperlinks>
    <hyperlink ref="B14" location="'1. Integraal uurtarief-GGZ&amp;RIBW'!B42" display="Salarislasten per uur" xr:uid="{E4A466BC-DF94-450A-88AC-6FD93DB6F3BD}"/>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E1D908-0436-497E-AE1E-11A284F10802}">
          <x14:formula1>
            <xm:f>Data_overig!$A$7:$A$8</xm:f>
          </x14:formula1>
          <xm:sqref>C123:C132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B49B-7153-4DEC-8076-35683D77348D}">
  <sheetPr codeName="Blad7">
    <tabColor theme="7"/>
  </sheetPr>
  <dimension ref="A1:AF262"/>
  <sheetViews>
    <sheetView showGridLines="0" zoomScaleNormal="100" workbookViewId="0"/>
  </sheetViews>
  <sheetFormatPr defaultColWidth="0" defaultRowHeight="10.5" zeroHeight="1"/>
  <cols>
    <col min="1" max="1" width="9" style="1" customWidth="1"/>
    <col min="2" max="2" width="46.125" style="1" customWidth="1"/>
    <col min="3" max="3" width="9" style="1" customWidth="1"/>
    <col min="4" max="4" width="11.25" style="1" bestFit="1" customWidth="1"/>
    <col min="5" max="32" width="9" style="1" customWidth="1"/>
    <col min="33" max="16384" width="9" style="1" hidden="1"/>
  </cols>
  <sheetData>
    <row r="1" spans="1:30" s="222" customFormat="1" ht="16.5">
      <c r="A1" s="146" t="s">
        <v>351</v>
      </c>
      <c r="B1" s="221"/>
    </row>
    <row r="2" spans="1:30" s="5" customFormat="1">
      <c r="A2" s="223"/>
    </row>
    <row r="3" spans="1:30" s="5" customFormat="1">
      <c r="A3" s="223"/>
      <c r="B3" s="183" t="s">
        <v>109</v>
      </c>
      <c r="C3" s="152"/>
      <c r="K3" s="44"/>
      <c r="L3" s="4"/>
    </row>
    <row r="4" spans="1:30" s="5" customFormat="1">
      <c r="A4" s="223"/>
      <c r="B4" s="12" t="s">
        <v>110</v>
      </c>
      <c r="C4" s="3"/>
      <c r="K4" s="4"/>
    </row>
    <row r="5" spans="1:30" s="5" customFormat="1">
      <c r="A5" s="223"/>
      <c r="B5" s="12" t="s">
        <v>111</v>
      </c>
      <c r="C5" s="122"/>
      <c r="K5" s="4"/>
    </row>
    <row r="6" spans="1:30" s="5" customFormat="1">
      <c r="A6" s="223"/>
      <c r="B6" s="12" t="s">
        <v>112</v>
      </c>
      <c r="C6" s="434"/>
      <c r="J6" s="4"/>
      <c r="K6" s="4"/>
      <c r="L6" s="4"/>
    </row>
    <row r="7" spans="1:30" s="5" customFormat="1">
      <c r="A7" s="223"/>
      <c r="B7" s="12" t="s">
        <v>113</v>
      </c>
      <c r="C7" s="123"/>
      <c r="J7" s="4"/>
      <c r="K7" s="4"/>
      <c r="L7" s="4"/>
    </row>
    <row r="8" spans="1:30" s="5" customFormat="1">
      <c r="A8" s="223"/>
      <c r="B8" s="12" t="s">
        <v>114</v>
      </c>
      <c r="C8" s="125">
        <v>1</v>
      </c>
      <c r="J8" s="4"/>
      <c r="K8" s="4"/>
      <c r="L8" s="4"/>
    </row>
    <row r="9" spans="1:30" s="5" customFormat="1">
      <c r="A9" s="223"/>
      <c r="B9" s="7" t="s">
        <v>115</v>
      </c>
      <c r="C9" s="125">
        <v>0.9</v>
      </c>
      <c r="J9" s="4"/>
      <c r="K9" s="4"/>
      <c r="L9" s="4"/>
    </row>
    <row r="10" spans="1:30" s="5" customFormat="1">
      <c r="A10" s="223"/>
      <c r="J10" s="4"/>
      <c r="K10" s="4"/>
      <c r="L10" s="4"/>
    </row>
    <row r="11" spans="1:30" s="228" customFormat="1" ht="16.5">
      <c r="A11" s="227" t="s">
        <v>116</v>
      </c>
      <c r="C11" s="227"/>
    </row>
    <row r="12" spans="1:30" s="5" customFormat="1">
      <c r="A12" s="229"/>
      <c r="C12" s="229"/>
    </row>
    <row r="13" spans="1:30" s="5" customFormat="1">
      <c r="A13" s="229"/>
      <c r="B13" s="230" t="s">
        <v>352</v>
      </c>
      <c r="C13" s="231"/>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3"/>
    </row>
    <row r="14" spans="1:30" s="5" customFormat="1">
      <c r="A14" s="229"/>
      <c r="B14" s="234" t="s">
        <v>118</v>
      </c>
      <c r="C14" s="235"/>
      <c r="D14" s="236"/>
      <c r="E14" s="236"/>
      <c r="F14" s="236"/>
      <c r="G14" s="236"/>
      <c r="H14" s="236"/>
      <c r="I14" s="236"/>
      <c r="J14" s="236"/>
      <c r="K14" s="236"/>
      <c r="L14" s="236"/>
      <c r="M14" s="236"/>
      <c r="N14" s="236"/>
      <c r="O14" s="236"/>
      <c r="P14" s="236"/>
      <c r="Q14" s="236"/>
      <c r="R14" s="236"/>
      <c r="S14" s="237"/>
      <c r="T14" s="237"/>
      <c r="U14" s="237"/>
      <c r="V14" s="237"/>
      <c r="W14" s="237"/>
      <c r="X14" s="237"/>
      <c r="Y14" s="237"/>
      <c r="Z14" s="237"/>
      <c r="AA14" s="237"/>
      <c r="AB14" s="237"/>
      <c r="AC14" s="237"/>
      <c r="AD14" s="238"/>
    </row>
    <row r="15" spans="1:30" s="5" customFormat="1">
      <c r="A15" s="229"/>
      <c r="B15" s="239"/>
      <c r="C15" s="240"/>
      <c r="D15" s="240"/>
      <c r="E15" s="240"/>
      <c r="F15" s="240"/>
      <c r="G15" s="240"/>
      <c r="H15" s="240"/>
      <c r="I15" s="240"/>
      <c r="J15" s="240"/>
      <c r="K15" s="240"/>
      <c r="L15" s="240"/>
      <c r="M15" s="240"/>
      <c r="N15" s="240"/>
      <c r="O15" s="240"/>
      <c r="P15" s="240"/>
      <c r="Q15" s="240"/>
      <c r="R15" s="240"/>
      <c r="S15" s="240"/>
      <c r="AD15" s="6"/>
    </row>
    <row r="16" spans="1:30" s="5" customFormat="1">
      <c r="A16" s="229"/>
      <c r="B16" s="241" t="s">
        <v>119</v>
      </c>
      <c r="C16" s="242" t="s">
        <v>353</v>
      </c>
      <c r="D16" s="25"/>
      <c r="E16" s="25"/>
      <c r="AD16" s="6"/>
    </row>
    <row r="17" spans="1:30" s="5" customFormat="1">
      <c r="A17" s="229"/>
      <c r="B17" s="12"/>
      <c r="AD17" s="6"/>
    </row>
    <row r="18" spans="1:30" s="5" customFormat="1">
      <c r="A18" s="229"/>
      <c r="B18" s="243" t="s">
        <v>121</v>
      </c>
      <c r="C18" s="244"/>
      <c r="D18" s="245">
        <f>IF(D57="","",D57)</f>
        <v>1</v>
      </c>
      <c r="E18" s="245">
        <f t="shared" ref="E18:R18" si="0">IF(E57="","",E57)</f>
        <v>2</v>
      </c>
      <c r="F18" s="245">
        <f t="shared" si="0"/>
        <v>3</v>
      </c>
      <c r="G18" s="245">
        <f t="shared" si="0"/>
        <v>4</v>
      </c>
      <c r="H18" s="245">
        <f t="shared" si="0"/>
        <v>5</v>
      </c>
      <c r="I18" s="245">
        <f t="shared" si="0"/>
        <v>6</v>
      </c>
      <c r="J18" s="245">
        <f t="shared" si="0"/>
        <v>7</v>
      </c>
      <c r="K18" s="245">
        <f t="shared" si="0"/>
        <v>8</v>
      </c>
      <c r="L18" s="245">
        <f t="shared" si="0"/>
        <v>9</v>
      </c>
      <c r="M18" s="245">
        <f t="shared" si="0"/>
        <v>10</v>
      </c>
      <c r="N18" s="245">
        <f t="shared" si="0"/>
        <v>11</v>
      </c>
      <c r="O18" s="245">
        <f t="shared" si="0"/>
        <v>12</v>
      </c>
      <c r="P18" s="245">
        <f t="shared" si="0"/>
        <v>13</v>
      </c>
      <c r="Q18" s="245">
        <f t="shared" si="0"/>
        <v>14</v>
      </c>
      <c r="R18" s="246">
        <f t="shared" si="0"/>
        <v>15</v>
      </c>
      <c r="S18" s="247" t="s">
        <v>122</v>
      </c>
      <c r="AD18" s="6"/>
    </row>
    <row r="19" spans="1:30" s="5" customFormat="1">
      <c r="A19" s="229"/>
      <c r="B19" s="243" t="s">
        <v>291</v>
      </c>
      <c r="C19" s="244"/>
      <c r="D19" s="245">
        <f t="shared" ref="D19:R19" si="1">IF(D58="","",D58)</f>
        <v>5</v>
      </c>
      <c r="E19" s="245">
        <f t="shared" si="1"/>
        <v>5</v>
      </c>
      <c r="F19" s="245">
        <f t="shared" si="1"/>
        <v>5</v>
      </c>
      <c r="G19" s="245">
        <f t="shared" si="1"/>
        <v>5</v>
      </c>
      <c r="H19" s="245">
        <f t="shared" si="1"/>
        <v>5</v>
      </c>
      <c r="I19" s="245">
        <f t="shared" si="1"/>
        <v>5</v>
      </c>
      <c r="J19" s="245">
        <f t="shared" si="1"/>
        <v>5</v>
      </c>
      <c r="K19" s="245">
        <f t="shared" si="1"/>
        <v>5</v>
      </c>
      <c r="L19" s="245">
        <f t="shared" si="1"/>
        <v>5</v>
      </c>
      <c r="M19" s="245">
        <f t="shared" si="1"/>
        <v>5</v>
      </c>
      <c r="N19" s="245">
        <f t="shared" si="1"/>
        <v>5</v>
      </c>
      <c r="O19" s="245">
        <f t="shared" si="1"/>
        <v>5</v>
      </c>
      <c r="P19" s="245">
        <f t="shared" si="1"/>
        <v>5</v>
      </c>
      <c r="Q19" s="245">
        <f t="shared" si="1"/>
        <v>5</v>
      </c>
      <c r="R19" s="246">
        <f t="shared" si="1"/>
        <v>5</v>
      </c>
      <c r="S19" s="247"/>
      <c r="AD19" s="6"/>
    </row>
    <row r="20" spans="1:30" s="5" customFormat="1">
      <c r="A20" s="229"/>
      <c r="B20" s="248" t="s">
        <v>124</v>
      </c>
      <c r="C20" s="249"/>
      <c r="D20" s="251">
        <f>D61</f>
        <v>13.493589743589743</v>
      </c>
      <c r="E20" s="251">
        <f t="shared" ref="E20:R20" si="2">E61</f>
        <v>13.826923076923077</v>
      </c>
      <c r="F20" s="251">
        <f t="shared" si="2"/>
        <v>14.173076923076923</v>
      </c>
      <c r="G20" s="251">
        <f t="shared" si="2"/>
        <v>15.358974358974359</v>
      </c>
      <c r="H20" s="251">
        <f t="shared" si="2"/>
        <v>15.788461538461538</v>
      </c>
      <c r="I20" s="251">
        <f t="shared" si="2"/>
        <v>17.698717948717949</v>
      </c>
      <c r="J20" s="251">
        <f>J61</f>
        <v>18.923076923076923</v>
      </c>
      <c r="K20" s="251">
        <f t="shared" si="2"/>
        <v>20.493589743589745</v>
      </c>
      <c r="L20" s="251">
        <f t="shared" si="2"/>
        <v>21.993589743589745</v>
      </c>
      <c r="M20" s="251">
        <f t="shared" si="2"/>
        <v>23.737179487179485</v>
      </c>
      <c r="N20" s="251">
        <f t="shared" si="2"/>
        <v>26.217948717948719</v>
      </c>
      <c r="O20" s="251">
        <f>O61</f>
        <v>28.903846153846153</v>
      </c>
      <c r="P20" s="251">
        <f t="shared" si="2"/>
        <v>32.070512820512818</v>
      </c>
      <c r="Q20" s="251">
        <f t="shared" si="2"/>
        <v>34.333333333333336</v>
      </c>
      <c r="R20" s="251">
        <f t="shared" si="2"/>
        <v>36.814102564102562</v>
      </c>
      <c r="S20" s="252"/>
      <c r="AD20" s="6"/>
    </row>
    <row r="21" spans="1:30" s="5" customFormat="1">
      <c r="A21" s="229"/>
      <c r="B21" s="248" t="s">
        <v>125</v>
      </c>
      <c r="C21" s="417">
        <f>C66</f>
        <v>8.3000000000000004E-2</v>
      </c>
      <c r="D21" s="251">
        <f>IFERROR(IF(D$20*$C21&lt;$C$68,$C$68,$C21*D$20),"")</f>
        <v>1.1199679487179488</v>
      </c>
      <c r="E21" s="251">
        <f t="shared" ref="E21:R21" si="3">IFERROR(IF(E$20*$C21&lt;$C$68,$C$68,$C21*E$20),"")</f>
        <v>1.1476346153846155</v>
      </c>
      <c r="F21" s="251">
        <f t="shared" si="3"/>
        <v>1.1763653846153848</v>
      </c>
      <c r="G21" s="251">
        <f t="shared" si="3"/>
        <v>1.2747948717948718</v>
      </c>
      <c r="H21" s="251">
        <f t="shared" si="3"/>
        <v>1.3104423076923077</v>
      </c>
      <c r="I21" s="251">
        <f t="shared" si="3"/>
        <v>1.4689935897435897</v>
      </c>
      <c r="J21" s="251">
        <f t="shared" si="3"/>
        <v>1.5706153846153847</v>
      </c>
      <c r="K21" s="251">
        <f t="shared" si="3"/>
        <v>1.700967948717949</v>
      </c>
      <c r="L21" s="251">
        <f t="shared" si="3"/>
        <v>1.8254679487179488</v>
      </c>
      <c r="M21" s="251">
        <f t="shared" si="3"/>
        <v>1.9701858974358974</v>
      </c>
      <c r="N21" s="251">
        <f t="shared" si="3"/>
        <v>2.1760897435897437</v>
      </c>
      <c r="O21" s="251">
        <f t="shared" si="3"/>
        <v>2.3990192307692308</v>
      </c>
      <c r="P21" s="251">
        <f t="shared" si="3"/>
        <v>2.6618525641025639</v>
      </c>
      <c r="Q21" s="251">
        <f t="shared" si="3"/>
        <v>2.8496666666666668</v>
      </c>
      <c r="R21" s="251">
        <f t="shared" si="3"/>
        <v>3.0555705128205126</v>
      </c>
      <c r="S21" s="252"/>
      <c r="AD21" s="6"/>
    </row>
    <row r="22" spans="1:30" s="5" customFormat="1">
      <c r="A22" s="229"/>
      <c r="B22" s="248" t="s">
        <v>126</v>
      </c>
      <c r="C22" s="418">
        <f>C70</f>
        <v>0.08</v>
      </c>
      <c r="D22" s="251">
        <f>IFERROR(IF(D20*$C22&lt;$C$72,$C$72,D20*$C22),"")</f>
        <v>1.1456869009584667</v>
      </c>
      <c r="E22" s="251">
        <f t="shared" ref="E22:R22" si="4">IFERROR(IF(E20*$C22&lt;$C$72,$C$72,E20*$C22),"")</f>
        <v>1.1456869009584667</v>
      </c>
      <c r="F22" s="251">
        <f t="shared" si="4"/>
        <v>1.1456869009584667</v>
      </c>
      <c r="G22" s="251">
        <f t="shared" si="4"/>
        <v>1.2287179487179487</v>
      </c>
      <c r="H22" s="251">
        <f t="shared" si="4"/>
        <v>1.263076923076923</v>
      </c>
      <c r="I22" s="251">
        <f t="shared" si="4"/>
        <v>1.4158974358974359</v>
      </c>
      <c r="J22" s="251">
        <f t="shared" si="4"/>
        <v>1.5138461538461538</v>
      </c>
      <c r="K22" s="251">
        <f t="shared" si="4"/>
        <v>1.6394871794871797</v>
      </c>
      <c r="L22" s="251">
        <f t="shared" si="4"/>
        <v>1.7594871794871796</v>
      </c>
      <c r="M22" s="251">
        <f t="shared" si="4"/>
        <v>1.8989743589743588</v>
      </c>
      <c r="N22" s="251">
        <f t="shared" si="4"/>
        <v>2.0974358974358975</v>
      </c>
      <c r="O22" s="251">
        <f t="shared" si="4"/>
        <v>2.3123076923076922</v>
      </c>
      <c r="P22" s="251">
        <f t="shared" si="4"/>
        <v>2.5656410256410256</v>
      </c>
      <c r="Q22" s="251">
        <f t="shared" si="4"/>
        <v>2.746666666666667</v>
      </c>
      <c r="R22" s="251">
        <f t="shared" si="4"/>
        <v>2.9451282051282051</v>
      </c>
      <c r="S22" s="253"/>
      <c r="AD22" s="6"/>
    </row>
    <row r="23" spans="1:30" s="5" customFormat="1">
      <c r="A23" s="229"/>
      <c r="B23" s="254" t="s">
        <v>127</v>
      </c>
      <c r="C23" s="418">
        <f>C74</f>
        <v>0</v>
      </c>
      <c r="D23" s="255">
        <f>IFERROR(D$20*$C23,"")</f>
        <v>0</v>
      </c>
      <c r="E23" s="255">
        <f t="shared" ref="E23:R23" si="5">IFERROR(E$20*$C23,"")</f>
        <v>0</v>
      </c>
      <c r="F23" s="255">
        <f t="shared" si="5"/>
        <v>0</v>
      </c>
      <c r="G23" s="255">
        <f t="shared" si="5"/>
        <v>0</v>
      </c>
      <c r="H23" s="255">
        <f t="shared" si="5"/>
        <v>0</v>
      </c>
      <c r="I23" s="255">
        <f t="shared" si="5"/>
        <v>0</v>
      </c>
      <c r="J23" s="255">
        <f t="shared" si="5"/>
        <v>0</v>
      </c>
      <c r="K23" s="255">
        <f t="shared" si="5"/>
        <v>0</v>
      </c>
      <c r="L23" s="255">
        <f t="shared" si="5"/>
        <v>0</v>
      </c>
      <c r="M23" s="255">
        <f t="shared" si="5"/>
        <v>0</v>
      </c>
      <c r="N23" s="255">
        <f t="shared" si="5"/>
        <v>0</v>
      </c>
      <c r="O23" s="255">
        <f t="shared" si="5"/>
        <v>0</v>
      </c>
      <c r="P23" s="255">
        <f t="shared" si="5"/>
        <v>0</v>
      </c>
      <c r="Q23" s="255">
        <f t="shared" si="5"/>
        <v>0</v>
      </c>
      <c r="R23" s="255">
        <f t="shared" si="5"/>
        <v>0</v>
      </c>
      <c r="S23" s="253"/>
      <c r="AD23" s="6"/>
    </row>
    <row r="24" spans="1:30" s="5" customFormat="1" ht="11.25" thickBot="1">
      <c r="A24" s="229"/>
      <c r="B24" s="256" t="s">
        <v>128</v>
      </c>
      <c r="C24" s="419"/>
      <c r="D24" s="251">
        <f>IF(D20="","",$C$76/CAO_SociaalWerk!$D$9)</f>
        <v>0</v>
      </c>
      <c r="E24" s="251">
        <f>IF(E20="","",$C$76/CAO_SociaalWerk!$D$9)</f>
        <v>0</v>
      </c>
      <c r="F24" s="251">
        <f>IF(F20="","",$C$76/CAO_SociaalWerk!$D$9)</f>
        <v>0</v>
      </c>
      <c r="G24" s="251">
        <f>IF(G20="","",$C$76/CAO_SociaalWerk!$D$9)</f>
        <v>0</v>
      </c>
      <c r="H24" s="251">
        <f>IF(H20="","",$C$76/CAO_SociaalWerk!$D$9)</f>
        <v>0</v>
      </c>
      <c r="I24" s="251">
        <f>IF(I20="","",$C$76/CAO_SociaalWerk!$D$9)</f>
        <v>0</v>
      </c>
      <c r="J24" s="251">
        <f>IF(J20="","",$C$76/CAO_SociaalWerk!$D$9)</f>
        <v>0</v>
      </c>
      <c r="K24" s="251">
        <f>IF(K20="","",$C$76/CAO_SociaalWerk!$D$9)</f>
        <v>0</v>
      </c>
      <c r="L24" s="251">
        <f>IF(L20="","",$C$76/CAO_SociaalWerk!$D$9)</f>
        <v>0</v>
      </c>
      <c r="M24" s="251">
        <f>IF(M20="","",$C$76/CAO_SociaalWerk!$D$9)</f>
        <v>0</v>
      </c>
      <c r="N24" s="251">
        <f>IF(N20="","",$C$76/CAO_SociaalWerk!$D$9)</f>
        <v>0</v>
      </c>
      <c r="O24" s="251">
        <f>IF(O20="","",$C$76/CAO_SociaalWerk!$D$9)</f>
        <v>0</v>
      </c>
      <c r="P24" s="251">
        <f>IF(P20="","",$C$76/CAO_SociaalWerk!$D$9)</f>
        <v>0</v>
      </c>
      <c r="Q24" s="251">
        <f>IF(Q20="","",$C$76/CAO_SociaalWerk!$D$9)</f>
        <v>0</v>
      </c>
      <c r="R24" s="251">
        <f>IF(R20="","",$C$76/CAO_SociaalWerk!$D$9)</f>
        <v>0</v>
      </c>
      <c r="S24" s="253"/>
      <c r="AD24" s="6"/>
    </row>
    <row r="25" spans="1:30" s="5" customFormat="1" ht="11.25" thickTop="1">
      <c r="A25" s="229"/>
      <c r="B25" s="257" t="s">
        <v>129</v>
      </c>
      <c r="C25" s="258"/>
      <c r="D25" s="259">
        <f>SUM(D20:D24)</f>
        <v>15.759244593266159</v>
      </c>
      <c r="E25" s="259">
        <f>SUM(E20:E24)</f>
        <v>16.120244593266161</v>
      </c>
      <c r="F25" s="259">
        <f>SUM(F20:F24)</f>
        <v>16.495129208650777</v>
      </c>
      <c r="G25" s="259">
        <f>SUM(G20:G24)</f>
        <v>17.862487179487182</v>
      </c>
      <c r="H25" s="259">
        <f>SUM(H20:H24)</f>
        <v>18.361980769230769</v>
      </c>
      <c r="I25" s="259">
        <f t="shared" ref="I25:Q25" si="6">SUM(I20:I24)</f>
        <v>20.583608974358974</v>
      </c>
      <c r="J25" s="259">
        <f t="shared" si="6"/>
        <v>22.007538461538459</v>
      </c>
      <c r="K25" s="259">
        <f t="shared" si="6"/>
        <v>23.834044871794873</v>
      </c>
      <c r="L25" s="259">
        <f>SUM(L20:L24)</f>
        <v>25.578544871794875</v>
      </c>
      <c r="M25" s="259">
        <f t="shared" si="6"/>
        <v>27.606339743589743</v>
      </c>
      <c r="N25" s="259">
        <f t="shared" si="6"/>
        <v>30.491474358974362</v>
      </c>
      <c r="O25" s="259">
        <f t="shared" si="6"/>
        <v>33.615173076923078</v>
      </c>
      <c r="P25" s="259">
        <f t="shared" si="6"/>
        <v>37.298006410256413</v>
      </c>
      <c r="Q25" s="259">
        <f t="shared" si="6"/>
        <v>39.92966666666667</v>
      </c>
      <c r="R25" s="259">
        <f>SUM(R20:R24)</f>
        <v>42.814801282051285</v>
      </c>
      <c r="S25" s="252"/>
      <c r="AD25" s="6"/>
    </row>
    <row r="26" spans="1:30" s="5" customFormat="1" ht="11.25" thickBot="1">
      <c r="A26" s="229"/>
      <c r="B26" s="260" t="s">
        <v>130</v>
      </c>
      <c r="C26" s="261"/>
      <c r="D26" s="262">
        <f>SUM(D20:D23)*D111</f>
        <v>0</v>
      </c>
      <c r="E26" s="262">
        <f>SUM(E20:E23)*E111</f>
        <v>0</v>
      </c>
      <c r="F26" s="262">
        <f t="shared" ref="F26:R26" si="7">SUM(F20:F23)*F111</f>
        <v>0</v>
      </c>
      <c r="G26" s="262">
        <f t="shared" si="7"/>
        <v>0</v>
      </c>
      <c r="H26" s="262">
        <f t="shared" si="7"/>
        <v>0</v>
      </c>
      <c r="I26" s="262">
        <f t="shared" si="7"/>
        <v>0</v>
      </c>
      <c r="J26" s="262">
        <f t="shared" si="7"/>
        <v>0</v>
      </c>
      <c r="K26" s="262">
        <f t="shared" si="7"/>
        <v>0</v>
      </c>
      <c r="L26" s="262">
        <f t="shared" si="7"/>
        <v>0</v>
      </c>
      <c r="M26" s="262">
        <f t="shared" si="7"/>
        <v>0</v>
      </c>
      <c r="N26" s="262">
        <f t="shared" si="7"/>
        <v>0</v>
      </c>
      <c r="O26" s="262">
        <f t="shared" si="7"/>
        <v>0</v>
      </c>
      <c r="P26" s="262">
        <f t="shared" si="7"/>
        <v>0</v>
      </c>
      <c r="Q26" s="262">
        <f t="shared" si="7"/>
        <v>0</v>
      </c>
      <c r="R26" s="262">
        <f t="shared" si="7"/>
        <v>0</v>
      </c>
      <c r="S26" s="253"/>
      <c r="AD26" s="6"/>
    </row>
    <row r="27" spans="1:30" s="5" customFormat="1" ht="12" thickTop="1" thickBot="1">
      <c r="A27" s="229"/>
      <c r="B27" s="263" t="s">
        <v>131</v>
      </c>
      <c r="C27" s="264"/>
      <c r="D27" s="265">
        <f>SUM(D25:D26)</f>
        <v>15.759244593266159</v>
      </c>
      <c r="E27" s="265">
        <f>SUM(E25:E26)</f>
        <v>16.120244593266161</v>
      </c>
      <c r="F27" s="265">
        <f>SUM(F25:F26)</f>
        <v>16.495129208650777</v>
      </c>
      <c r="G27" s="265">
        <f>SUM(G25:G26)</f>
        <v>17.862487179487182</v>
      </c>
      <c r="H27" s="265">
        <f>SUM(H25:H26)</f>
        <v>18.361980769230769</v>
      </c>
      <c r="I27" s="265">
        <f t="shared" ref="I27" si="8">SUM(I25:I26)</f>
        <v>20.583608974358974</v>
      </c>
      <c r="J27" s="265">
        <f t="shared" ref="J27:O27" si="9">SUM(J25:J26)</f>
        <v>22.007538461538459</v>
      </c>
      <c r="K27" s="265">
        <f>SUM(K25:K26)</f>
        <v>23.834044871794873</v>
      </c>
      <c r="L27" s="265">
        <f>SUM(L25:L26)</f>
        <v>25.578544871794875</v>
      </c>
      <c r="M27" s="265">
        <f>SUM(M25:M26)</f>
        <v>27.606339743589743</v>
      </c>
      <c r="N27" s="265">
        <f>SUM(N25:N26)</f>
        <v>30.491474358974362</v>
      </c>
      <c r="O27" s="265">
        <f t="shared" si="9"/>
        <v>33.615173076923078</v>
      </c>
      <c r="P27" s="265">
        <f>SUM(P25:P26)</f>
        <v>37.298006410256413</v>
      </c>
      <c r="Q27" s="265">
        <f>SUM(Q25:Q26)</f>
        <v>39.92966666666667</v>
      </c>
      <c r="R27" s="265">
        <f>SUM(R25:R26)</f>
        <v>42.814801282051285</v>
      </c>
      <c r="S27" s="253"/>
      <c r="AD27" s="6"/>
    </row>
    <row r="28" spans="1:30" s="5" customFormat="1" ht="11.25" thickTop="1">
      <c r="A28" s="229"/>
      <c r="B28" s="266" t="s">
        <v>132</v>
      </c>
      <c r="C28" s="438">
        <f>D139</f>
        <v>0.88264110756123526</v>
      </c>
      <c r="D28" s="259">
        <f>D27/$C28</f>
        <v>17.854646082380459</v>
      </c>
      <c r="E28" s="259">
        <f>E27/$C28</f>
        <v>18.263645841067721</v>
      </c>
      <c r="F28" s="259">
        <f>F27/$C28</f>
        <v>18.688376359704488</v>
      </c>
      <c r="G28" s="259">
        <f>G27/$C28</f>
        <v>20.237542786605292</v>
      </c>
      <c r="H28" s="259">
        <f>H27/$C28</f>
        <v>20.803450702591331</v>
      </c>
      <c r="I28" s="259">
        <f t="shared" ref="I28:M28" si="10">I27/$C28</f>
        <v>23.320473970708349</v>
      </c>
      <c r="J28" s="259">
        <f t="shared" si="10"/>
        <v>24.933733850608849</v>
      </c>
      <c r="K28" s="259">
        <f t="shared" si="10"/>
        <v>27.003098618020498</v>
      </c>
      <c r="L28" s="259">
        <f t="shared" si="10"/>
        <v>28.979553130568764</v>
      </c>
      <c r="M28" s="259">
        <f t="shared" si="10"/>
        <v>31.276970341735968</v>
      </c>
      <c r="N28" s="259">
        <f>N27/$C28</f>
        <v>34.545722035565795</v>
      </c>
      <c r="O28" s="259">
        <f>O27/$C28</f>
        <v>38.084758107179987</v>
      </c>
      <c r="P28" s="259">
        <f>P27/$C28</f>
        <v>42.257273189226325</v>
      </c>
      <c r="Q28" s="259">
        <f>Q27/$C28</f>
        <v>45.238847731660243</v>
      </c>
      <c r="R28" s="259">
        <f>R27/$C28</f>
        <v>48.507599425490056</v>
      </c>
      <c r="AD28" s="6"/>
    </row>
    <row r="29" spans="1:30" s="5" customFormat="1" ht="11.25" thickBot="1">
      <c r="A29" s="229"/>
      <c r="B29" s="267" t="s">
        <v>133</v>
      </c>
      <c r="C29" s="261"/>
      <c r="D29" s="262">
        <f>IF(D20="","",$C$148)</f>
        <v>0</v>
      </c>
      <c r="E29" s="262">
        <f t="shared" ref="E29:R29" si="11">IF(E20="","",$C$148)</f>
        <v>0</v>
      </c>
      <c r="F29" s="262">
        <f t="shared" si="11"/>
        <v>0</v>
      </c>
      <c r="G29" s="262">
        <f t="shared" si="11"/>
        <v>0</v>
      </c>
      <c r="H29" s="262">
        <f t="shared" si="11"/>
        <v>0</v>
      </c>
      <c r="I29" s="262">
        <f t="shared" si="11"/>
        <v>0</v>
      </c>
      <c r="J29" s="262">
        <f t="shared" si="11"/>
        <v>0</v>
      </c>
      <c r="K29" s="262">
        <f t="shared" si="11"/>
        <v>0</v>
      </c>
      <c r="L29" s="262">
        <f t="shared" si="11"/>
        <v>0</v>
      </c>
      <c r="M29" s="262">
        <f t="shared" si="11"/>
        <v>0</v>
      </c>
      <c r="N29" s="262">
        <f t="shared" si="11"/>
        <v>0</v>
      </c>
      <c r="O29" s="262">
        <f t="shared" si="11"/>
        <v>0</v>
      </c>
      <c r="P29" s="262">
        <f t="shared" si="11"/>
        <v>0</v>
      </c>
      <c r="Q29" s="262">
        <f t="shared" si="11"/>
        <v>0</v>
      </c>
      <c r="R29" s="262">
        <f t="shared" si="11"/>
        <v>0</v>
      </c>
      <c r="AD29" s="6"/>
    </row>
    <row r="30" spans="1:30" s="5" customFormat="1" ht="11.25" thickTop="1">
      <c r="A30" s="229"/>
      <c r="B30" s="263" t="s">
        <v>134</v>
      </c>
      <c r="C30" s="264"/>
      <c r="D30" s="265">
        <f>SUM(D28:D29)</f>
        <v>17.854646082380459</v>
      </c>
      <c r="E30" s="265">
        <f>SUM(E28:E29)</f>
        <v>18.263645841067721</v>
      </c>
      <c r="F30" s="265">
        <f t="shared" ref="F30:R30" si="12">SUM(F28:F29)</f>
        <v>18.688376359704488</v>
      </c>
      <c r="G30" s="265">
        <f t="shared" si="12"/>
        <v>20.237542786605292</v>
      </c>
      <c r="H30" s="265">
        <f>SUM(H28:H29)</f>
        <v>20.803450702591331</v>
      </c>
      <c r="I30" s="265">
        <f>SUM(I28:I29)</f>
        <v>23.320473970708349</v>
      </c>
      <c r="J30" s="265">
        <f t="shared" si="12"/>
        <v>24.933733850608849</v>
      </c>
      <c r="K30" s="265">
        <f t="shared" si="12"/>
        <v>27.003098618020498</v>
      </c>
      <c r="L30" s="265">
        <f t="shared" si="12"/>
        <v>28.979553130568764</v>
      </c>
      <c r="M30" s="265">
        <f t="shared" si="12"/>
        <v>31.276970341735968</v>
      </c>
      <c r="N30" s="265">
        <f t="shared" si="12"/>
        <v>34.545722035565795</v>
      </c>
      <c r="O30" s="265">
        <f t="shared" si="12"/>
        <v>38.084758107179987</v>
      </c>
      <c r="P30" s="265">
        <f t="shared" si="12"/>
        <v>42.257273189226325</v>
      </c>
      <c r="Q30" s="265">
        <f t="shared" si="12"/>
        <v>45.238847731660243</v>
      </c>
      <c r="R30" s="265">
        <f t="shared" si="12"/>
        <v>48.507599425490056</v>
      </c>
      <c r="AD30" s="6"/>
    </row>
    <row r="31" spans="1:30" s="5" customFormat="1">
      <c r="A31" s="229"/>
      <c r="B31" s="269"/>
      <c r="C31" s="270"/>
      <c r="D31" s="224"/>
      <c r="E31" s="224"/>
      <c r="F31" s="244"/>
      <c r="G31" s="244"/>
      <c r="H31" s="244"/>
      <c r="I31" s="244"/>
      <c r="J31" s="244"/>
      <c r="K31" s="244"/>
      <c r="L31" s="244"/>
      <c r="M31" s="244"/>
      <c r="N31" s="244"/>
      <c r="O31" s="244"/>
      <c r="P31" s="244"/>
      <c r="Q31" s="244"/>
      <c r="R31" s="152"/>
      <c r="AD31" s="6"/>
    </row>
    <row r="32" spans="1:30" s="5" customFormat="1">
      <c r="A32" s="229"/>
      <c r="B32" s="271" t="s">
        <v>135</v>
      </c>
      <c r="C32" s="350">
        <f>E195</f>
        <v>0</v>
      </c>
      <c r="D32" s="251">
        <f>$C32*D$30</f>
        <v>0</v>
      </c>
      <c r="E32" s="251">
        <f>$C32*E$30</f>
        <v>0</v>
      </c>
      <c r="F32" s="251">
        <f>$C32*F$30</f>
        <v>0</v>
      </c>
      <c r="G32" s="251">
        <f t="shared" ref="E32:Q34" si="13">$C32*G$30</f>
        <v>0</v>
      </c>
      <c r="H32" s="251">
        <f t="shared" ref="H32:I34" si="14">$C32*H$30</f>
        <v>0</v>
      </c>
      <c r="I32" s="251">
        <f t="shared" si="14"/>
        <v>0</v>
      </c>
      <c r="J32" s="251">
        <f t="shared" si="13"/>
        <v>0</v>
      </c>
      <c r="K32" s="251">
        <f t="shared" si="13"/>
        <v>0</v>
      </c>
      <c r="L32" s="251">
        <f>$C32*L$30</f>
        <v>0</v>
      </c>
      <c r="M32" s="251">
        <f t="shared" si="13"/>
        <v>0</v>
      </c>
      <c r="N32" s="251">
        <f t="shared" si="13"/>
        <v>0</v>
      </c>
      <c r="O32" s="251">
        <f t="shared" si="13"/>
        <v>0</v>
      </c>
      <c r="P32" s="251">
        <f t="shared" si="13"/>
        <v>0</v>
      </c>
      <c r="Q32" s="251">
        <f t="shared" si="13"/>
        <v>0</v>
      </c>
      <c r="R32" s="251">
        <f>$C32*R$30</f>
        <v>0</v>
      </c>
      <c r="AD32" s="6"/>
    </row>
    <row r="33" spans="1:30" s="5" customFormat="1">
      <c r="A33" s="229"/>
      <c r="B33" s="248" t="s">
        <v>136</v>
      </c>
      <c r="C33" s="350">
        <f>E196</f>
        <v>0</v>
      </c>
      <c r="D33" s="251">
        <f>$C33*D$30</f>
        <v>0</v>
      </c>
      <c r="E33" s="251">
        <f t="shared" si="13"/>
        <v>0</v>
      </c>
      <c r="F33" s="251">
        <f>$C33*F$30</f>
        <v>0</v>
      </c>
      <c r="G33" s="251">
        <f t="shared" si="13"/>
        <v>0</v>
      </c>
      <c r="H33" s="251">
        <f t="shared" si="14"/>
        <v>0</v>
      </c>
      <c r="I33" s="251">
        <f t="shared" si="14"/>
        <v>0</v>
      </c>
      <c r="J33" s="251">
        <f t="shared" si="13"/>
        <v>0</v>
      </c>
      <c r="K33" s="251">
        <f t="shared" si="13"/>
        <v>0</v>
      </c>
      <c r="L33" s="251">
        <f>$C33*L$30</f>
        <v>0</v>
      </c>
      <c r="M33" s="251">
        <f t="shared" si="13"/>
        <v>0</v>
      </c>
      <c r="N33" s="251">
        <f t="shared" si="13"/>
        <v>0</v>
      </c>
      <c r="O33" s="251">
        <f t="shared" si="13"/>
        <v>0</v>
      </c>
      <c r="P33" s="251">
        <f t="shared" si="13"/>
        <v>0</v>
      </c>
      <c r="Q33" s="251">
        <f t="shared" si="13"/>
        <v>0</v>
      </c>
      <c r="R33" s="251">
        <f>$C33*R$30</f>
        <v>0</v>
      </c>
      <c r="AD33" s="6"/>
    </row>
    <row r="34" spans="1:30" s="5" customFormat="1" ht="11.25" thickBot="1">
      <c r="A34" s="229"/>
      <c r="B34" s="248" t="s">
        <v>137</v>
      </c>
      <c r="C34" s="350">
        <f>E197</f>
        <v>0</v>
      </c>
      <c r="D34" s="251">
        <f>$C34*D$30</f>
        <v>0</v>
      </c>
      <c r="E34" s="251">
        <f t="shared" si="13"/>
        <v>0</v>
      </c>
      <c r="F34" s="251">
        <f>$C34*F$30</f>
        <v>0</v>
      </c>
      <c r="G34" s="251">
        <f t="shared" si="13"/>
        <v>0</v>
      </c>
      <c r="H34" s="251">
        <f t="shared" si="14"/>
        <v>0</v>
      </c>
      <c r="I34" s="251">
        <f t="shared" si="14"/>
        <v>0</v>
      </c>
      <c r="J34" s="251">
        <f t="shared" si="13"/>
        <v>0</v>
      </c>
      <c r="K34" s="251">
        <f t="shared" si="13"/>
        <v>0</v>
      </c>
      <c r="L34" s="251">
        <f>$C34*L$30</f>
        <v>0</v>
      </c>
      <c r="M34" s="251">
        <f t="shared" si="13"/>
        <v>0</v>
      </c>
      <c r="N34" s="251">
        <f t="shared" si="13"/>
        <v>0</v>
      </c>
      <c r="O34" s="251">
        <f t="shared" si="13"/>
        <v>0</v>
      </c>
      <c r="P34" s="251">
        <f t="shared" si="13"/>
        <v>0</v>
      </c>
      <c r="Q34" s="251">
        <f t="shared" si="13"/>
        <v>0</v>
      </c>
      <c r="R34" s="251">
        <f>$C34*R$30</f>
        <v>0</v>
      </c>
      <c r="AD34" s="6"/>
    </row>
    <row r="35" spans="1:30" s="5" customFormat="1" ht="11.25" thickTop="1">
      <c r="A35" s="272"/>
      <c r="B35" s="266" t="s">
        <v>138</v>
      </c>
      <c r="C35" s="420"/>
      <c r="D35" s="259">
        <f>SUM(D30,D32:D34)</f>
        <v>17.854646082380459</v>
      </c>
      <c r="E35" s="259">
        <f t="shared" ref="E35:Q35" si="15">SUM(E30,E32:E34)</f>
        <v>18.263645841067721</v>
      </c>
      <c r="F35" s="259">
        <f t="shared" si="15"/>
        <v>18.688376359704488</v>
      </c>
      <c r="G35" s="259">
        <f t="shared" si="15"/>
        <v>20.237542786605292</v>
      </c>
      <c r="H35" s="259">
        <f t="shared" si="15"/>
        <v>20.803450702591331</v>
      </c>
      <c r="I35" s="259">
        <f>SUM(I30,I32:I34)</f>
        <v>23.320473970708349</v>
      </c>
      <c r="J35" s="259">
        <f t="shared" si="15"/>
        <v>24.933733850608849</v>
      </c>
      <c r="K35" s="259">
        <f t="shared" si="15"/>
        <v>27.003098618020498</v>
      </c>
      <c r="L35" s="259">
        <f t="shared" si="15"/>
        <v>28.979553130568764</v>
      </c>
      <c r="M35" s="259">
        <f t="shared" si="15"/>
        <v>31.276970341735968</v>
      </c>
      <c r="N35" s="259">
        <f t="shared" si="15"/>
        <v>34.545722035565795</v>
      </c>
      <c r="O35" s="259">
        <f t="shared" si="15"/>
        <v>38.084758107179987</v>
      </c>
      <c r="P35" s="259">
        <f t="shared" si="15"/>
        <v>42.257273189226325</v>
      </c>
      <c r="Q35" s="259">
        <f t="shared" si="15"/>
        <v>45.238847731660243</v>
      </c>
      <c r="R35" s="259">
        <f>SUM(R30,R32:R34)</f>
        <v>48.507599425490056</v>
      </c>
      <c r="AD35" s="6"/>
    </row>
    <row r="36" spans="1:30" s="5" customFormat="1">
      <c r="A36" s="272"/>
      <c r="B36" s="273" t="str">
        <f>B178</f>
        <v>Opslag kosten gemeentelijke eisen</v>
      </c>
      <c r="C36" s="350">
        <f>C178</f>
        <v>0</v>
      </c>
      <c r="D36" s="262">
        <f>$C36*D$35</f>
        <v>0</v>
      </c>
      <c r="E36" s="262">
        <f t="shared" ref="E36:Q37" si="16">$C36*E$35</f>
        <v>0</v>
      </c>
      <c r="F36" s="262">
        <f t="shared" si="16"/>
        <v>0</v>
      </c>
      <c r="G36" s="262">
        <f t="shared" si="16"/>
        <v>0</v>
      </c>
      <c r="H36" s="262">
        <f>$C36*H$35</f>
        <v>0</v>
      </c>
      <c r="I36" s="262">
        <f>$C36*I$35</f>
        <v>0</v>
      </c>
      <c r="J36" s="262">
        <f t="shared" si="16"/>
        <v>0</v>
      </c>
      <c r="K36" s="262">
        <f t="shared" si="16"/>
        <v>0</v>
      </c>
      <c r="L36" s="262">
        <f>$C36*L$35</f>
        <v>0</v>
      </c>
      <c r="M36" s="262">
        <f t="shared" si="16"/>
        <v>0</v>
      </c>
      <c r="N36" s="262">
        <f t="shared" si="16"/>
        <v>0</v>
      </c>
      <c r="O36" s="262">
        <f t="shared" si="16"/>
        <v>0</v>
      </c>
      <c r="P36" s="262">
        <f t="shared" si="16"/>
        <v>0</v>
      </c>
      <c r="Q36" s="262">
        <f t="shared" si="16"/>
        <v>0</v>
      </c>
      <c r="R36" s="262">
        <f>$C36*R$35</f>
        <v>0</v>
      </c>
      <c r="AD36" s="6"/>
    </row>
    <row r="37" spans="1:30" s="5" customFormat="1" ht="11.25" thickBot="1">
      <c r="A37" s="272"/>
      <c r="B37" s="274" t="s">
        <v>139</v>
      </c>
      <c r="C37" s="421">
        <f>C188</f>
        <v>0</v>
      </c>
      <c r="D37" s="268">
        <f>$C37*D$35</f>
        <v>0</v>
      </c>
      <c r="E37" s="268">
        <f>$C37*E$35</f>
        <v>0</v>
      </c>
      <c r="F37" s="268">
        <f t="shared" si="16"/>
        <v>0</v>
      </c>
      <c r="G37" s="268">
        <f t="shared" si="16"/>
        <v>0</v>
      </c>
      <c r="H37" s="268">
        <f>$C37*H$35</f>
        <v>0</v>
      </c>
      <c r="I37" s="268">
        <f>$C37*I$35</f>
        <v>0</v>
      </c>
      <c r="J37" s="268">
        <f t="shared" si="16"/>
        <v>0</v>
      </c>
      <c r="K37" s="268">
        <f t="shared" si="16"/>
        <v>0</v>
      </c>
      <c r="L37" s="268">
        <f>$C37*L$35</f>
        <v>0</v>
      </c>
      <c r="M37" s="268">
        <f t="shared" si="16"/>
        <v>0</v>
      </c>
      <c r="N37" s="268">
        <f t="shared" si="16"/>
        <v>0</v>
      </c>
      <c r="O37" s="268">
        <f t="shared" si="16"/>
        <v>0</v>
      </c>
      <c r="P37" s="268">
        <f t="shared" si="16"/>
        <v>0</v>
      </c>
      <c r="Q37" s="268">
        <f t="shared" si="16"/>
        <v>0</v>
      </c>
      <c r="R37" s="268">
        <f>$C37*R$35</f>
        <v>0</v>
      </c>
      <c r="AD37" s="6"/>
    </row>
    <row r="38" spans="1:30" s="5" customFormat="1" ht="11.25" thickTop="1">
      <c r="A38" s="272"/>
      <c r="B38" s="266" t="s">
        <v>140</v>
      </c>
      <c r="C38" s="420"/>
      <c r="D38" s="259">
        <f>SUM(D35:D37)</f>
        <v>17.854646082380459</v>
      </c>
      <c r="E38" s="259">
        <f>SUM(E35:E37)</f>
        <v>18.263645841067721</v>
      </c>
      <c r="F38" s="259">
        <f t="shared" ref="F38:K38" si="17">SUM(F35:F37)</f>
        <v>18.688376359704488</v>
      </c>
      <c r="G38" s="259">
        <f t="shared" si="17"/>
        <v>20.237542786605292</v>
      </c>
      <c r="H38" s="259">
        <f>SUM(H35:H37)</f>
        <v>20.803450702591331</v>
      </c>
      <c r="I38" s="259">
        <f>SUM(I35:I37)</f>
        <v>23.320473970708349</v>
      </c>
      <c r="J38" s="259">
        <f>SUM(J35:J37)</f>
        <v>24.933733850608849</v>
      </c>
      <c r="K38" s="259">
        <f t="shared" si="17"/>
        <v>27.003098618020498</v>
      </c>
      <c r="L38" s="259">
        <f>SUM(L35:L37)</f>
        <v>28.979553130568764</v>
      </c>
      <c r="M38" s="259">
        <f t="shared" ref="M38:Q38" si="18">SUM(M35:M37)</f>
        <v>31.276970341735968</v>
      </c>
      <c r="N38" s="259">
        <f t="shared" si="18"/>
        <v>34.545722035565795</v>
      </c>
      <c r="O38" s="259">
        <f>SUM(O35:O37)</f>
        <v>38.084758107179987</v>
      </c>
      <c r="P38" s="259">
        <f t="shared" si="18"/>
        <v>42.257273189226325</v>
      </c>
      <c r="Q38" s="259">
        <f t="shared" si="18"/>
        <v>45.238847731660243</v>
      </c>
      <c r="R38" s="259">
        <f>SUM(R35:R37)</f>
        <v>48.507599425490056</v>
      </c>
      <c r="AD38" s="6"/>
    </row>
    <row r="39" spans="1:30" s="5" customFormat="1">
      <c r="A39" s="272"/>
      <c r="B39" s="275"/>
      <c r="C39" s="422"/>
      <c r="D39" s="276"/>
      <c r="E39" s="276"/>
      <c r="F39" s="276"/>
      <c r="G39" s="276"/>
      <c r="H39" s="276"/>
      <c r="I39" s="276"/>
      <c r="J39" s="276"/>
      <c r="K39" s="276"/>
      <c r="L39" s="276"/>
      <c r="M39" s="276"/>
      <c r="N39" s="276"/>
      <c r="O39" s="276"/>
      <c r="P39" s="276"/>
      <c r="Q39" s="276"/>
      <c r="R39" s="277"/>
      <c r="AD39" s="6"/>
    </row>
    <row r="40" spans="1:30" s="5" customFormat="1">
      <c r="A40" s="272"/>
      <c r="B40" s="248" t="s">
        <v>293</v>
      </c>
      <c r="C40" s="278"/>
      <c r="D40" s="279">
        <f>D63</f>
        <v>0</v>
      </c>
      <c r="E40" s="279">
        <f>E63</f>
        <v>0</v>
      </c>
      <c r="F40" s="279">
        <f t="shared" ref="F40:I40" si="19">F63</f>
        <v>0</v>
      </c>
      <c r="G40" s="279">
        <f t="shared" si="19"/>
        <v>0</v>
      </c>
      <c r="H40" s="279">
        <f>H63</f>
        <v>0</v>
      </c>
      <c r="I40" s="279">
        <f t="shared" si="19"/>
        <v>0</v>
      </c>
      <c r="J40" s="279">
        <f t="shared" ref="J40:O40" si="20">J63</f>
        <v>0</v>
      </c>
      <c r="K40" s="279">
        <f t="shared" si="20"/>
        <v>0</v>
      </c>
      <c r="L40" s="279">
        <f t="shared" si="20"/>
        <v>0</v>
      </c>
      <c r="M40" s="279">
        <f t="shared" si="20"/>
        <v>0</v>
      </c>
      <c r="N40" s="279">
        <f t="shared" si="20"/>
        <v>0</v>
      </c>
      <c r="O40" s="279">
        <f t="shared" si="20"/>
        <v>0</v>
      </c>
      <c r="P40" s="279">
        <f>P63</f>
        <v>0</v>
      </c>
      <c r="Q40" s="279">
        <f>Q63</f>
        <v>0</v>
      </c>
      <c r="R40" s="279">
        <f>R63</f>
        <v>0</v>
      </c>
      <c r="S40" s="280"/>
      <c r="AD40" s="6"/>
    </row>
    <row r="41" spans="1:30" s="5" customFormat="1">
      <c r="A41" s="272"/>
      <c r="B41" s="281" t="s">
        <v>142</v>
      </c>
      <c r="C41" s="282"/>
      <c r="D41" s="8"/>
      <c r="E41" s="8"/>
      <c r="F41" s="8"/>
      <c r="G41" s="8"/>
      <c r="H41" s="244"/>
      <c r="I41" s="244"/>
      <c r="J41" s="244"/>
      <c r="K41" s="244"/>
      <c r="L41" s="244"/>
      <c r="M41" s="244"/>
      <c r="N41" s="244"/>
      <c r="O41" s="244"/>
      <c r="P41" s="244"/>
      <c r="Q41" s="244"/>
      <c r="R41" s="152"/>
      <c r="S41" s="283">
        <f>SUMPRODUCT(D38:R38,D40:R40)</f>
        <v>0</v>
      </c>
      <c r="AD41" s="6"/>
    </row>
    <row r="42" spans="1:30" s="5" customFormat="1">
      <c r="A42" s="272"/>
      <c r="B42" s="241"/>
      <c r="C42" s="229"/>
      <c r="I42" s="284"/>
      <c r="AD42" s="6"/>
    </row>
    <row r="43" spans="1:30" s="5" customFormat="1">
      <c r="A43" s="229"/>
      <c r="B43" s="12"/>
      <c r="C43" s="229"/>
      <c r="AD43" s="6"/>
    </row>
    <row r="44" spans="1:30" s="5" customFormat="1">
      <c r="A44" s="229"/>
      <c r="B44" s="230" t="s">
        <v>143</v>
      </c>
      <c r="C44" s="231"/>
      <c r="D44" s="232"/>
      <c r="E44" s="232"/>
      <c r="F44" s="232"/>
      <c r="G44" s="232"/>
      <c r="H44" s="232"/>
      <c r="I44" s="233"/>
      <c r="AD44" s="6"/>
    </row>
    <row r="45" spans="1:30" s="5" customFormat="1">
      <c r="A45" s="272"/>
      <c r="B45" s="286"/>
      <c r="C45" s="244"/>
      <c r="D45" s="245" t="s">
        <v>144</v>
      </c>
      <c r="E45" s="245" t="s">
        <v>145</v>
      </c>
      <c r="F45" s="245" t="s">
        <v>146</v>
      </c>
      <c r="G45" s="245" t="s">
        <v>147</v>
      </c>
      <c r="H45" s="245" t="s">
        <v>148</v>
      </c>
      <c r="I45" s="246" t="s">
        <v>149</v>
      </c>
      <c r="AD45" s="6"/>
    </row>
    <row r="46" spans="1:30" s="5" customFormat="1">
      <c r="A46" s="272"/>
      <c r="B46" s="287" t="s">
        <v>294</v>
      </c>
      <c r="C46" s="352"/>
      <c r="D46" s="255">
        <f>IF(C159=0,SUMPRODUCT(D28:R28,D40:R40),SUMPRODUCT(D28:R28,D40:R40)+(C156/C159)*SUMPRODUCT(D32:R32,D40:R40))</f>
        <v>0</v>
      </c>
      <c r="E46" s="255">
        <f t="shared" ref="E46:I47" si="21">D46*(1+C170)</f>
        <v>0</v>
      </c>
      <c r="F46" s="255">
        <f t="shared" si="21"/>
        <v>0</v>
      </c>
      <c r="G46" s="255">
        <f t="shared" si="21"/>
        <v>0</v>
      </c>
      <c r="H46" s="255">
        <f t="shared" si="21"/>
        <v>0</v>
      </c>
      <c r="I46" s="255">
        <f t="shared" si="21"/>
        <v>0</v>
      </c>
      <c r="AD46" s="6"/>
    </row>
    <row r="47" spans="1:30" s="5" customFormat="1" ht="11.25" thickBot="1">
      <c r="A47" s="272"/>
      <c r="B47" s="248" t="s">
        <v>295</v>
      </c>
      <c r="C47" s="352"/>
      <c r="D47" s="251">
        <f>IF(C159=0,SUMPRODUCT(D29:R29,D40:R40)+SUMPRODUCT(D33:R33,D40:R40)+SUMPRODUCT(D34:R34,D40:R40),SUMPRODUCT(D29:R29,D40:R40)+SUMPRODUCT(D33:R33,D40:R40)+SUMPRODUCT(D34:R34,D40:R40)+((C157+C158)/C159)*SUMPRODUCT(D32:R32,D40:R40))</f>
        <v>0</v>
      </c>
      <c r="E47" s="255">
        <f t="shared" si="21"/>
        <v>0</v>
      </c>
      <c r="F47" s="255">
        <f t="shared" si="21"/>
        <v>0</v>
      </c>
      <c r="G47" s="255">
        <f t="shared" si="21"/>
        <v>0</v>
      </c>
      <c r="H47" s="255">
        <f t="shared" si="21"/>
        <v>0</v>
      </c>
      <c r="I47" s="255">
        <f t="shared" si="21"/>
        <v>0</v>
      </c>
      <c r="AD47" s="6"/>
    </row>
    <row r="48" spans="1:30" s="5" customFormat="1" ht="11.25" thickTop="1">
      <c r="A48" s="272"/>
      <c r="B48" s="266" t="s">
        <v>152</v>
      </c>
      <c r="C48" s="420"/>
      <c r="D48" s="259">
        <f>SUM(D46:D47)</f>
        <v>0</v>
      </c>
      <c r="E48" s="259">
        <f t="shared" ref="E48:H48" si="22">SUM(E46:E47)</f>
        <v>0</v>
      </c>
      <c r="F48" s="259">
        <f t="shared" si="22"/>
        <v>0</v>
      </c>
      <c r="G48" s="259">
        <f>SUM(G46:G47)</f>
        <v>0</v>
      </c>
      <c r="H48" s="259">
        <f t="shared" si="22"/>
        <v>0</v>
      </c>
      <c r="I48" s="259">
        <f>SUM(I46:I47)</f>
        <v>0</v>
      </c>
      <c r="AD48" s="6"/>
    </row>
    <row r="49" spans="1:30" s="5" customFormat="1" ht="11.25" thickBot="1">
      <c r="A49" s="272"/>
      <c r="B49" s="7" t="s">
        <v>153</v>
      </c>
      <c r="C49" s="355">
        <f>C36+C37</f>
        <v>0</v>
      </c>
      <c r="D49" s="255">
        <f>D48*$C49</f>
        <v>0</v>
      </c>
      <c r="E49" s="255">
        <f t="shared" ref="E49:H49" si="23">E48*$C49</f>
        <v>0</v>
      </c>
      <c r="F49" s="255">
        <f t="shared" si="23"/>
        <v>0</v>
      </c>
      <c r="G49" s="255">
        <f>G48*$C49</f>
        <v>0</v>
      </c>
      <c r="H49" s="255">
        <f t="shared" si="23"/>
        <v>0</v>
      </c>
      <c r="I49" s="255">
        <f>I48*$C49</f>
        <v>0</v>
      </c>
      <c r="AD49" s="6"/>
    </row>
    <row r="50" spans="1:30" s="5" customFormat="1" ht="11.25" thickTop="1">
      <c r="A50" s="272"/>
      <c r="B50" s="266" t="s">
        <v>154</v>
      </c>
      <c r="C50" s="420"/>
      <c r="D50" s="259">
        <f>SUM(D48:D49)</f>
        <v>0</v>
      </c>
      <c r="E50" s="259">
        <f t="shared" ref="E50:H50" si="24">SUM(E48:E49)</f>
        <v>0</v>
      </c>
      <c r="F50" s="259">
        <f t="shared" si="24"/>
        <v>0</v>
      </c>
      <c r="G50" s="259">
        <f>SUM(G48:G49)</f>
        <v>0</v>
      </c>
      <c r="H50" s="259">
        <f t="shared" si="24"/>
        <v>0</v>
      </c>
      <c r="I50" s="259">
        <f>SUM(I48:I49)</f>
        <v>0</v>
      </c>
      <c r="AD50" s="6"/>
    </row>
    <row r="51" spans="1:30" s="5" customFormat="1">
      <c r="A51" s="272"/>
      <c r="B51" s="288"/>
      <c r="C51" s="289"/>
      <c r="D51" s="289"/>
      <c r="E51" s="289"/>
      <c r="F51" s="289"/>
      <c r="G51" s="289"/>
      <c r="H51" s="289"/>
      <c r="I51" s="289"/>
      <c r="J51" s="8"/>
      <c r="K51" s="8"/>
      <c r="L51" s="8"/>
      <c r="M51" s="8"/>
      <c r="N51" s="8"/>
      <c r="O51" s="8"/>
      <c r="P51" s="8"/>
      <c r="Q51" s="8"/>
      <c r="R51" s="8"/>
      <c r="S51" s="8"/>
      <c r="T51" s="8"/>
      <c r="U51" s="8"/>
      <c r="V51" s="8"/>
      <c r="W51" s="8"/>
      <c r="X51" s="8"/>
      <c r="Y51" s="8"/>
      <c r="Z51" s="8"/>
      <c r="AA51" s="8"/>
      <c r="AB51" s="8"/>
      <c r="AC51" s="8"/>
      <c r="AD51" s="9"/>
    </row>
    <row r="52" spans="1:30">
      <c r="A52" s="290"/>
    </row>
    <row r="53" spans="1:30" s="228" customFormat="1" ht="16.5">
      <c r="A53" s="227" t="s">
        <v>155</v>
      </c>
    </row>
    <row r="54" spans="1:30"/>
    <row r="55" spans="1:30">
      <c r="B55" s="230" t="s">
        <v>18</v>
      </c>
      <c r="C55" s="231"/>
      <c r="D55" s="232"/>
      <c r="E55" s="232"/>
      <c r="F55" s="232"/>
      <c r="G55" s="232"/>
      <c r="H55" s="232"/>
      <c r="I55" s="232"/>
      <c r="J55" s="232"/>
      <c r="K55" s="232"/>
      <c r="L55" s="232"/>
      <c r="M55" s="232"/>
      <c r="N55" s="232"/>
      <c r="O55" s="232"/>
      <c r="P55" s="232"/>
      <c r="Q55" s="232"/>
      <c r="R55" s="232"/>
      <c r="S55" s="232"/>
      <c r="T55" s="232"/>
      <c r="U55" s="232"/>
      <c r="V55" s="232"/>
      <c r="W55" s="233"/>
    </row>
    <row r="56" spans="1:30">
      <c r="B56" s="291" t="s">
        <v>354</v>
      </c>
      <c r="C56" s="5"/>
      <c r="D56" s="5"/>
      <c r="E56" s="5"/>
      <c r="F56" s="5"/>
      <c r="G56" s="5"/>
      <c r="H56" s="5"/>
      <c r="I56" s="5"/>
      <c r="J56" s="5"/>
      <c r="K56" s="5"/>
      <c r="L56" s="5"/>
      <c r="M56" s="5"/>
      <c r="N56" s="5"/>
      <c r="O56" s="5"/>
      <c r="P56" s="5"/>
      <c r="Q56" s="5"/>
      <c r="R56" s="5"/>
      <c r="S56" s="240"/>
      <c r="T56" s="240"/>
      <c r="U56" s="240"/>
      <c r="V56" s="240"/>
      <c r="W56" s="456"/>
    </row>
    <row r="57" spans="1:30">
      <c r="B57" s="292" t="s">
        <v>297</v>
      </c>
      <c r="C57" s="293"/>
      <c r="D57" s="400">
        <v>1</v>
      </c>
      <c r="E57" s="400">
        <v>2</v>
      </c>
      <c r="F57" s="400">
        <v>3</v>
      </c>
      <c r="G57" s="400">
        <v>4</v>
      </c>
      <c r="H57" s="400">
        <v>5</v>
      </c>
      <c r="I57" s="400">
        <v>6</v>
      </c>
      <c r="J57" s="400">
        <v>7</v>
      </c>
      <c r="K57" s="400">
        <v>8</v>
      </c>
      <c r="L57" s="400">
        <v>9</v>
      </c>
      <c r="M57" s="400">
        <v>10</v>
      </c>
      <c r="N57" s="400">
        <v>11</v>
      </c>
      <c r="O57" s="400">
        <v>12</v>
      </c>
      <c r="P57" s="400">
        <v>13</v>
      </c>
      <c r="Q57" s="400">
        <v>14</v>
      </c>
      <c r="R57" s="400">
        <v>15</v>
      </c>
      <c r="S57" s="12"/>
      <c r="T57" s="5"/>
      <c r="U57" s="5"/>
      <c r="V57" s="5"/>
      <c r="W57" s="6"/>
    </row>
    <row r="58" spans="1:30">
      <c r="B58" s="292" t="s">
        <v>291</v>
      </c>
      <c r="C58" s="293"/>
      <c r="D58" s="400">
        <v>5</v>
      </c>
      <c r="E58" s="400">
        <v>5</v>
      </c>
      <c r="F58" s="400">
        <v>5</v>
      </c>
      <c r="G58" s="400">
        <v>5</v>
      </c>
      <c r="H58" s="400">
        <v>5</v>
      </c>
      <c r="I58" s="400">
        <v>5</v>
      </c>
      <c r="J58" s="400">
        <v>5</v>
      </c>
      <c r="K58" s="400">
        <v>5</v>
      </c>
      <c r="L58" s="400">
        <v>5</v>
      </c>
      <c r="M58" s="400">
        <v>5</v>
      </c>
      <c r="N58" s="400">
        <v>5</v>
      </c>
      <c r="O58" s="400">
        <v>5</v>
      </c>
      <c r="P58" s="400">
        <v>5</v>
      </c>
      <c r="Q58" s="400">
        <v>5</v>
      </c>
      <c r="R58" s="400">
        <v>5</v>
      </c>
      <c r="S58" s="12"/>
      <c r="T58" s="5"/>
      <c r="U58" s="5"/>
      <c r="V58" s="5"/>
      <c r="W58" s="6"/>
    </row>
    <row r="59" spans="1:30" hidden="1">
      <c r="B59" s="294"/>
      <c r="C59" s="295"/>
      <c r="D59" s="247" t="str">
        <f>D57&amp;"_"&amp;D58</f>
        <v>1_5</v>
      </c>
      <c r="E59" s="247" t="str">
        <f t="shared" ref="E59:R59" si="25">E57&amp;"_"&amp;E58</f>
        <v>2_5</v>
      </c>
      <c r="F59" s="247" t="str">
        <f t="shared" si="25"/>
        <v>3_5</v>
      </c>
      <c r="G59" s="247" t="str">
        <f t="shared" si="25"/>
        <v>4_5</v>
      </c>
      <c r="H59" s="247" t="str">
        <f t="shared" si="25"/>
        <v>5_5</v>
      </c>
      <c r="I59" s="247" t="str">
        <f t="shared" si="25"/>
        <v>6_5</v>
      </c>
      <c r="J59" s="247" t="str">
        <f t="shared" si="25"/>
        <v>7_5</v>
      </c>
      <c r="K59" s="247" t="str">
        <f t="shared" si="25"/>
        <v>8_5</v>
      </c>
      <c r="L59" s="247" t="str">
        <f t="shared" si="25"/>
        <v>9_5</v>
      </c>
      <c r="M59" s="247" t="str">
        <f t="shared" si="25"/>
        <v>10_5</v>
      </c>
      <c r="N59" s="247" t="str">
        <f t="shared" si="25"/>
        <v>11_5</v>
      </c>
      <c r="O59" s="247" t="str">
        <f t="shared" si="25"/>
        <v>12_5</v>
      </c>
      <c r="P59" s="247" t="str">
        <f t="shared" si="25"/>
        <v>13_5</v>
      </c>
      <c r="Q59" s="247" t="str">
        <f t="shared" si="25"/>
        <v>14_5</v>
      </c>
      <c r="R59" s="247" t="str">
        <f t="shared" si="25"/>
        <v>15_5</v>
      </c>
      <c r="S59" s="28"/>
      <c r="T59" s="28"/>
      <c r="U59" s="28"/>
      <c r="V59" s="28"/>
      <c r="W59" s="297"/>
    </row>
    <row r="60" spans="1:30">
      <c r="B60" s="12"/>
      <c r="C60" s="5"/>
      <c r="D60" s="5"/>
      <c r="E60" s="5"/>
      <c r="F60" s="5"/>
      <c r="G60" s="5"/>
      <c r="H60" s="5"/>
      <c r="I60" s="5"/>
      <c r="J60" s="5"/>
      <c r="K60" s="5"/>
      <c r="L60" s="5"/>
      <c r="M60" s="5"/>
      <c r="N60" s="5"/>
      <c r="O60" s="5"/>
      <c r="P60" s="5"/>
      <c r="Q60" s="5"/>
      <c r="R60" s="5"/>
      <c r="S60" s="5"/>
      <c r="T60" s="5"/>
      <c r="U60" s="5"/>
      <c r="V60" s="5"/>
      <c r="W60" s="6"/>
    </row>
    <row r="61" spans="1:30">
      <c r="B61" s="243" t="s">
        <v>160</v>
      </c>
      <c r="C61" s="152"/>
      <c r="D61" s="436">
        <f>IFERROR(INDEX(CAO_SociaalWerk!$Z$17:$Z$346,MATCH('1_Kostprijs_begeleiding_SW'!D59,CAO_SociaalWerk!$V$17:$V$346,0)),"")</f>
        <v>13.493589743589743</v>
      </c>
      <c r="E61" s="436">
        <f>IFERROR(INDEX(CAO_SociaalWerk!$Z$17:$Z$346,MATCH('1_Kostprijs_begeleiding_SW'!E59,CAO_SociaalWerk!$V$17:$V$346,0)),"")</f>
        <v>13.826923076923077</v>
      </c>
      <c r="F61" s="436">
        <f>IFERROR(INDEX(CAO_SociaalWerk!$Z$17:$Z$346,MATCH('1_Kostprijs_begeleiding_SW'!F59,CAO_SociaalWerk!$V$17:$V$346,0)),"")</f>
        <v>14.173076923076923</v>
      </c>
      <c r="G61" s="436">
        <f>IFERROR(INDEX(CAO_SociaalWerk!$Z$17:$Z$346,MATCH('1_Kostprijs_begeleiding_SW'!G59,CAO_SociaalWerk!$V$17:$V$346,0)),"")</f>
        <v>15.358974358974359</v>
      </c>
      <c r="H61" s="436">
        <f>IFERROR(INDEX(CAO_SociaalWerk!$Z$17:$Z$346,MATCH('1_Kostprijs_begeleiding_SW'!H59,CAO_SociaalWerk!$V$17:$V$346,0)),"")</f>
        <v>15.788461538461538</v>
      </c>
      <c r="I61" s="436">
        <f>IFERROR(INDEX(CAO_SociaalWerk!$Z$17:$Z$346,MATCH('1_Kostprijs_begeleiding_SW'!I59,CAO_SociaalWerk!$V$17:$V$346,0)),"")</f>
        <v>17.698717948717949</v>
      </c>
      <c r="J61" s="436">
        <f>IFERROR(INDEX(CAO_SociaalWerk!$Z$17:$Z$346,MATCH('1_Kostprijs_begeleiding_SW'!J59,CAO_SociaalWerk!$V$17:$V$346,0)),"")</f>
        <v>18.923076923076923</v>
      </c>
      <c r="K61" s="436">
        <f>IFERROR(INDEX(CAO_SociaalWerk!$Z$17:$Z$346,MATCH('1_Kostprijs_begeleiding_SW'!K59,CAO_SociaalWerk!$V$17:$V$346,0)),"")</f>
        <v>20.493589743589745</v>
      </c>
      <c r="L61" s="436">
        <f>IFERROR(INDEX(CAO_SociaalWerk!$Z$17:$Z$346,MATCH('1_Kostprijs_begeleiding_SW'!L59,CAO_SociaalWerk!$V$17:$V$346,0)),"")</f>
        <v>21.993589743589745</v>
      </c>
      <c r="M61" s="436">
        <f>IFERROR(INDEX(CAO_SociaalWerk!$Z$17:$Z$346,MATCH('1_Kostprijs_begeleiding_SW'!M59,CAO_SociaalWerk!$V$17:$V$346,0)),"")</f>
        <v>23.737179487179485</v>
      </c>
      <c r="N61" s="436">
        <f>IFERROR(INDEX(CAO_SociaalWerk!$Z$17:$Z$346,MATCH('1_Kostprijs_begeleiding_SW'!N59,CAO_SociaalWerk!$V$17:$V$346,0)),"")</f>
        <v>26.217948717948719</v>
      </c>
      <c r="O61" s="436">
        <f>IFERROR(INDEX(CAO_SociaalWerk!$Z$17:$Z$346,MATCH('1_Kostprijs_begeleiding_SW'!O59,CAO_SociaalWerk!$V$17:$V$346,0)),"")</f>
        <v>28.903846153846153</v>
      </c>
      <c r="P61" s="436">
        <f>IFERROR(INDEX(CAO_SociaalWerk!$Z$17:$Z$346,MATCH('1_Kostprijs_begeleiding_SW'!P59,CAO_SociaalWerk!$V$17:$V$346,0)),"")</f>
        <v>32.070512820512818</v>
      </c>
      <c r="Q61" s="436">
        <f>IFERROR(INDEX(CAO_SociaalWerk!$Z$17:$Z$346,MATCH('1_Kostprijs_begeleiding_SW'!Q59,CAO_SociaalWerk!$V$17:$V$346,0)),"")</f>
        <v>34.333333333333336</v>
      </c>
      <c r="R61" s="436">
        <f>IFERROR(INDEX(CAO_SociaalWerk!$Z$17:$Z$346,MATCH('1_Kostprijs_begeleiding_SW'!R59,CAO_SociaalWerk!$V$17:$V$346,0)),"")</f>
        <v>36.814102564102562</v>
      </c>
      <c r="S61" s="5"/>
      <c r="T61" s="5"/>
      <c r="U61" s="5"/>
      <c r="V61" s="5"/>
      <c r="W61" s="6"/>
    </row>
    <row r="62" spans="1:30">
      <c r="B62" s="7"/>
      <c r="C62" s="8"/>
      <c r="D62" s="5"/>
      <c r="E62" s="5"/>
      <c r="F62" s="5"/>
      <c r="G62" s="5"/>
      <c r="H62" s="5"/>
      <c r="I62" s="5"/>
      <c r="J62" s="5"/>
      <c r="K62" s="5"/>
      <c r="L62" s="5"/>
      <c r="M62" s="5"/>
      <c r="N62" s="5"/>
      <c r="O62" s="5"/>
      <c r="P62" s="5"/>
      <c r="Q62" s="5"/>
      <c r="R62" s="5"/>
      <c r="S62" s="5"/>
      <c r="T62" s="5"/>
      <c r="U62" s="5"/>
      <c r="V62" s="5"/>
      <c r="W62" s="6"/>
    </row>
    <row r="63" spans="1:30" ht="11.25" thickBot="1">
      <c r="B63" s="298" t="s">
        <v>293</v>
      </c>
      <c r="C63" s="299"/>
      <c r="D63" s="211"/>
      <c r="E63" s="211"/>
      <c r="F63" s="211"/>
      <c r="G63" s="211"/>
      <c r="H63" s="211"/>
      <c r="I63" s="211"/>
      <c r="J63" s="211"/>
      <c r="K63" s="211"/>
      <c r="L63" s="211"/>
      <c r="M63" s="211"/>
      <c r="N63" s="211"/>
      <c r="O63" s="211"/>
      <c r="P63" s="211"/>
      <c r="Q63" s="211"/>
      <c r="R63" s="211"/>
      <c r="S63" s="5"/>
      <c r="T63" s="5"/>
      <c r="U63" s="5"/>
      <c r="V63" s="5"/>
      <c r="W63" s="6"/>
    </row>
    <row r="64" spans="1:30" ht="11.25" thickTop="1">
      <c r="B64" s="300" t="s">
        <v>298</v>
      </c>
      <c r="C64" s="226">
        <f>SUM(D63:R63)</f>
        <v>0</v>
      </c>
      <c r="D64" s="301"/>
      <c r="E64" s="301"/>
      <c r="F64" s="301"/>
      <c r="G64" s="301"/>
      <c r="H64" s="301"/>
      <c r="I64" s="5"/>
      <c r="J64" s="5"/>
      <c r="K64" s="5"/>
      <c r="L64" s="5"/>
      <c r="M64" s="5"/>
      <c r="N64" s="5"/>
      <c r="O64" s="5"/>
      <c r="P64" s="5"/>
      <c r="Q64" s="5"/>
      <c r="R64" s="5"/>
      <c r="S64" s="5"/>
      <c r="T64" s="5"/>
      <c r="U64" s="5"/>
      <c r="V64" s="5"/>
      <c r="W64" s="6"/>
    </row>
    <row r="65" spans="2:23">
      <c r="B65" s="7"/>
      <c r="C65" s="8"/>
      <c r="D65" s="5"/>
      <c r="E65" s="5"/>
      <c r="F65" s="5"/>
      <c r="G65" s="5"/>
      <c r="H65" s="5"/>
      <c r="I65" s="5"/>
      <c r="J65" s="5"/>
      <c r="K65" s="5"/>
      <c r="L65" s="5"/>
      <c r="M65" s="5"/>
      <c r="N65" s="5"/>
      <c r="O65" s="5"/>
      <c r="P65" s="5"/>
      <c r="Q65" s="5"/>
      <c r="R65" s="5"/>
      <c r="S65" s="5"/>
      <c r="T65" s="5"/>
      <c r="U65" s="5"/>
      <c r="V65" s="5"/>
      <c r="W65" s="6"/>
    </row>
    <row r="66" spans="2:23">
      <c r="B66" s="248" t="s">
        <v>125</v>
      </c>
      <c r="C66" s="302">
        <v>8.3000000000000004E-2</v>
      </c>
      <c r="D66" s="303"/>
      <c r="E66" s="14" t="s">
        <v>355</v>
      </c>
      <c r="F66" s="15"/>
      <c r="G66" s="15"/>
      <c r="H66" s="15"/>
      <c r="I66" s="15"/>
      <c r="J66" s="15"/>
      <c r="K66" s="15"/>
      <c r="L66" s="15"/>
      <c r="M66" s="15"/>
      <c r="N66" s="15"/>
      <c r="O66" s="15"/>
      <c r="P66" s="15"/>
      <c r="Q66" s="15"/>
      <c r="R66" s="15"/>
      <c r="S66" s="15"/>
      <c r="T66" s="15"/>
      <c r="U66" s="15"/>
      <c r="V66" s="16"/>
      <c r="W66" s="6"/>
    </row>
    <row r="67" spans="2:23">
      <c r="B67" s="7"/>
      <c r="C67" s="408"/>
      <c r="D67" s="5"/>
      <c r="E67" s="5"/>
      <c r="F67" s="5"/>
      <c r="G67" s="5"/>
      <c r="H67" s="5"/>
      <c r="I67" s="5"/>
      <c r="J67" s="5"/>
      <c r="K67" s="5"/>
      <c r="L67" s="5"/>
      <c r="M67" s="5"/>
      <c r="N67" s="5"/>
      <c r="O67" s="5"/>
      <c r="P67" s="5"/>
      <c r="Q67" s="5"/>
      <c r="R67" s="5"/>
      <c r="S67" s="303"/>
      <c r="T67" s="303"/>
      <c r="U67" s="303"/>
      <c r="V67" s="303"/>
      <c r="W67" s="6"/>
    </row>
    <row r="68" spans="2:23">
      <c r="B68" s="7" t="s">
        <v>165</v>
      </c>
      <c r="C68" s="423">
        <f>106.99*12/CAO_SociaalWerk!$D$9</f>
        <v>0.68364217252396164</v>
      </c>
      <c r="D68" s="5"/>
      <c r="E68" s="14" t="s">
        <v>356</v>
      </c>
      <c r="F68" s="15"/>
      <c r="G68" s="15"/>
      <c r="H68" s="15"/>
      <c r="I68" s="15"/>
      <c r="J68" s="15"/>
      <c r="K68" s="15"/>
      <c r="L68" s="15"/>
      <c r="M68" s="15"/>
      <c r="N68" s="15"/>
      <c r="O68" s="15"/>
      <c r="P68" s="15"/>
      <c r="Q68" s="15"/>
      <c r="R68" s="15"/>
      <c r="S68" s="15"/>
      <c r="T68" s="15"/>
      <c r="U68" s="15"/>
      <c r="V68" s="16"/>
      <c r="W68" s="6"/>
    </row>
    <row r="69" spans="2:23">
      <c r="B69" s="7"/>
      <c r="C69" s="408"/>
      <c r="D69" s="5"/>
      <c r="E69" s="5"/>
      <c r="F69" s="5"/>
      <c r="G69" s="5"/>
      <c r="H69" s="5"/>
      <c r="I69" s="5"/>
      <c r="J69" s="5"/>
      <c r="K69" s="5"/>
      <c r="L69" s="5"/>
      <c r="M69" s="5"/>
      <c r="N69" s="5"/>
      <c r="O69" s="5"/>
      <c r="P69" s="5"/>
      <c r="Q69" s="5"/>
      <c r="R69" s="5"/>
      <c r="S69" s="303"/>
      <c r="T69" s="303"/>
      <c r="U69" s="303"/>
      <c r="V69" s="303"/>
      <c r="W69" s="6"/>
    </row>
    <row r="70" spans="2:23">
      <c r="B70" s="248" t="s">
        <v>126</v>
      </c>
      <c r="C70" s="302">
        <v>0.08</v>
      </c>
      <c r="D70" s="303"/>
      <c r="E70" s="14" t="s">
        <v>357</v>
      </c>
      <c r="F70" s="15"/>
      <c r="G70" s="15"/>
      <c r="H70" s="15"/>
      <c r="I70" s="15"/>
      <c r="J70" s="15"/>
      <c r="K70" s="15"/>
      <c r="L70" s="15"/>
      <c r="M70" s="15"/>
      <c r="N70" s="15"/>
      <c r="O70" s="15"/>
      <c r="P70" s="15"/>
      <c r="Q70" s="15"/>
      <c r="R70" s="15"/>
      <c r="S70" s="15"/>
      <c r="T70" s="15"/>
      <c r="U70" s="15"/>
      <c r="V70" s="16"/>
      <c r="W70" s="6"/>
    </row>
    <row r="71" spans="2:23">
      <c r="B71" s="7"/>
      <c r="C71" s="307"/>
      <c r="D71" s="303"/>
      <c r="E71" s="303"/>
      <c r="F71" s="303"/>
      <c r="G71" s="303"/>
      <c r="H71" s="303"/>
      <c r="I71" s="303"/>
      <c r="J71" s="303"/>
      <c r="K71" s="303"/>
      <c r="L71" s="303"/>
      <c r="M71" s="303"/>
      <c r="N71" s="303"/>
      <c r="O71" s="303"/>
      <c r="P71" s="303"/>
      <c r="Q71" s="303"/>
      <c r="R71" s="303"/>
      <c r="S71" s="303"/>
      <c r="T71" s="303"/>
      <c r="U71" s="303"/>
      <c r="V71" s="303"/>
      <c r="W71" s="6"/>
    </row>
    <row r="72" spans="2:23">
      <c r="B72" s="7" t="s">
        <v>167</v>
      </c>
      <c r="C72" s="423">
        <f>179.3*12/CAO_SociaalWerk!$D$9</f>
        <v>1.1456869009584667</v>
      </c>
      <c r="D72" s="303"/>
      <c r="E72" s="14" t="s">
        <v>358</v>
      </c>
      <c r="F72" s="15"/>
      <c r="G72" s="15"/>
      <c r="H72" s="15"/>
      <c r="I72" s="15"/>
      <c r="J72" s="15"/>
      <c r="K72" s="15"/>
      <c r="L72" s="15"/>
      <c r="M72" s="15"/>
      <c r="N72" s="15"/>
      <c r="O72" s="15"/>
      <c r="P72" s="15"/>
      <c r="Q72" s="15"/>
      <c r="R72" s="15"/>
      <c r="S72" s="15"/>
      <c r="T72" s="15"/>
      <c r="U72" s="15"/>
      <c r="V72" s="16"/>
      <c r="W72" s="6"/>
    </row>
    <row r="73" spans="2:23">
      <c r="B73" s="7"/>
      <c r="C73" s="307"/>
      <c r="D73" s="303"/>
      <c r="E73" s="303"/>
      <c r="F73" s="303"/>
      <c r="G73" s="303"/>
      <c r="H73" s="303"/>
      <c r="I73" s="303"/>
      <c r="J73" s="303"/>
      <c r="K73" s="303"/>
      <c r="L73" s="303"/>
      <c r="M73" s="303"/>
      <c r="N73" s="303"/>
      <c r="O73" s="303"/>
      <c r="P73" s="303"/>
      <c r="Q73" s="303"/>
      <c r="R73" s="303"/>
      <c r="S73" s="303"/>
      <c r="T73" s="303"/>
      <c r="U73" s="303"/>
      <c r="V73" s="303"/>
      <c r="W73" s="6"/>
    </row>
    <row r="74" spans="2:23">
      <c r="B74" s="248" t="s">
        <v>127</v>
      </c>
      <c r="C74" s="210"/>
      <c r="D74" s="303"/>
      <c r="E74" s="14" t="s">
        <v>172</v>
      </c>
      <c r="F74" s="15"/>
      <c r="G74" s="15"/>
      <c r="H74" s="15"/>
      <c r="I74" s="15"/>
      <c r="J74" s="15"/>
      <c r="K74" s="15"/>
      <c r="L74" s="15"/>
      <c r="M74" s="15"/>
      <c r="N74" s="15"/>
      <c r="O74" s="15"/>
      <c r="P74" s="15"/>
      <c r="Q74" s="15"/>
      <c r="R74" s="15"/>
      <c r="S74" s="15"/>
      <c r="T74" s="15"/>
      <c r="U74" s="15"/>
      <c r="V74" s="16"/>
      <c r="W74" s="6"/>
    </row>
    <row r="75" spans="2:23">
      <c r="B75" s="7"/>
      <c r="C75" s="307"/>
      <c r="D75" s="303"/>
      <c r="E75" s="303"/>
      <c r="F75" s="303"/>
      <c r="G75" s="303"/>
      <c r="H75" s="303"/>
      <c r="I75" s="303"/>
      <c r="J75" s="303"/>
      <c r="K75" s="303"/>
      <c r="L75" s="303"/>
      <c r="M75" s="303"/>
      <c r="N75" s="303"/>
      <c r="O75" s="303"/>
      <c r="P75" s="303"/>
      <c r="Q75" s="303"/>
      <c r="R75" s="303"/>
      <c r="S75" s="303"/>
      <c r="T75" s="303"/>
      <c r="U75" s="303"/>
      <c r="V75" s="303"/>
      <c r="W75" s="6"/>
    </row>
    <row r="76" spans="2:23">
      <c r="B76" s="248" t="s">
        <v>173</v>
      </c>
      <c r="C76" s="212"/>
      <c r="D76" s="303"/>
      <c r="E76" s="14" t="s">
        <v>174</v>
      </c>
      <c r="F76" s="15"/>
      <c r="G76" s="15"/>
      <c r="H76" s="15"/>
      <c r="I76" s="15"/>
      <c r="J76" s="15"/>
      <c r="K76" s="15"/>
      <c r="L76" s="15"/>
      <c r="M76" s="15"/>
      <c r="N76" s="15"/>
      <c r="O76" s="15"/>
      <c r="P76" s="15"/>
      <c r="Q76" s="15"/>
      <c r="R76" s="15"/>
      <c r="S76" s="15"/>
      <c r="T76" s="15"/>
      <c r="U76" s="15"/>
      <c r="V76" s="16"/>
      <c r="W76" s="6"/>
    </row>
    <row r="77" spans="2:23">
      <c r="B77" s="12"/>
      <c r="C77" s="308"/>
      <c r="D77" s="303"/>
      <c r="E77" s="303"/>
      <c r="F77" s="303"/>
      <c r="G77" s="303"/>
      <c r="H77" s="303"/>
      <c r="I77" s="303"/>
      <c r="J77" s="303"/>
      <c r="K77" s="303"/>
      <c r="L77" s="303"/>
      <c r="M77" s="303"/>
      <c r="N77" s="303"/>
      <c r="O77" s="303"/>
      <c r="P77" s="303"/>
      <c r="Q77" s="303"/>
      <c r="R77" s="303"/>
      <c r="S77" s="303"/>
      <c r="T77" s="303"/>
      <c r="U77" s="303"/>
      <c r="V77" s="303"/>
      <c r="W77" s="6"/>
    </row>
    <row r="78" spans="2:23">
      <c r="B78" s="292" t="s">
        <v>36</v>
      </c>
      <c r="C78" s="309"/>
      <c r="D78" s="309"/>
      <c r="E78" s="309"/>
      <c r="F78" s="309"/>
      <c r="G78" s="309"/>
      <c r="H78" s="309"/>
      <c r="I78" s="309"/>
      <c r="J78" s="309"/>
      <c r="K78" s="309"/>
      <c r="L78" s="309"/>
      <c r="M78" s="309"/>
      <c r="N78" s="309"/>
      <c r="O78" s="309"/>
      <c r="P78" s="309"/>
      <c r="Q78" s="309"/>
      <c r="R78" s="309"/>
      <c r="S78" s="309"/>
      <c r="T78" s="309"/>
      <c r="U78" s="309"/>
      <c r="V78" s="309"/>
      <c r="W78" s="310"/>
    </row>
    <row r="79" spans="2:23">
      <c r="B79" s="12"/>
      <c r="C79" s="308"/>
      <c r="D79" s="311"/>
      <c r="E79" s="303"/>
      <c r="F79" s="303"/>
      <c r="G79" s="303"/>
      <c r="H79" s="303"/>
      <c r="I79" s="303"/>
      <c r="J79" s="303"/>
      <c r="K79" s="303"/>
      <c r="L79" s="303"/>
      <c r="M79" s="303"/>
      <c r="N79" s="303"/>
      <c r="O79" s="303"/>
      <c r="P79" s="303"/>
      <c r="Q79" s="303"/>
      <c r="R79" s="303"/>
      <c r="S79" s="303"/>
      <c r="T79" s="303"/>
      <c r="U79" s="303"/>
      <c r="V79" s="303"/>
      <c r="W79" s="6"/>
    </row>
    <row r="80" spans="2:23">
      <c r="B80" s="248" t="s">
        <v>175</v>
      </c>
      <c r="C80" s="212" t="s">
        <v>176</v>
      </c>
      <c r="D80" s="311"/>
      <c r="E80" s="14" t="s">
        <v>177</v>
      </c>
      <c r="F80" s="15"/>
      <c r="G80" s="15"/>
      <c r="H80" s="15"/>
      <c r="I80" s="15"/>
      <c r="J80" s="15"/>
      <c r="K80" s="15"/>
      <c r="L80" s="15"/>
      <c r="M80" s="15"/>
      <c r="N80" s="15"/>
      <c r="O80" s="15"/>
      <c r="P80" s="15"/>
      <c r="Q80" s="15"/>
      <c r="R80" s="15"/>
      <c r="S80" s="15"/>
      <c r="T80" s="15"/>
      <c r="U80" s="15"/>
      <c r="V80" s="16"/>
      <c r="W80" s="6"/>
    </row>
    <row r="81" spans="2:23">
      <c r="B81" s="12"/>
      <c r="C81" s="308"/>
      <c r="D81" s="311"/>
      <c r="E81" s="303"/>
      <c r="F81" s="303"/>
      <c r="G81" s="303"/>
      <c r="H81" s="303"/>
      <c r="I81" s="303"/>
      <c r="J81" s="303"/>
      <c r="K81" s="303"/>
      <c r="L81" s="303"/>
      <c r="M81" s="303"/>
      <c r="N81" s="303"/>
      <c r="O81" s="303"/>
      <c r="P81" s="303"/>
      <c r="Q81" s="303"/>
      <c r="R81" s="303"/>
      <c r="S81" s="303"/>
      <c r="T81" s="303"/>
      <c r="U81" s="303"/>
      <c r="V81" s="303"/>
      <c r="W81" s="6"/>
    </row>
    <row r="82" spans="2:23">
      <c r="B82" s="312" t="s">
        <v>178</v>
      </c>
      <c r="C82" s="313" t="s">
        <v>179</v>
      </c>
      <c r="D82" s="314"/>
      <c r="E82" s="315"/>
      <c r="F82" s="315"/>
      <c r="G82" s="315"/>
      <c r="H82" s="315"/>
      <c r="I82" s="315"/>
      <c r="J82" s="315"/>
      <c r="K82" s="315"/>
      <c r="L82" s="315"/>
      <c r="M82" s="315"/>
      <c r="N82" s="315"/>
      <c r="O82" s="315"/>
      <c r="P82" s="315"/>
      <c r="Q82" s="315"/>
      <c r="R82" s="315"/>
      <c r="S82" s="315"/>
      <c r="T82" s="315"/>
      <c r="U82" s="315"/>
      <c r="V82" s="315"/>
      <c r="W82" s="316"/>
    </row>
    <row r="83" spans="2:23">
      <c r="B83" s="241"/>
      <c r="C83" s="308"/>
      <c r="D83" s="311"/>
      <c r="E83" s="303"/>
      <c r="F83" s="303"/>
      <c r="G83" s="303"/>
      <c r="H83" s="303"/>
      <c r="I83" s="303"/>
      <c r="J83" s="303"/>
      <c r="K83" s="303"/>
      <c r="L83" s="303"/>
      <c r="M83" s="303"/>
      <c r="N83" s="303"/>
      <c r="O83" s="303"/>
      <c r="P83" s="303"/>
      <c r="Q83" s="303"/>
      <c r="R83" s="303"/>
      <c r="S83" s="303"/>
      <c r="T83" s="303"/>
      <c r="U83" s="303"/>
      <c r="V83" s="303"/>
      <c r="W83" s="6"/>
    </row>
    <row r="84" spans="2:23">
      <c r="B84" s="317" t="s">
        <v>130</v>
      </c>
      <c r="C84" s="210"/>
      <c r="D84" s="303"/>
      <c r="E84" s="318">
        <f>'1_Kostprijs_begeleiding_GGZ'!E80</f>
        <v>0.251</v>
      </c>
      <c r="F84" s="15" t="s">
        <v>342</v>
      </c>
      <c r="G84" s="15"/>
      <c r="H84" s="15"/>
      <c r="I84" s="15"/>
      <c r="J84" s="15"/>
      <c r="K84" s="15"/>
      <c r="L84" s="15"/>
      <c r="M84" s="15"/>
      <c r="N84" s="15"/>
      <c r="O84" s="15"/>
      <c r="P84" s="15"/>
      <c r="Q84" s="15"/>
      <c r="R84" s="15"/>
      <c r="S84" s="15"/>
      <c r="T84" s="15"/>
      <c r="U84" s="15"/>
      <c r="V84" s="16"/>
      <c r="W84" s="6"/>
    </row>
    <row r="85" spans="2:23">
      <c r="B85" s="12"/>
      <c r="C85" s="308"/>
      <c r="D85" s="311"/>
      <c r="E85" s="303"/>
      <c r="F85" s="303"/>
      <c r="G85" s="303"/>
      <c r="H85" s="303"/>
      <c r="I85" s="303"/>
      <c r="J85" s="303"/>
      <c r="K85" s="303"/>
      <c r="L85" s="303"/>
      <c r="M85" s="303"/>
      <c r="N85" s="303"/>
      <c r="O85" s="303"/>
      <c r="P85" s="303"/>
      <c r="Q85" s="303"/>
      <c r="R85" s="303"/>
      <c r="S85" s="303"/>
      <c r="T85" s="303"/>
      <c r="U85" s="303"/>
      <c r="V85" s="244"/>
      <c r="W85" s="6"/>
    </row>
    <row r="86" spans="2:23">
      <c r="B86" s="312" t="s">
        <v>181</v>
      </c>
      <c r="C86" s="313"/>
      <c r="D86" s="314"/>
      <c r="E86" s="315"/>
      <c r="F86" s="315"/>
      <c r="G86" s="315"/>
      <c r="H86" s="315"/>
      <c r="I86" s="315"/>
      <c r="J86" s="315"/>
      <c r="K86" s="315"/>
      <c r="L86" s="315"/>
      <c r="M86" s="315"/>
      <c r="N86" s="315"/>
      <c r="O86" s="315"/>
      <c r="P86" s="315"/>
      <c r="Q86" s="315"/>
      <c r="R86" s="315"/>
      <c r="S86" s="315"/>
      <c r="T86" s="315"/>
      <c r="U86" s="315"/>
      <c r="V86" s="457"/>
      <c r="W86" s="316"/>
    </row>
    <row r="87" spans="2:23">
      <c r="B87" s="12"/>
      <c r="C87" s="308"/>
      <c r="D87" s="311"/>
      <c r="E87" s="303"/>
      <c r="F87" s="303"/>
      <c r="G87" s="303"/>
      <c r="H87" s="303"/>
      <c r="I87" s="303"/>
      <c r="J87" s="303"/>
      <c r="K87" s="303"/>
      <c r="L87" s="303"/>
      <c r="M87" s="303"/>
      <c r="N87" s="303"/>
      <c r="O87" s="303"/>
      <c r="P87" s="303"/>
      <c r="Q87" s="303"/>
      <c r="R87" s="303"/>
      <c r="S87" s="224"/>
      <c r="T87" s="224"/>
      <c r="U87" s="224"/>
      <c r="V87" s="224"/>
      <c r="W87" s="225"/>
    </row>
    <row r="88" spans="2:23">
      <c r="B88" s="243" t="str">
        <f>B57</f>
        <v>Salarisschaal</v>
      </c>
      <c r="C88" s="319"/>
      <c r="D88" s="242">
        <f>IF(D61="","",D57)</f>
        <v>1</v>
      </c>
      <c r="E88" s="242">
        <f t="shared" ref="E88:R88" si="26">IF(E61="","",E57)</f>
        <v>2</v>
      </c>
      <c r="F88" s="242">
        <f t="shared" si="26"/>
        <v>3</v>
      </c>
      <c r="G88" s="242">
        <f t="shared" si="26"/>
        <v>4</v>
      </c>
      <c r="H88" s="242">
        <f t="shared" si="26"/>
        <v>5</v>
      </c>
      <c r="I88" s="242">
        <f t="shared" si="26"/>
        <v>6</v>
      </c>
      <c r="J88" s="242">
        <f t="shared" si="26"/>
        <v>7</v>
      </c>
      <c r="K88" s="242">
        <f t="shared" si="26"/>
        <v>8</v>
      </c>
      <c r="L88" s="242">
        <f t="shared" si="26"/>
        <v>9</v>
      </c>
      <c r="M88" s="242">
        <f t="shared" si="26"/>
        <v>10</v>
      </c>
      <c r="N88" s="242">
        <f t="shared" si="26"/>
        <v>11</v>
      </c>
      <c r="O88" s="242">
        <f t="shared" si="26"/>
        <v>12</v>
      </c>
      <c r="P88" s="242">
        <f t="shared" si="26"/>
        <v>13</v>
      </c>
      <c r="Q88" s="242">
        <f t="shared" si="26"/>
        <v>14</v>
      </c>
      <c r="R88" s="242">
        <f t="shared" si="26"/>
        <v>15</v>
      </c>
      <c r="S88" s="5"/>
      <c r="T88" s="5"/>
      <c r="U88" s="5"/>
      <c r="V88" s="5"/>
      <c r="W88" s="6"/>
    </row>
    <row r="89" spans="2:23">
      <c r="B89" s="243" t="str">
        <f>B58</f>
        <v>Periodiek (gewogen gemiddelde)</v>
      </c>
      <c r="C89" s="319"/>
      <c r="D89" s="242">
        <f>IF(D61="","",D58)</f>
        <v>5</v>
      </c>
      <c r="E89" s="242">
        <f t="shared" ref="E89:R89" si="27">IF(E61="","",E58)</f>
        <v>5</v>
      </c>
      <c r="F89" s="242">
        <f t="shared" si="27"/>
        <v>5</v>
      </c>
      <c r="G89" s="242">
        <f t="shared" si="27"/>
        <v>5</v>
      </c>
      <c r="H89" s="242">
        <f t="shared" si="27"/>
        <v>5</v>
      </c>
      <c r="I89" s="242">
        <f t="shared" si="27"/>
        <v>5</v>
      </c>
      <c r="J89" s="242">
        <f t="shared" si="27"/>
        <v>5</v>
      </c>
      <c r="K89" s="242">
        <f t="shared" si="27"/>
        <v>5</v>
      </c>
      <c r="L89" s="242">
        <f t="shared" si="27"/>
        <v>5</v>
      </c>
      <c r="M89" s="242">
        <f t="shared" si="27"/>
        <v>5</v>
      </c>
      <c r="N89" s="242">
        <f t="shared" si="27"/>
        <v>5</v>
      </c>
      <c r="O89" s="242">
        <f t="shared" si="27"/>
        <v>5</v>
      </c>
      <c r="P89" s="242">
        <f t="shared" si="27"/>
        <v>5</v>
      </c>
      <c r="Q89" s="242">
        <f t="shared" si="27"/>
        <v>5</v>
      </c>
      <c r="R89" s="242">
        <f t="shared" si="27"/>
        <v>5</v>
      </c>
      <c r="S89" s="5"/>
      <c r="T89" s="5"/>
      <c r="U89" s="5"/>
      <c r="V89" s="5"/>
      <c r="W89" s="6"/>
    </row>
    <row r="90" spans="2:23">
      <c r="B90" s="243"/>
      <c r="C90" s="320"/>
      <c r="D90" s="245"/>
      <c r="E90" s="245"/>
      <c r="F90" s="245"/>
      <c r="G90" s="245"/>
      <c r="H90" s="245"/>
      <c r="I90" s="245"/>
      <c r="J90" s="245"/>
      <c r="K90" s="245"/>
      <c r="L90" s="245"/>
      <c r="M90" s="245"/>
      <c r="N90" s="245"/>
      <c r="O90" s="245"/>
      <c r="P90" s="245"/>
      <c r="Q90" s="245"/>
      <c r="R90" s="245"/>
      <c r="S90" s="5"/>
      <c r="T90" s="5"/>
      <c r="U90" s="5"/>
      <c r="V90" s="5"/>
      <c r="W90" s="6"/>
    </row>
    <row r="91" spans="2:23">
      <c r="B91" s="248" t="s">
        <v>182</v>
      </c>
      <c r="C91" s="321"/>
      <c r="D91" s="322">
        <f>IF(D61="","",D25*CAO_SociaalWerk!$D$9)</f>
        <v>29595.861346153844</v>
      </c>
      <c r="E91" s="322">
        <f>IF(E61="","",E25*CAO_SociaalWerk!$D$9)</f>
        <v>30273.81934615385</v>
      </c>
      <c r="F91" s="322">
        <f>IF(F61="","",F25*CAO_SociaalWerk!$D$9)</f>
        <v>30977.852653846159</v>
      </c>
      <c r="G91" s="322">
        <f>IF(G61="","",G25*CAO_SociaalWerk!$D$9)</f>
        <v>33545.750923076928</v>
      </c>
      <c r="H91" s="322">
        <f>IF(H61="","",H25*CAO_SociaalWerk!$D$9)</f>
        <v>34483.799884615386</v>
      </c>
      <c r="I91" s="322">
        <f>IF(I61="","",I25*CAO_SociaalWerk!$D$9)</f>
        <v>38656.017653846153</v>
      </c>
      <c r="J91" s="322">
        <f>IF(J61="","",J25*CAO_SociaalWerk!$D$9)</f>
        <v>41330.157230769226</v>
      </c>
      <c r="K91" s="322">
        <f>IF(K61="","",K25*CAO_SociaalWerk!$D$9)</f>
        <v>44760.336269230771</v>
      </c>
      <c r="L91" s="322">
        <f>IF(L61="","",L25*CAO_SociaalWerk!$D$9)</f>
        <v>48036.507269230773</v>
      </c>
      <c r="M91" s="322">
        <f>IF(M61="","",M25*CAO_SociaalWerk!$D$9)</f>
        <v>51844.70603846154</v>
      </c>
      <c r="N91" s="322">
        <f>IF(N61="","",N25*CAO_SociaalWerk!$D$9)</f>
        <v>57262.98884615385</v>
      </c>
      <c r="O91" s="322">
        <f>IF(O61="","",O25*CAO_SociaalWerk!$D$9)</f>
        <v>63129.29503846154</v>
      </c>
      <c r="P91" s="322">
        <f>IF(P61="","",P25*CAO_SociaalWerk!$D$9)</f>
        <v>70045.656038461544</v>
      </c>
      <c r="Q91" s="322">
        <f>IF(Q61="","",Q25*CAO_SociaalWerk!$D$9)</f>
        <v>74987.914000000004</v>
      </c>
      <c r="R91" s="322">
        <f>IF(R61="","",R25*CAO_SociaalWerk!$D$9)</f>
        <v>80406.196807692308</v>
      </c>
      <c r="S91" s="5"/>
      <c r="T91" s="5"/>
      <c r="U91" s="5"/>
      <c r="V91" s="5"/>
      <c r="W91" s="6"/>
    </row>
    <row r="92" spans="2:23">
      <c r="B92" s="248" t="s">
        <v>299</v>
      </c>
      <c r="C92" s="216"/>
      <c r="D92" s="323">
        <f>IF(D61="","",$C92)</f>
        <v>0</v>
      </c>
      <c r="E92" s="323">
        <f t="shared" ref="E92:R92" si="28">IF(E61="","",$C92)</f>
        <v>0</v>
      </c>
      <c r="F92" s="323">
        <f t="shared" si="28"/>
        <v>0</v>
      </c>
      <c r="G92" s="323">
        <f t="shared" si="28"/>
        <v>0</v>
      </c>
      <c r="H92" s="323">
        <f t="shared" si="28"/>
        <v>0</v>
      </c>
      <c r="I92" s="323">
        <f t="shared" si="28"/>
        <v>0</v>
      </c>
      <c r="J92" s="323">
        <f t="shared" si="28"/>
        <v>0</v>
      </c>
      <c r="K92" s="323">
        <f t="shared" si="28"/>
        <v>0</v>
      </c>
      <c r="L92" s="323">
        <f t="shared" si="28"/>
        <v>0</v>
      </c>
      <c r="M92" s="323">
        <f t="shared" si="28"/>
        <v>0</v>
      </c>
      <c r="N92" s="323">
        <f t="shared" si="28"/>
        <v>0</v>
      </c>
      <c r="O92" s="323">
        <f t="shared" si="28"/>
        <v>0</v>
      </c>
      <c r="P92" s="323">
        <f t="shared" si="28"/>
        <v>0</v>
      </c>
      <c r="Q92" s="323">
        <f t="shared" si="28"/>
        <v>0</v>
      </c>
      <c r="R92" s="323">
        <f t="shared" si="28"/>
        <v>0</v>
      </c>
      <c r="S92" s="5"/>
      <c r="T92" s="5"/>
      <c r="U92" s="5"/>
      <c r="V92" s="5"/>
      <c r="W92" s="6"/>
    </row>
    <row r="93" spans="2:23">
      <c r="B93" s="248" t="s">
        <v>300</v>
      </c>
      <c r="C93" s="217"/>
      <c r="D93" s="324">
        <f>IF(D61="","",$C93)</f>
        <v>0</v>
      </c>
      <c r="E93" s="324">
        <f t="shared" ref="E93:R93" si="29">IF(E61="","",$C93)</f>
        <v>0</v>
      </c>
      <c r="F93" s="324">
        <f t="shared" si="29"/>
        <v>0</v>
      </c>
      <c r="G93" s="324">
        <f t="shared" si="29"/>
        <v>0</v>
      </c>
      <c r="H93" s="324">
        <f t="shared" si="29"/>
        <v>0</v>
      </c>
      <c r="I93" s="324">
        <f t="shared" si="29"/>
        <v>0</v>
      </c>
      <c r="J93" s="324">
        <f t="shared" si="29"/>
        <v>0</v>
      </c>
      <c r="K93" s="324">
        <f t="shared" si="29"/>
        <v>0</v>
      </c>
      <c r="L93" s="324">
        <f t="shared" si="29"/>
        <v>0</v>
      </c>
      <c r="M93" s="324">
        <f t="shared" si="29"/>
        <v>0</v>
      </c>
      <c r="N93" s="324">
        <f t="shared" si="29"/>
        <v>0</v>
      </c>
      <c r="O93" s="324">
        <f t="shared" si="29"/>
        <v>0</v>
      </c>
      <c r="P93" s="324">
        <f t="shared" si="29"/>
        <v>0</v>
      </c>
      <c r="Q93" s="324">
        <f t="shared" si="29"/>
        <v>0</v>
      </c>
      <c r="R93" s="324">
        <f t="shared" si="29"/>
        <v>0</v>
      </c>
      <c r="S93" s="5"/>
      <c r="T93" s="5"/>
      <c r="U93" s="5"/>
      <c r="V93" s="5"/>
      <c r="W93" s="6"/>
    </row>
    <row r="94" spans="2:23" ht="11.25" thickBot="1">
      <c r="B94" s="248" t="s">
        <v>187</v>
      </c>
      <c r="C94" s="321"/>
      <c r="D94" s="322">
        <f>IF(D61="","",(D91-D93)*D92)</f>
        <v>0</v>
      </c>
      <c r="E94" s="322">
        <f t="shared" ref="E94:R94" si="30">IF(E61="","",(E91-E93)*E92)</f>
        <v>0</v>
      </c>
      <c r="F94" s="322">
        <f t="shared" si="30"/>
        <v>0</v>
      </c>
      <c r="G94" s="322">
        <f t="shared" si="30"/>
        <v>0</v>
      </c>
      <c r="H94" s="322">
        <f t="shared" si="30"/>
        <v>0</v>
      </c>
      <c r="I94" s="322">
        <f t="shared" si="30"/>
        <v>0</v>
      </c>
      <c r="J94" s="322">
        <f t="shared" si="30"/>
        <v>0</v>
      </c>
      <c r="K94" s="322">
        <f t="shared" si="30"/>
        <v>0</v>
      </c>
      <c r="L94" s="322">
        <f t="shared" si="30"/>
        <v>0</v>
      </c>
      <c r="M94" s="322">
        <f t="shared" si="30"/>
        <v>0</v>
      </c>
      <c r="N94" s="322">
        <f t="shared" si="30"/>
        <v>0</v>
      </c>
      <c r="O94" s="322">
        <f t="shared" si="30"/>
        <v>0</v>
      </c>
      <c r="P94" s="322">
        <f t="shared" si="30"/>
        <v>0</v>
      </c>
      <c r="Q94" s="322">
        <f t="shared" si="30"/>
        <v>0</v>
      </c>
      <c r="R94" s="322">
        <f t="shared" si="30"/>
        <v>0</v>
      </c>
      <c r="S94" s="5"/>
      <c r="T94" s="5"/>
      <c r="U94" s="5"/>
      <c r="V94" s="5"/>
      <c r="W94" s="6"/>
    </row>
    <row r="95" spans="2:23" ht="12" thickTop="1" thickBot="1">
      <c r="B95" s="325" t="s">
        <v>188</v>
      </c>
      <c r="C95" s="326">
        <f>Data_overig!B58</f>
        <v>0.5</v>
      </c>
      <c r="D95" s="327">
        <f>IF(D61="","",(D94/D91)*$C95)</f>
        <v>0</v>
      </c>
      <c r="E95" s="327">
        <f t="shared" ref="E95:R95" si="31">IF(E61="","",(E94/E91)*$C95)</f>
        <v>0</v>
      </c>
      <c r="F95" s="327">
        <f t="shared" si="31"/>
        <v>0</v>
      </c>
      <c r="G95" s="327">
        <f t="shared" si="31"/>
        <v>0</v>
      </c>
      <c r="H95" s="327">
        <f t="shared" si="31"/>
        <v>0</v>
      </c>
      <c r="I95" s="327">
        <f t="shared" si="31"/>
        <v>0</v>
      </c>
      <c r="J95" s="327">
        <f t="shared" si="31"/>
        <v>0</v>
      </c>
      <c r="K95" s="327">
        <f t="shared" si="31"/>
        <v>0</v>
      </c>
      <c r="L95" s="327">
        <f t="shared" si="31"/>
        <v>0</v>
      </c>
      <c r="M95" s="327">
        <f t="shared" si="31"/>
        <v>0</v>
      </c>
      <c r="N95" s="327">
        <f t="shared" si="31"/>
        <v>0</v>
      </c>
      <c r="O95" s="327">
        <f t="shared" si="31"/>
        <v>0</v>
      </c>
      <c r="P95" s="327">
        <f t="shared" si="31"/>
        <v>0</v>
      </c>
      <c r="Q95" s="327">
        <f t="shared" si="31"/>
        <v>0</v>
      </c>
      <c r="R95" s="327">
        <f t="shared" si="31"/>
        <v>0</v>
      </c>
      <c r="S95" s="5"/>
      <c r="T95" s="5"/>
      <c r="U95" s="5"/>
      <c r="V95" s="5"/>
      <c r="W95" s="6"/>
    </row>
    <row r="96" spans="2:23" ht="11.25" thickTop="1">
      <c r="B96" s="248" t="s">
        <v>301</v>
      </c>
      <c r="C96" s="216"/>
      <c r="D96" s="323">
        <f>IF(D61="","",$C96)</f>
        <v>0</v>
      </c>
      <c r="E96" s="323">
        <f t="shared" ref="E96:R96" si="32">IF(E61="","",$C96)</f>
        <v>0</v>
      </c>
      <c r="F96" s="323">
        <f t="shared" si="32"/>
        <v>0</v>
      </c>
      <c r="G96" s="323">
        <f t="shared" si="32"/>
        <v>0</v>
      </c>
      <c r="H96" s="323">
        <f t="shared" si="32"/>
        <v>0</v>
      </c>
      <c r="I96" s="323">
        <f t="shared" si="32"/>
        <v>0</v>
      </c>
      <c r="J96" s="323">
        <f t="shared" si="32"/>
        <v>0</v>
      </c>
      <c r="K96" s="323">
        <f t="shared" si="32"/>
        <v>0</v>
      </c>
      <c r="L96" s="323">
        <f t="shared" si="32"/>
        <v>0</v>
      </c>
      <c r="M96" s="323">
        <f t="shared" si="32"/>
        <v>0</v>
      </c>
      <c r="N96" s="323">
        <f t="shared" si="32"/>
        <v>0</v>
      </c>
      <c r="O96" s="323">
        <f t="shared" si="32"/>
        <v>0</v>
      </c>
      <c r="P96" s="323">
        <f t="shared" si="32"/>
        <v>0</v>
      </c>
      <c r="Q96" s="323">
        <f t="shared" si="32"/>
        <v>0</v>
      </c>
      <c r="R96" s="323">
        <f t="shared" si="32"/>
        <v>0</v>
      </c>
      <c r="S96" s="5"/>
      <c r="T96" s="5"/>
      <c r="U96" s="5"/>
      <c r="V96" s="5"/>
      <c r="W96" s="6"/>
    </row>
    <row r="97" spans="2:23">
      <c r="B97" s="248" t="s">
        <v>302</v>
      </c>
      <c r="C97" s="217"/>
      <c r="D97" s="324">
        <f>IF(D61="","",$C97)</f>
        <v>0</v>
      </c>
      <c r="E97" s="324">
        <f t="shared" ref="E97:R97" si="33">IF(E61="","",$C97)</f>
        <v>0</v>
      </c>
      <c r="F97" s="324">
        <f t="shared" si="33"/>
        <v>0</v>
      </c>
      <c r="G97" s="324">
        <f t="shared" si="33"/>
        <v>0</v>
      </c>
      <c r="H97" s="324">
        <f t="shared" si="33"/>
        <v>0</v>
      </c>
      <c r="I97" s="324">
        <f t="shared" si="33"/>
        <v>0</v>
      </c>
      <c r="J97" s="324">
        <f t="shared" si="33"/>
        <v>0</v>
      </c>
      <c r="K97" s="324">
        <f t="shared" si="33"/>
        <v>0</v>
      </c>
      <c r="L97" s="324">
        <f t="shared" si="33"/>
        <v>0</v>
      </c>
      <c r="M97" s="324">
        <f t="shared" si="33"/>
        <v>0</v>
      </c>
      <c r="N97" s="324">
        <f t="shared" si="33"/>
        <v>0</v>
      </c>
      <c r="O97" s="324">
        <f t="shared" si="33"/>
        <v>0</v>
      </c>
      <c r="P97" s="324">
        <f t="shared" si="33"/>
        <v>0</v>
      </c>
      <c r="Q97" s="324">
        <f t="shared" si="33"/>
        <v>0</v>
      </c>
      <c r="R97" s="324">
        <f t="shared" si="33"/>
        <v>0</v>
      </c>
      <c r="S97" s="5"/>
      <c r="T97" s="5"/>
      <c r="U97" s="5"/>
      <c r="V97" s="5"/>
      <c r="W97" s="6"/>
    </row>
    <row r="98" spans="2:23" ht="11.25" thickBot="1">
      <c r="B98" s="328" t="s">
        <v>193</v>
      </c>
      <c r="C98" s="329"/>
      <c r="D98" s="330">
        <f>IF(D61="","",(D91-D97)*D96)</f>
        <v>0</v>
      </c>
      <c r="E98" s="330">
        <f t="shared" ref="E98:R98" si="34">IF(E61="","",(E91-E97)*E96)</f>
        <v>0</v>
      </c>
      <c r="F98" s="330">
        <f t="shared" si="34"/>
        <v>0</v>
      </c>
      <c r="G98" s="330">
        <f t="shared" si="34"/>
        <v>0</v>
      </c>
      <c r="H98" s="330">
        <f t="shared" si="34"/>
        <v>0</v>
      </c>
      <c r="I98" s="330">
        <f t="shared" si="34"/>
        <v>0</v>
      </c>
      <c r="J98" s="330">
        <f t="shared" si="34"/>
        <v>0</v>
      </c>
      <c r="K98" s="330">
        <f t="shared" si="34"/>
        <v>0</v>
      </c>
      <c r="L98" s="330">
        <f t="shared" si="34"/>
        <v>0</v>
      </c>
      <c r="M98" s="330">
        <f t="shared" si="34"/>
        <v>0</v>
      </c>
      <c r="N98" s="330">
        <f t="shared" si="34"/>
        <v>0</v>
      </c>
      <c r="O98" s="330">
        <f t="shared" si="34"/>
        <v>0</v>
      </c>
      <c r="P98" s="330">
        <f t="shared" si="34"/>
        <v>0</v>
      </c>
      <c r="Q98" s="330">
        <f t="shared" si="34"/>
        <v>0</v>
      </c>
      <c r="R98" s="330">
        <f t="shared" si="34"/>
        <v>0</v>
      </c>
      <c r="S98" s="5"/>
      <c r="T98" s="5"/>
      <c r="U98" s="5"/>
      <c r="V98" s="5"/>
      <c r="W98" s="6"/>
    </row>
    <row r="99" spans="2:23" ht="12" thickTop="1" thickBot="1">
      <c r="B99" s="325" t="s">
        <v>194</v>
      </c>
      <c r="C99" s="326">
        <f>Data_overig!B61</f>
        <v>0.5</v>
      </c>
      <c r="D99" s="327">
        <f>IF(D61="","",(D98/D91)*$C99)</f>
        <v>0</v>
      </c>
      <c r="E99" s="327">
        <f t="shared" ref="E99:R99" si="35">IF(E61="","",(E98/E91)*$C99)</f>
        <v>0</v>
      </c>
      <c r="F99" s="327">
        <f t="shared" si="35"/>
        <v>0</v>
      </c>
      <c r="G99" s="327">
        <f t="shared" si="35"/>
        <v>0</v>
      </c>
      <c r="H99" s="327">
        <f t="shared" si="35"/>
        <v>0</v>
      </c>
      <c r="I99" s="327">
        <f t="shared" si="35"/>
        <v>0</v>
      </c>
      <c r="J99" s="327">
        <f t="shared" si="35"/>
        <v>0</v>
      </c>
      <c r="K99" s="327">
        <f t="shared" si="35"/>
        <v>0</v>
      </c>
      <c r="L99" s="327">
        <f t="shared" si="35"/>
        <v>0</v>
      </c>
      <c r="M99" s="327">
        <f t="shared" si="35"/>
        <v>0</v>
      </c>
      <c r="N99" s="327">
        <f t="shared" si="35"/>
        <v>0</v>
      </c>
      <c r="O99" s="327">
        <f t="shared" si="35"/>
        <v>0</v>
      </c>
      <c r="P99" s="327">
        <f t="shared" si="35"/>
        <v>0</v>
      </c>
      <c r="Q99" s="327">
        <f t="shared" si="35"/>
        <v>0</v>
      </c>
      <c r="R99" s="327">
        <f t="shared" si="35"/>
        <v>0</v>
      </c>
      <c r="S99" s="5"/>
      <c r="T99" s="5"/>
      <c r="U99" s="5"/>
      <c r="V99" s="5"/>
      <c r="W99" s="6"/>
    </row>
    <row r="100" spans="2:23" ht="11.25" thickTop="1">
      <c r="B100" s="257" t="s">
        <v>195</v>
      </c>
      <c r="C100" s="331"/>
      <c r="D100" s="332">
        <f>IF(D61="","",D99+D95)</f>
        <v>0</v>
      </c>
      <c r="E100" s="332">
        <f t="shared" ref="E100:R100" si="36">IF(E61="","",E99+E95)</f>
        <v>0</v>
      </c>
      <c r="F100" s="332">
        <f t="shared" si="36"/>
        <v>0</v>
      </c>
      <c r="G100" s="332">
        <f t="shared" si="36"/>
        <v>0</v>
      </c>
      <c r="H100" s="332">
        <f t="shared" si="36"/>
        <v>0</v>
      </c>
      <c r="I100" s="332">
        <f t="shared" si="36"/>
        <v>0</v>
      </c>
      <c r="J100" s="332">
        <f t="shared" si="36"/>
        <v>0</v>
      </c>
      <c r="K100" s="332">
        <f t="shared" si="36"/>
        <v>0</v>
      </c>
      <c r="L100" s="332">
        <f t="shared" si="36"/>
        <v>0</v>
      </c>
      <c r="M100" s="332">
        <f t="shared" si="36"/>
        <v>0</v>
      </c>
      <c r="N100" s="332">
        <f t="shared" si="36"/>
        <v>0</v>
      </c>
      <c r="O100" s="332">
        <f t="shared" si="36"/>
        <v>0</v>
      </c>
      <c r="P100" s="332">
        <f t="shared" si="36"/>
        <v>0</v>
      </c>
      <c r="Q100" s="332">
        <f t="shared" si="36"/>
        <v>0</v>
      </c>
      <c r="R100" s="332">
        <f t="shared" si="36"/>
        <v>0</v>
      </c>
      <c r="S100" s="5"/>
      <c r="T100" s="5"/>
      <c r="U100" s="5"/>
      <c r="V100" s="5"/>
      <c r="W100" s="6"/>
    </row>
    <row r="101" spans="2:23">
      <c r="B101" s="12"/>
      <c r="C101" s="308"/>
      <c r="D101" s="311"/>
      <c r="E101" s="303"/>
      <c r="F101" s="303"/>
      <c r="G101" s="303"/>
      <c r="H101" s="303"/>
      <c r="I101" s="303"/>
      <c r="J101" s="303"/>
      <c r="K101" s="303"/>
      <c r="L101" s="303"/>
      <c r="M101" s="303"/>
      <c r="N101" s="303"/>
      <c r="O101" s="303"/>
      <c r="P101" s="303"/>
      <c r="Q101" s="303"/>
      <c r="R101" s="303"/>
      <c r="S101" s="5"/>
      <c r="T101" s="5"/>
      <c r="U101" s="5"/>
      <c r="V101" s="5"/>
      <c r="W101" s="6"/>
    </row>
    <row r="102" spans="2:23">
      <c r="B102" s="248" t="s">
        <v>196</v>
      </c>
      <c r="C102" s="210"/>
      <c r="D102" s="311"/>
      <c r="E102" s="14" t="s">
        <v>197</v>
      </c>
      <c r="F102" s="15"/>
      <c r="G102" s="15"/>
      <c r="H102" s="15"/>
      <c r="I102" s="15"/>
      <c r="J102" s="15"/>
      <c r="K102" s="15"/>
      <c r="L102" s="15"/>
      <c r="M102" s="15"/>
      <c r="N102" s="15"/>
      <c r="O102" s="15"/>
      <c r="P102" s="15"/>
      <c r="Q102" s="15"/>
      <c r="R102" s="15"/>
      <c r="S102" s="15"/>
      <c r="T102" s="15"/>
      <c r="U102" s="15"/>
      <c r="V102" s="16"/>
      <c r="W102" s="6"/>
    </row>
    <row r="103" spans="2:23">
      <c r="B103" s="248" t="s">
        <v>198</v>
      </c>
      <c r="C103" s="210"/>
      <c r="D103" s="311"/>
      <c r="E103" s="466" t="s">
        <v>199</v>
      </c>
      <c r="F103" s="15"/>
      <c r="G103" s="15"/>
      <c r="H103" s="15"/>
      <c r="I103" s="15"/>
      <c r="J103" s="15"/>
      <c r="K103" s="15"/>
      <c r="L103" s="15"/>
      <c r="M103" s="15"/>
      <c r="N103" s="15"/>
      <c r="O103" s="15"/>
      <c r="P103" s="15"/>
      <c r="Q103" s="15"/>
      <c r="R103" s="15"/>
      <c r="S103" s="15"/>
      <c r="T103" s="15"/>
      <c r="U103" s="15"/>
      <c r="V103" s="16"/>
      <c r="W103" s="6"/>
    </row>
    <row r="104" spans="2:23">
      <c r="B104" s="248" t="s">
        <v>200</v>
      </c>
      <c r="C104" s="210"/>
      <c r="D104" s="311"/>
      <c r="E104" s="318">
        <v>6.7500000000000004E-2</v>
      </c>
      <c r="F104" s="15" t="s">
        <v>201</v>
      </c>
      <c r="G104" s="15"/>
      <c r="H104" s="15"/>
      <c r="I104" s="15"/>
      <c r="J104" s="15"/>
      <c r="K104" s="15"/>
      <c r="L104" s="15"/>
      <c r="M104" s="15"/>
      <c r="N104" s="15"/>
      <c r="O104" s="15"/>
      <c r="P104" s="15"/>
      <c r="Q104" s="15"/>
      <c r="R104" s="15"/>
      <c r="S104" s="15"/>
      <c r="T104" s="15"/>
      <c r="U104" s="15"/>
      <c r="V104" s="16"/>
      <c r="W104" s="6"/>
    </row>
    <row r="105" spans="2:23">
      <c r="B105" s="248" t="s">
        <v>202</v>
      </c>
      <c r="C105" s="210"/>
      <c r="D105" s="311"/>
      <c r="E105" s="124" t="s">
        <v>203</v>
      </c>
      <c r="F105" s="15"/>
      <c r="G105" s="15"/>
      <c r="H105" s="15"/>
      <c r="I105" s="15"/>
      <c r="J105" s="15"/>
      <c r="K105" s="15"/>
      <c r="L105" s="15"/>
      <c r="M105" s="15"/>
      <c r="N105" s="15"/>
      <c r="O105" s="15"/>
      <c r="P105" s="15"/>
      <c r="Q105" s="15"/>
      <c r="R105" s="15"/>
      <c r="S105" s="15"/>
      <c r="T105" s="15"/>
      <c r="U105" s="15"/>
      <c r="V105" s="16"/>
      <c r="W105" s="6"/>
    </row>
    <row r="106" spans="2:23" ht="11.25" thickBot="1">
      <c r="B106" s="328" t="s">
        <v>204</v>
      </c>
      <c r="C106" s="218"/>
      <c r="D106" s="311"/>
      <c r="E106" s="14" t="s">
        <v>205</v>
      </c>
      <c r="F106" s="15"/>
      <c r="G106" s="15"/>
      <c r="H106" s="15"/>
      <c r="I106" s="15"/>
      <c r="J106" s="15"/>
      <c r="K106" s="15"/>
      <c r="L106" s="15"/>
      <c r="M106" s="15"/>
      <c r="N106" s="15"/>
      <c r="O106" s="15"/>
      <c r="P106" s="15"/>
      <c r="Q106" s="15"/>
      <c r="R106" s="15"/>
      <c r="S106" s="15"/>
      <c r="T106" s="15"/>
      <c r="U106" s="15"/>
      <c r="V106" s="16"/>
      <c r="W106" s="6"/>
    </row>
    <row r="107" spans="2:23" ht="11.25" thickTop="1">
      <c r="B107" s="257" t="s">
        <v>208</v>
      </c>
      <c r="C107" s="333">
        <f>SUM(C102:C106)</f>
        <v>0</v>
      </c>
      <c r="D107" s="311"/>
      <c r="E107" s="303"/>
      <c r="F107" s="303"/>
      <c r="G107" s="303"/>
      <c r="H107" s="303"/>
      <c r="I107" s="303"/>
      <c r="J107" s="303"/>
      <c r="K107" s="303"/>
      <c r="L107" s="303"/>
      <c r="M107" s="303"/>
      <c r="N107" s="303"/>
      <c r="O107" s="303"/>
      <c r="P107" s="303"/>
      <c r="Q107" s="303"/>
      <c r="R107" s="303"/>
      <c r="S107" s="5"/>
      <c r="T107" s="5"/>
      <c r="U107" s="5"/>
      <c r="V107" s="5"/>
      <c r="W107" s="6"/>
    </row>
    <row r="108" spans="2:23">
      <c r="B108" s="12"/>
      <c r="C108" s="308"/>
      <c r="D108" s="311"/>
      <c r="E108" s="303"/>
      <c r="F108" s="303"/>
      <c r="G108" s="303"/>
      <c r="H108" s="303"/>
      <c r="I108" s="303"/>
      <c r="J108" s="303"/>
      <c r="K108" s="303"/>
      <c r="L108" s="303"/>
      <c r="M108" s="303"/>
      <c r="N108" s="303"/>
      <c r="O108" s="303"/>
      <c r="P108" s="303"/>
      <c r="Q108" s="303"/>
      <c r="R108" s="303"/>
      <c r="S108" s="5"/>
      <c r="T108" s="5"/>
      <c r="U108" s="5"/>
      <c r="V108" s="5"/>
      <c r="W108" s="6"/>
    </row>
    <row r="109" spans="2:23">
      <c r="B109" s="317" t="s">
        <v>209</v>
      </c>
      <c r="C109" s="334"/>
      <c r="D109" s="335">
        <f>IF(D61="",0%,D100+$C107)</f>
        <v>0</v>
      </c>
      <c r="E109" s="335">
        <f t="shared" ref="E109:R109" si="37">IF(E61="",0%,E100+$C107)</f>
        <v>0</v>
      </c>
      <c r="F109" s="335">
        <f t="shared" si="37"/>
        <v>0</v>
      </c>
      <c r="G109" s="335">
        <f t="shared" si="37"/>
        <v>0</v>
      </c>
      <c r="H109" s="335">
        <f t="shared" si="37"/>
        <v>0</v>
      </c>
      <c r="I109" s="335">
        <f t="shared" si="37"/>
        <v>0</v>
      </c>
      <c r="J109" s="335">
        <f t="shared" si="37"/>
        <v>0</v>
      </c>
      <c r="K109" s="335">
        <f t="shared" si="37"/>
        <v>0</v>
      </c>
      <c r="L109" s="335">
        <f t="shared" si="37"/>
        <v>0</v>
      </c>
      <c r="M109" s="335">
        <f t="shared" si="37"/>
        <v>0</v>
      </c>
      <c r="N109" s="335">
        <f t="shared" si="37"/>
        <v>0</v>
      </c>
      <c r="O109" s="335">
        <f t="shared" si="37"/>
        <v>0</v>
      </c>
      <c r="P109" s="335">
        <f t="shared" si="37"/>
        <v>0</v>
      </c>
      <c r="Q109" s="335">
        <f t="shared" si="37"/>
        <v>0</v>
      </c>
      <c r="R109" s="335">
        <f t="shared" si="37"/>
        <v>0</v>
      </c>
      <c r="S109" s="5"/>
      <c r="T109" s="5"/>
      <c r="U109" s="5"/>
      <c r="V109" s="5"/>
      <c r="W109" s="6"/>
    </row>
    <row r="110" spans="2:23">
      <c r="B110" s="241"/>
      <c r="C110" s="336"/>
      <c r="D110" s="337"/>
      <c r="E110" s="337"/>
      <c r="F110" s="337"/>
      <c r="G110" s="337"/>
      <c r="H110" s="337"/>
      <c r="I110" s="337"/>
      <c r="J110" s="303"/>
      <c r="K110" s="303"/>
      <c r="L110" s="303"/>
      <c r="M110" s="303"/>
      <c r="N110" s="303"/>
      <c r="O110" s="303"/>
      <c r="P110" s="303"/>
      <c r="Q110" s="303"/>
      <c r="R110" s="303"/>
      <c r="S110" s="5"/>
      <c r="T110" s="5"/>
      <c r="U110" s="5"/>
      <c r="V110" s="5"/>
      <c r="W110" s="6"/>
    </row>
    <row r="111" spans="2:23">
      <c r="B111" s="292" t="s">
        <v>210</v>
      </c>
      <c r="C111" s="338"/>
      <c r="D111" s="335">
        <f>IF($C$80="Opslag",$C$84,D109)</f>
        <v>0</v>
      </c>
      <c r="E111" s="335">
        <f t="shared" ref="E111:Q111" si="38">IF($C$80="Opslag",$C$84,E109)</f>
        <v>0</v>
      </c>
      <c r="F111" s="335">
        <f t="shared" si="38"/>
        <v>0</v>
      </c>
      <c r="G111" s="335">
        <f t="shared" si="38"/>
        <v>0</v>
      </c>
      <c r="H111" s="335">
        <f>IF($C$80="Opslag",$C$84,H109)</f>
        <v>0</v>
      </c>
      <c r="I111" s="335">
        <f t="shared" si="38"/>
        <v>0</v>
      </c>
      <c r="J111" s="335">
        <f t="shared" si="38"/>
        <v>0</v>
      </c>
      <c r="K111" s="335">
        <f t="shared" si="38"/>
        <v>0</v>
      </c>
      <c r="L111" s="335">
        <f t="shared" si="38"/>
        <v>0</v>
      </c>
      <c r="M111" s="335">
        <f t="shared" si="38"/>
        <v>0</v>
      </c>
      <c r="N111" s="335">
        <f t="shared" si="38"/>
        <v>0</v>
      </c>
      <c r="O111" s="335">
        <f t="shared" si="38"/>
        <v>0</v>
      </c>
      <c r="P111" s="335">
        <f t="shared" si="38"/>
        <v>0</v>
      </c>
      <c r="Q111" s="335">
        <f t="shared" si="38"/>
        <v>0</v>
      </c>
      <c r="R111" s="335">
        <f>IF($C$80="Opslag",$C$84,R109)</f>
        <v>0</v>
      </c>
      <c r="S111" s="5"/>
      <c r="T111" s="5"/>
      <c r="U111" s="5"/>
      <c r="V111" s="5"/>
      <c r="W111" s="6"/>
    </row>
    <row r="112" spans="2:23">
      <c r="B112" s="339"/>
      <c r="C112" s="303"/>
      <c r="D112" s="303"/>
      <c r="E112" s="303"/>
      <c r="H112" s="303"/>
      <c r="I112" s="303"/>
      <c r="J112" s="303"/>
      <c r="K112" s="303"/>
      <c r="L112" s="303"/>
      <c r="M112" s="303"/>
      <c r="N112" s="303"/>
      <c r="O112" s="303"/>
      <c r="P112" s="303"/>
      <c r="Q112" s="303"/>
      <c r="R112" s="303"/>
      <c r="S112" s="8"/>
      <c r="T112" s="8"/>
      <c r="U112" s="8"/>
      <c r="V112" s="8"/>
      <c r="W112" s="9"/>
    </row>
    <row r="113" spans="2:23">
      <c r="B113" s="224"/>
      <c r="C113" s="224"/>
      <c r="D113" s="224"/>
      <c r="E113" s="224"/>
      <c r="F113" s="224"/>
      <c r="G113" s="224"/>
      <c r="H113" s="224"/>
      <c r="I113" s="224"/>
      <c r="J113" s="224"/>
      <c r="K113" s="224"/>
      <c r="L113" s="224"/>
      <c r="M113" s="224"/>
      <c r="N113" s="224"/>
      <c r="O113" s="224"/>
      <c r="P113" s="224"/>
      <c r="Q113" s="224"/>
      <c r="R113" s="224"/>
      <c r="S113" s="224"/>
    </row>
    <row r="114" spans="2:23">
      <c r="B114" s="230" t="s">
        <v>304</v>
      </c>
      <c r="C114" s="231"/>
      <c r="D114" s="232"/>
      <c r="E114" s="232"/>
      <c r="F114" s="232"/>
      <c r="G114" s="232"/>
      <c r="H114" s="232"/>
      <c r="I114" s="232"/>
      <c r="J114" s="232"/>
      <c r="K114" s="232"/>
      <c r="L114" s="232"/>
      <c r="M114" s="232"/>
      <c r="N114" s="232"/>
      <c r="O114" s="232"/>
      <c r="P114" s="232"/>
      <c r="Q114" s="232"/>
      <c r="R114" s="232"/>
      <c r="S114" s="232"/>
      <c r="T114" s="232"/>
      <c r="U114" s="232"/>
      <c r="V114" s="232"/>
      <c r="W114" s="233"/>
    </row>
    <row r="115" spans="2:23">
      <c r="B115" s="291"/>
      <c r="C115" s="5"/>
      <c r="D115" s="5"/>
      <c r="E115" s="5"/>
      <c r="F115" s="5"/>
      <c r="G115" s="5"/>
      <c r="H115" s="5"/>
      <c r="I115" s="5"/>
      <c r="J115" s="5"/>
      <c r="K115" s="5"/>
      <c r="L115" s="5"/>
      <c r="M115" s="5"/>
      <c r="N115" s="5"/>
      <c r="O115" s="5"/>
      <c r="P115" s="5"/>
      <c r="Q115" s="5"/>
      <c r="R115" s="5"/>
      <c r="S115" s="5"/>
      <c r="T115" s="5"/>
      <c r="U115" s="5"/>
      <c r="V115" s="5"/>
      <c r="W115" s="6"/>
    </row>
    <row r="116" spans="2:23">
      <c r="B116" s="340"/>
      <c r="C116" s="236" t="s">
        <v>305</v>
      </c>
      <c r="D116" s="236" t="s">
        <v>306</v>
      </c>
      <c r="E116" s="236" t="s">
        <v>122</v>
      </c>
      <c r="F116" s="236"/>
      <c r="G116" s="236"/>
      <c r="H116" s="236"/>
      <c r="I116" s="236"/>
      <c r="J116" s="236"/>
      <c r="K116" s="236"/>
      <c r="L116" s="236"/>
      <c r="M116" s="236"/>
      <c r="N116" s="236"/>
      <c r="O116" s="236"/>
      <c r="P116" s="236"/>
      <c r="Q116" s="236"/>
      <c r="R116" s="236"/>
      <c r="S116" s="236"/>
      <c r="T116" s="236"/>
      <c r="U116" s="236"/>
      <c r="V116" s="236"/>
      <c r="W116" s="238"/>
    </row>
    <row r="117" spans="2:23">
      <c r="B117" s="12"/>
      <c r="C117" s="5"/>
      <c r="D117" s="5"/>
      <c r="E117" s="5"/>
      <c r="F117" s="5"/>
      <c r="G117" s="5"/>
      <c r="H117" s="5"/>
      <c r="I117" s="5"/>
      <c r="J117" s="5"/>
      <c r="K117" s="5"/>
      <c r="L117" s="5"/>
      <c r="M117" s="5"/>
      <c r="N117" s="5"/>
      <c r="O117" s="5"/>
      <c r="P117" s="5"/>
      <c r="Q117" s="5"/>
      <c r="R117" s="5"/>
      <c r="S117" s="5"/>
      <c r="T117" s="5"/>
      <c r="U117" s="5"/>
      <c r="V117" s="5"/>
      <c r="W117" s="6"/>
    </row>
    <row r="118" spans="2:23">
      <c r="B118" s="248" t="s">
        <v>307</v>
      </c>
      <c r="C118" s="401"/>
      <c r="D118" s="401"/>
      <c r="E118" s="226">
        <f>SUM(C118:D118)</f>
        <v>0</v>
      </c>
      <c r="F118" s="5"/>
      <c r="G118" s="5"/>
      <c r="H118" s="5"/>
      <c r="I118" s="5"/>
      <c r="J118" s="5"/>
      <c r="K118" s="5"/>
      <c r="L118" s="5"/>
      <c r="M118" s="5"/>
      <c r="N118" s="5"/>
      <c r="O118" s="5"/>
      <c r="P118" s="5"/>
      <c r="Q118" s="5"/>
      <c r="R118" s="5"/>
      <c r="S118" s="5"/>
      <c r="T118" s="5"/>
      <c r="U118" s="5"/>
      <c r="V118" s="5"/>
      <c r="W118" s="6"/>
    </row>
    <row r="119" spans="2:23">
      <c r="B119" s="7"/>
      <c r="C119" s="8"/>
      <c r="D119" s="8"/>
      <c r="E119" s="8"/>
      <c r="F119" s="8"/>
      <c r="G119" s="8"/>
      <c r="H119" s="8"/>
      <c r="I119" s="8"/>
      <c r="J119" s="8"/>
      <c r="K119" s="8"/>
      <c r="L119" s="8"/>
      <c r="M119" s="8"/>
      <c r="N119" s="8"/>
      <c r="O119" s="8"/>
      <c r="P119" s="8"/>
      <c r="Q119" s="8"/>
      <c r="R119" s="8"/>
      <c r="S119" s="8"/>
      <c r="T119" s="8"/>
      <c r="U119" s="8"/>
      <c r="V119" s="8"/>
      <c r="W119" s="9"/>
    </row>
    <row r="120" spans="2:23">
      <c r="B120" s="5"/>
      <c r="C120" s="5"/>
      <c r="D120" s="5"/>
      <c r="E120" s="5"/>
      <c r="F120" s="5"/>
      <c r="G120" s="5"/>
      <c r="H120" s="5"/>
      <c r="I120" s="5"/>
      <c r="J120" s="5"/>
      <c r="K120" s="5"/>
      <c r="L120" s="5"/>
      <c r="M120" s="5"/>
      <c r="N120" s="5"/>
      <c r="O120" s="5"/>
      <c r="P120" s="5"/>
      <c r="Q120" s="5"/>
      <c r="R120" s="5"/>
      <c r="S120" s="5"/>
      <c r="T120" s="5"/>
      <c r="U120" s="5"/>
      <c r="V120" s="5"/>
      <c r="W120" s="5"/>
    </row>
    <row r="121" spans="2:23">
      <c r="B121" s="230" t="s">
        <v>19</v>
      </c>
      <c r="C121" s="231"/>
      <c r="D121" s="232"/>
      <c r="E121" s="232"/>
      <c r="F121" s="232"/>
      <c r="G121" s="232"/>
      <c r="H121" s="232"/>
      <c r="I121" s="232"/>
      <c r="J121" s="232"/>
      <c r="K121" s="232"/>
      <c r="L121" s="232"/>
      <c r="M121" s="232"/>
      <c r="N121" s="232"/>
      <c r="O121" s="232"/>
      <c r="P121" s="232"/>
      <c r="Q121" s="232"/>
      <c r="R121" s="232"/>
      <c r="S121" s="232"/>
      <c r="T121" s="232"/>
      <c r="U121" s="232"/>
      <c r="V121" s="232"/>
      <c r="W121" s="233"/>
    </row>
    <row r="122" spans="2:23">
      <c r="B122" s="291" t="s">
        <v>359</v>
      </c>
      <c r="C122" s="5"/>
      <c r="D122" s="5"/>
      <c r="E122" s="5"/>
      <c r="F122" s="5"/>
      <c r="G122" s="5"/>
      <c r="H122" s="5"/>
      <c r="I122" s="5"/>
      <c r="J122" s="5"/>
      <c r="K122" s="5"/>
      <c r="L122" s="5"/>
      <c r="M122" s="5"/>
      <c r="N122" s="5"/>
      <c r="O122" s="5"/>
      <c r="P122" s="5"/>
      <c r="Q122" s="5"/>
      <c r="R122" s="5"/>
      <c r="S122" s="5"/>
      <c r="T122" s="5"/>
      <c r="U122" s="5"/>
      <c r="V122" s="5"/>
      <c r="W122" s="6"/>
    </row>
    <row r="123" spans="2:23">
      <c r="B123" s="340"/>
      <c r="C123" s="237"/>
      <c r="D123" s="236" t="s">
        <v>309</v>
      </c>
      <c r="E123" s="236" t="s">
        <v>309</v>
      </c>
      <c r="F123" s="236" t="s">
        <v>310</v>
      </c>
      <c r="G123" s="236" t="s">
        <v>311</v>
      </c>
      <c r="H123" s="236"/>
      <c r="I123" s="236"/>
      <c r="J123" s="236"/>
      <c r="K123" s="236"/>
      <c r="L123" s="236"/>
      <c r="M123" s="236"/>
      <c r="N123" s="236"/>
      <c r="O123" s="236"/>
      <c r="P123" s="236"/>
      <c r="Q123" s="236"/>
      <c r="R123" s="236"/>
      <c r="S123" s="236"/>
      <c r="T123" s="236"/>
      <c r="U123" s="236"/>
      <c r="V123" s="236"/>
      <c r="W123" s="238"/>
    </row>
    <row r="124" spans="2:23">
      <c r="B124" s="340"/>
      <c r="C124" s="236" t="s">
        <v>212</v>
      </c>
      <c r="D124" s="236" t="s">
        <v>213</v>
      </c>
      <c r="E124" s="236" t="s">
        <v>179</v>
      </c>
      <c r="F124" s="236"/>
      <c r="G124" s="236"/>
      <c r="H124" s="236"/>
      <c r="I124" s="236"/>
      <c r="J124" s="236"/>
      <c r="K124" s="236"/>
      <c r="L124" s="236"/>
      <c r="M124" s="236"/>
      <c r="N124" s="236"/>
      <c r="O124" s="236"/>
      <c r="P124" s="236"/>
      <c r="Q124" s="236"/>
      <c r="R124" s="236"/>
      <c r="S124" s="236"/>
      <c r="T124" s="236"/>
      <c r="U124" s="236"/>
      <c r="V124" s="236"/>
      <c r="W124" s="238"/>
    </row>
    <row r="125" spans="2:23">
      <c r="B125" s="12"/>
      <c r="D125" s="5"/>
      <c r="E125" s="5"/>
      <c r="F125" s="5"/>
      <c r="G125" s="5"/>
      <c r="H125" s="5"/>
      <c r="I125" s="5"/>
      <c r="J125" s="5"/>
      <c r="K125" s="5"/>
      <c r="L125" s="5"/>
      <c r="M125" s="5"/>
      <c r="N125" s="5"/>
      <c r="O125" s="5"/>
      <c r="P125" s="5"/>
      <c r="Q125" s="5"/>
      <c r="R125" s="5"/>
      <c r="S125" s="5"/>
      <c r="T125" s="5"/>
      <c r="U125" s="5"/>
      <c r="V125" s="5"/>
      <c r="W125" s="6"/>
    </row>
    <row r="126" spans="2:23" ht="11.25" thickBot="1">
      <c r="B126" s="341" t="s">
        <v>214</v>
      </c>
      <c r="C126" s="342"/>
      <c r="D126" s="343">
        <v>1878</v>
      </c>
      <c r="E126" s="410"/>
      <c r="F126" s="5"/>
      <c r="G126" s="5"/>
      <c r="I126" s="345" t="s">
        <v>360</v>
      </c>
      <c r="J126" s="15"/>
      <c r="K126" s="15"/>
      <c r="L126" s="15"/>
      <c r="M126" s="15"/>
      <c r="N126" s="15"/>
      <c r="O126" s="15"/>
      <c r="P126" s="15"/>
      <c r="Q126" s="15"/>
      <c r="R126" s="15"/>
      <c r="S126" s="15"/>
      <c r="T126" s="15"/>
      <c r="U126" s="15"/>
      <c r="V126" s="16"/>
      <c r="W126" s="6"/>
    </row>
    <row r="127" spans="2:23" ht="11.25" thickTop="1">
      <c r="B127" s="346" t="s">
        <v>216</v>
      </c>
      <c r="C127" s="402" t="s">
        <v>217</v>
      </c>
      <c r="D127" s="347">
        <f>D$126*E127</f>
        <v>0</v>
      </c>
      <c r="E127" s="404"/>
      <c r="F127" s="5"/>
      <c r="G127" s="5"/>
      <c r="I127" s="318">
        <f>(6.2%+6.19%+6.63%)/3</f>
        <v>6.3399999999999998E-2</v>
      </c>
      <c r="J127" s="15" t="s">
        <v>345</v>
      </c>
      <c r="K127" s="15"/>
      <c r="L127" s="15"/>
      <c r="M127" s="15"/>
      <c r="N127" s="15"/>
      <c r="O127" s="15"/>
      <c r="P127" s="15"/>
      <c r="Q127" s="15"/>
      <c r="R127" s="15"/>
      <c r="S127" s="15"/>
      <c r="T127" s="15"/>
      <c r="U127" s="15"/>
      <c r="V127" s="16"/>
      <c r="W127" s="6"/>
    </row>
    <row r="128" spans="2:23">
      <c r="B128" s="346" t="s">
        <v>329</v>
      </c>
      <c r="C128" s="402" t="s">
        <v>217</v>
      </c>
      <c r="D128" s="411">
        <f>7*7.2</f>
        <v>50.4</v>
      </c>
      <c r="E128" s="355"/>
      <c r="F128" s="5"/>
      <c r="G128" s="5"/>
      <c r="I128" s="124" t="s">
        <v>361</v>
      </c>
      <c r="J128" s="15"/>
      <c r="K128" s="15"/>
      <c r="L128" s="15"/>
      <c r="M128" s="15"/>
      <c r="N128" s="15"/>
      <c r="O128" s="15"/>
      <c r="P128" s="15"/>
      <c r="Q128" s="15"/>
      <c r="R128" s="15"/>
      <c r="S128" s="15"/>
      <c r="T128" s="15"/>
      <c r="U128" s="15"/>
      <c r="V128" s="16"/>
      <c r="W128" s="6"/>
    </row>
    <row r="129" spans="2:23">
      <c r="B129" s="348" t="s">
        <v>219</v>
      </c>
      <c r="C129" s="402" t="s">
        <v>217</v>
      </c>
      <c r="D129" s="349">
        <f>(144+26)</f>
        <v>170</v>
      </c>
      <c r="E129" s="412"/>
      <c r="F129" s="5"/>
      <c r="G129" s="5"/>
      <c r="I129" s="14" t="s">
        <v>362</v>
      </c>
      <c r="J129" s="15"/>
      <c r="K129" s="15"/>
      <c r="L129" s="15"/>
      <c r="M129" s="15"/>
      <c r="N129" s="15"/>
      <c r="O129" s="15"/>
      <c r="P129" s="15"/>
      <c r="Q129" s="15"/>
      <c r="R129" s="15"/>
      <c r="S129" s="15"/>
      <c r="T129" s="15"/>
      <c r="U129" s="15"/>
      <c r="V129" s="16"/>
      <c r="W129" s="6"/>
    </row>
    <row r="130" spans="2:23">
      <c r="B130" s="346" t="s">
        <v>221</v>
      </c>
      <c r="C130" s="402" t="s">
        <v>217</v>
      </c>
      <c r="D130" s="403"/>
      <c r="E130" s="351"/>
      <c r="F130" s="5"/>
      <c r="G130" s="5"/>
      <c r="I130" s="345" t="s">
        <v>332</v>
      </c>
      <c r="J130" s="15"/>
      <c r="K130" s="15"/>
      <c r="L130" s="15"/>
      <c r="M130" s="15"/>
      <c r="N130" s="15"/>
      <c r="O130" s="15"/>
      <c r="P130" s="15"/>
      <c r="Q130" s="15"/>
      <c r="R130" s="15"/>
      <c r="S130" s="15"/>
      <c r="T130" s="15"/>
      <c r="U130" s="15"/>
      <c r="V130" s="16"/>
      <c r="W130" s="6"/>
    </row>
    <row r="131" spans="2:23">
      <c r="B131" s="346" t="s">
        <v>223</v>
      </c>
      <c r="C131" s="402" t="s">
        <v>217</v>
      </c>
      <c r="D131" s="403"/>
      <c r="E131" s="352"/>
      <c r="F131" s="5"/>
      <c r="G131" s="5"/>
      <c r="I131" s="14" t="s">
        <v>224</v>
      </c>
      <c r="J131" s="15"/>
      <c r="K131" s="15"/>
      <c r="L131" s="15"/>
      <c r="M131" s="15"/>
      <c r="N131" s="15"/>
      <c r="O131" s="15"/>
      <c r="P131" s="15"/>
      <c r="Q131" s="15"/>
      <c r="R131" s="15"/>
      <c r="S131" s="15"/>
      <c r="T131" s="15"/>
      <c r="U131" s="15"/>
      <c r="V131" s="16"/>
      <c r="W131" s="6"/>
    </row>
    <row r="132" spans="2:23">
      <c r="B132" s="346" t="s">
        <v>225</v>
      </c>
      <c r="C132" s="402" t="s">
        <v>217</v>
      </c>
      <c r="D132" s="347">
        <f>D$126*E132</f>
        <v>0</v>
      </c>
      <c r="E132" s="404"/>
      <c r="F132" s="5"/>
      <c r="G132" s="5"/>
      <c r="I132" s="14"/>
      <c r="J132" s="15"/>
      <c r="K132" s="15"/>
      <c r="L132" s="15"/>
      <c r="M132" s="15"/>
      <c r="N132" s="15"/>
      <c r="O132" s="15"/>
      <c r="P132" s="15"/>
      <c r="Q132" s="15"/>
      <c r="R132" s="15"/>
      <c r="S132" s="15"/>
      <c r="T132" s="15"/>
      <c r="U132" s="15"/>
      <c r="V132" s="16"/>
      <c r="W132" s="6"/>
    </row>
    <row r="133" spans="2:23">
      <c r="B133" s="346" t="s">
        <v>227</v>
      </c>
      <c r="C133" s="402" t="s">
        <v>217</v>
      </c>
      <c r="D133" s="347">
        <f>D$126*E133</f>
        <v>0</v>
      </c>
      <c r="E133" s="404"/>
      <c r="F133" s="5"/>
      <c r="G133" s="5"/>
      <c r="I133" s="124" t="s">
        <v>313</v>
      </c>
      <c r="J133" s="15"/>
      <c r="K133" s="15"/>
      <c r="L133" s="15"/>
      <c r="M133" s="15"/>
      <c r="N133" s="15"/>
      <c r="O133" s="15"/>
      <c r="P133" s="15"/>
      <c r="Q133" s="15"/>
      <c r="R133" s="15"/>
      <c r="S133" s="15"/>
      <c r="T133" s="15"/>
      <c r="U133" s="15"/>
      <c r="V133" s="16"/>
      <c r="W133" s="6"/>
    </row>
    <row r="134" spans="2:23">
      <c r="B134" s="346" t="s">
        <v>230</v>
      </c>
      <c r="C134" s="402" t="s">
        <v>217</v>
      </c>
      <c r="D134" s="347">
        <f>(C118*F134+D118*G134)</f>
        <v>0</v>
      </c>
      <c r="E134" s="350"/>
      <c r="F134" s="405"/>
      <c r="G134" s="405"/>
      <c r="I134" s="14" t="s">
        <v>231</v>
      </c>
      <c r="J134" s="15"/>
      <c r="K134" s="15"/>
      <c r="L134" s="15"/>
      <c r="M134" s="15"/>
      <c r="N134" s="15"/>
      <c r="O134" s="15"/>
      <c r="P134" s="15"/>
      <c r="Q134" s="15"/>
      <c r="R134" s="15"/>
      <c r="S134" s="15"/>
      <c r="T134" s="15"/>
      <c r="U134" s="15"/>
      <c r="V134" s="16"/>
      <c r="W134" s="6"/>
    </row>
    <row r="135" spans="2:23">
      <c r="B135" s="10" t="s">
        <v>232</v>
      </c>
      <c r="C135" s="402" t="s">
        <v>217</v>
      </c>
      <c r="D135" s="347">
        <f t="shared" ref="D135:D136" si="39">D$126*E135</f>
        <v>0</v>
      </c>
      <c r="E135" s="404"/>
      <c r="F135" s="5"/>
      <c r="G135" s="5"/>
      <c r="I135" s="14" t="s">
        <v>233</v>
      </c>
      <c r="J135" s="15"/>
      <c r="K135" s="15"/>
      <c r="L135" s="15"/>
      <c r="M135" s="15"/>
      <c r="N135" s="15"/>
      <c r="O135" s="15"/>
      <c r="P135" s="15"/>
      <c r="Q135" s="15"/>
      <c r="R135" s="15"/>
      <c r="S135" s="15"/>
      <c r="T135" s="15"/>
      <c r="U135" s="15"/>
      <c r="V135" s="16"/>
      <c r="W135" s="6"/>
    </row>
    <row r="136" spans="2:23" ht="11.25" thickBot="1">
      <c r="B136" s="356" t="s">
        <v>234</v>
      </c>
      <c r="C136" s="402" t="s">
        <v>217</v>
      </c>
      <c r="D136" s="357">
        <f t="shared" si="39"/>
        <v>0</v>
      </c>
      <c r="E136" s="406"/>
      <c r="F136" s="5"/>
      <c r="G136" s="5"/>
      <c r="I136" s="14" t="s">
        <v>235</v>
      </c>
      <c r="J136" s="15"/>
      <c r="K136" s="15"/>
      <c r="L136" s="15"/>
      <c r="M136" s="15"/>
      <c r="N136" s="15"/>
      <c r="O136" s="15"/>
      <c r="P136" s="15"/>
      <c r="Q136" s="15"/>
      <c r="R136" s="15"/>
      <c r="S136" s="15"/>
      <c r="T136" s="15"/>
      <c r="U136" s="15"/>
      <c r="V136" s="16"/>
      <c r="W136" s="6"/>
    </row>
    <row r="137" spans="2:23" ht="11.25" thickTop="1">
      <c r="B137" s="300" t="s">
        <v>236</v>
      </c>
      <c r="C137" s="358"/>
      <c r="D137" s="213">
        <f>D126-SUMIFS(D127:D136,C127:C136,"Ja")</f>
        <v>1657.6</v>
      </c>
      <c r="E137" s="413"/>
      <c r="F137" s="5"/>
      <c r="G137" s="5"/>
      <c r="H137" s="360"/>
      <c r="I137" s="5"/>
      <c r="J137" s="5"/>
      <c r="K137" s="5"/>
      <c r="L137" s="5"/>
      <c r="M137" s="5"/>
      <c r="N137" s="5"/>
      <c r="O137" s="5"/>
      <c r="P137" s="5"/>
      <c r="Q137" s="5"/>
      <c r="R137" s="5"/>
      <c r="S137" s="5"/>
      <c r="T137" s="5"/>
      <c r="U137" s="5"/>
      <c r="V137" s="5"/>
      <c r="W137" s="6"/>
    </row>
    <row r="138" spans="2:23">
      <c r="B138" s="7"/>
      <c r="C138" s="244"/>
      <c r="D138" s="8"/>
      <c r="E138" s="8"/>
      <c r="F138" s="5"/>
      <c r="G138" s="5"/>
      <c r="H138" s="5"/>
      <c r="I138" s="5"/>
      <c r="J138" s="5"/>
      <c r="K138" s="5"/>
      <c r="L138" s="5"/>
      <c r="M138" s="5"/>
      <c r="N138" s="5"/>
      <c r="O138" s="5"/>
      <c r="P138" s="5"/>
      <c r="Q138" s="5"/>
      <c r="R138" s="5"/>
      <c r="S138" s="5"/>
      <c r="T138" s="5"/>
      <c r="U138" s="5"/>
      <c r="V138" s="5"/>
      <c r="W138" s="6"/>
    </row>
    <row r="139" spans="2:23">
      <c r="B139" s="243" t="s">
        <v>237</v>
      </c>
      <c r="C139" s="152"/>
      <c r="D139" s="501">
        <f>D137/D126</f>
        <v>0.88264110756123526</v>
      </c>
      <c r="E139" s="502"/>
      <c r="F139" s="5"/>
      <c r="G139" s="5"/>
      <c r="H139" s="5"/>
      <c r="I139" s="5"/>
      <c r="J139" s="5"/>
      <c r="K139" s="5"/>
      <c r="L139" s="5"/>
      <c r="M139" s="5"/>
      <c r="N139" s="5"/>
      <c r="O139" s="5"/>
      <c r="P139" s="5"/>
      <c r="Q139" s="5"/>
      <c r="R139" s="5"/>
      <c r="S139" s="5"/>
      <c r="T139" s="5"/>
      <c r="U139" s="5"/>
      <c r="V139" s="5"/>
      <c r="W139" s="6"/>
    </row>
    <row r="140" spans="2:23">
      <c r="B140" s="7"/>
      <c r="C140" s="361"/>
      <c r="D140" s="361"/>
      <c r="E140" s="8"/>
      <c r="F140" s="8"/>
      <c r="G140" s="8"/>
      <c r="H140" s="8"/>
      <c r="I140" s="8"/>
      <c r="J140" s="8"/>
      <c r="K140" s="8"/>
      <c r="L140" s="8"/>
      <c r="M140" s="8"/>
      <c r="N140" s="8"/>
      <c r="O140" s="8"/>
      <c r="P140" s="8"/>
      <c r="Q140" s="8"/>
      <c r="R140" s="8"/>
      <c r="S140" s="8"/>
      <c r="T140" s="8"/>
      <c r="U140" s="8"/>
      <c r="V140" s="8"/>
      <c r="W140" s="9"/>
    </row>
    <row r="141" spans="2:23">
      <c r="B141" s="5"/>
      <c r="C141" s="362"/>
      <c r="D141" s="362"/>
      <c r="E141" s="5"/>
      <c r="F141" s="5"/>
      <c r="G141" s="5"/>
      <c r="H141" s="5"/>
      <c r="I141" s="5"/>
      <c r="J141" s="5"/>
      <c r="K141" s="5"/>
      <c r="L141" s="5"/>
      <c r="M141" s="5"/>
      <c r="N141" s="5"/>
      <c r="O141" s="5"/>
      <c r="P141" s="5"/>
      <c r="Q141" s="5"/>
      <c r="R141" s="5"/>
      <c r="S141" s="5"/>
      <c r="T141" s="5"/>
      <c r="U141" s="5"/>
      <c r="V141" s="5"/>
      <c r="W141" s="5"/>
    </row>
    <row r="142" spans="2:23">
      <c r="B142" s="230" t="s">
        <v>20</v>
      </c>
      <c r="C142" s="231"/>
      <c r="D142" s="232"/>
      <c r="E142" s="232"/>
      <c r="F142" s="232"/>
      <c r="G142" s="232"/>
      <c r="H142" s="232"/>
      <c r="I142" s="232"/>
      <c r="J142" s="232"/>
      <c r="K142" s="232"/>
      <c r="L142" s="232"/>
      <c r="M142" s="232"/>
      <c r="N142" s="232"/>
      <c r="O142" s="232"/>
      <c r="P142" s="232"/>
      <c r="Q142" s="232"/>
      <c r="R142" s="232"/>
      <c r="S142" s="232"/>
      <c r="T142" s="232"/>
      <c r="U142" s="232"/>
      <c r="V142" s="232"/>
      <c r="W142" s="233"/>
    </row>
    <row r="143" spans="2:23" ht="11.25">
      <c r="B143" s="414"/>
      <c r="C143" s="363"/>
      <c r="D143" s="363"/>
      <c r="E143" s="224"/>
      <c r="F143" s="224"/>
      <c r="G143" s="224"/>
      <c r="H143" s="224"/>
      <c r="I143" s="224"/>
      <c r="J143" s="224"/>
      <c r="K143" s="224"/>
      <c r="L143" s="224"/>
      <c r="M143" s="224"/>
      <c r="N143" s="224"/>
      <c r="O143" s="224"/>
      <c r="P143" s="224"/>
      <c r="Q143" s="224"/>
      <c r="R143" s="224"/>
      <c r="S143" s="224"/>
      <c r="T143" s="224"/>
      <c r="U143" s="224"/>
      <c r="V143" s="224"/>
      <c r="W143" s="225"/>
    </row>
    <row r="144" spans="2:23">
      <c r="B144" s="340"/>
      <c r="C144" s="236" t="s">
        <v>238</v>
      </c>
      <c r="D144" s="236"/>
      <c r="E144" s="236"/>
      <c r="F144" s="236"/>
      <c r="G144" s="236"/>
      <c r="H144" s="236"/>
      <c r="I144" s="236"/>
      <c r="J144" s="236"/>
      <c r="K144" s="236"/>
      <c r="L144" s="236"/>
      <c r="M144" s="236"/>
      <c r="N144" s="236"/>
      <c r="O144" s="236"/>
      <c r="P144" s="236"/>
      <c r="Q144" s="236"/>
      <c r="R144" s="236"/>
      <c r="S144" s="236"/>
      <c r="T144" s="236"/>
      <c r="U144" s="236"/>
      <c r="V144" s="236"/>
      <c r="W144" s="238"/>
    </row>
    <row r="145" spans="2:23">
      <c r="B145" s="12"/>
      <c r="C145" s="362"/>
      <c r="D145" s="5"/>
      <c r="F145" s="5"/>
      <c r="G145" s="5"/>
      <c r="H145" s="5"/>
      <c r="I145" s="5"/>
      <c r="J145" s="5"/>
      <c r="K145" s="5"/>
      <c r="L145" s="5"/>
      <c r="M145" s="5"/>
      <c r="N145" s="5"/>
      <c r="O145" s="5"/>
      <c r="P145" s="5"/>
      <c r="Q145" s="5"/>
      <c r="R145" s="5"/>
      <c r="S145" s="5"/>
      <c r="T145" s="5"/>
      <c r="U145" s="5"/>
      <c r="V145" s="5"/>
      <c r="W145" s="6"/>
    </row>
    <row r="146" spans="2:23">
      <c r="B146" s="248" t="s">
        <v>239</v>
      </c>
      <c r="C146" s="219"/>
      <c r="D146" s="5"/>
      <c r="E146" s="14"/>
      <c r="F146" s="15"/>
      <c r="G146" s="15"/>
      <c r="H146" s="15"/>
      <c r="I146" s="15"/>
      <c r="J146" s="15"/>
      <c r="K146" s="15"/>
      <c r="L146" s="15"/>
      <c r="M146" s="15"/>
      <c r="N146" s="15"/>
      <c r="O146" s="15"/>
      <c r="P146" s="15"/>
      <c r="Q146" s="15"/>
      <c r="R146" s="15"/>
      <c r="S146" s="15"/>
      <c r="T146" s="15"/>
      <c r="U146" s="15"/>
      <c r="V146" s="16"/>
      <c r="W146" s="6"/>
    </row>
    <row r="147" spans="2:23" ht="11.25" thickBot="1">
      <c r="B147" s="328" t="s">
        <v>241</v>
      </c>
      <c r="C147" s="220"/>
      <c r="D147" s="5"/>
      <c r="E147" s="14"/>
      <c r="F147" s="15"/>
      <c r="G147" s="15"/>
      <c r="H147" s="15"/>
      <c r="I147" s="15"/>
      <c r="J147" s="15"/>
      <c r="K147" s="15"/>
      <c r="L147" s="15"/>
      <c r="M147" s="15"/>
      <c r="N147" s="15"/>
      <c r="O147" s="15"/>
      <c r="P147" s="15"/>
      <c r="Q147" s="15"/>
      <c r="R147" s="15"/>
      <c r="S147" s="15"/>
      <c r="T147" s="15"/>
      <c r="U147" s="15"/>
      <c r="V147" s="16"/>
      <c r="W147" s="6"/>
    </row>
    <row r="148" spans="2:23" ht="11.25" thickTop="1">
      <c r="B148" s="364" t="s">
        <v>243</v>
      </c>
      <c r="C148" s="365">
        <f>SUM(C146:C147)</f>
        <v>0</v>
      </c>
      <c r="D148" s="5"/>
      <c r="F148" s="5"/>
      <c r="G148" s="5"/>
      <c r="H148" s="5"/>
      <c r="I148" s="5"/>
      <c r="J148" s="5"/>
      <c r="K148" s="5"/>
      <c r="L148" s="5"/>
      <c r="M148" s="5"/>
      <c r="N148" s="5"/>
      <c r="O148" s="5"/>
      <c r="P148" s="5"/>
      <c r="Q148" s="5"/>
      <c r="R148" s="5"/>
      <c r="S148" s="5"/>
      <c r="T148" s="5"/>
      <c r="U148" s="5"/>
      <c r="V148" s="5"/>
      <c r="W148" s="6"/>
    </row>
    <row r="149" spans="2:23">
      <c r="B149" s="366"/>
      <c r="C149" s="304"/>
      <c r="D149" s="367"/>
      <c r="E149" s="8"/>
      <c r="F149" s="8"/>
      <c r="G149" s="8"/>
      <c r="H149" s="8"/>
      <c r="I149" s="8"/>
      <c r="J149" s="8"/>
      <c r="K149" s="8"/>
      <c r="L149" s="8"/>
      <c r="M149" s="8"/>
      <c r="N149" s="8"/>
      <c r="O149" s="8"/>
      <c r="P149" s="8"/>
      <c r="Q149" s="8"/>
      <c r="R149" s="8"/>
      <c r="S149" s="8"/>
      <c r="T149" s="8"/>
      <c r="U149" s="8"/>
      <c r="V149" s="8"/>
      <c r="W149" s="9"/>
    </row>
    <row r="150" spans="2:23">
      <c r="B150" s="224"/>
      <c r="C150" s="224"/>
      <c r="D150" s="224"/>
      <c r="E150" s="224"/>
      <c r="F150" s="224"/>
      <c r="G150" s="224"/>
      <c r="H150" s="224"/>
      <c r="I150" s="224"/>
      <c r="J150" s="224"/>
      <c r="K150" s="224"/>
      <c r="L150" s="224"/>
      <c r="M150" s="224"/>
      <c r="N150" s="224"/>
      <c r="O150" s="224"/>
      <c r="P150" s="224"/>
      <c r="Q150" s="224"/>
      <c r="R150" s="224"/>
      <c r="S150" s="224"/>
      <c r="T150" s="224"/>
      <c r="U150" s="224"/>
      <c r="V150" s="224"/>
      <c r="W150" s="224"/>
    </row>
    <row r="151" spans="2:23">
      <c r="B151" s="230" t="s">
        <v>21</v>
      </c>
      <c r="C151" s="231"/>
      <c r="D151" s="232"/>
      <c r="E151" s="232"/>
      <c r="F151" s="232"/>
      <c r="G151" s="232"/>
      <c r="H151" s="232"/>
      <c r="I151" s="232"/>
      <c r="J151" s="232"/>
      <c r="K151" s="232"/>
      <c r="L151" s="232"/>
      <c r="M151" s="232"/>
      <c r="N151" s="232"/>
      <c r="O151" s="232"/>
      <c r="P151" s="232"/>
      <c r="Q151" s="232"/>
      <c r="R151" s="232"/>
      <c r="S151" s="232"/>
      <c r="T151" s="232"/>
      <c r="U151" s="232"/>
      <c r="V151" s="232"/>
      <c r="W151" s="233"/>
    </row>
    <row r="152" spans="2:23" ht="11.25">
      <c r="B152" s="368" t="s">
        <v>244</v>
      </c>
      <c r="C152" s="362"/>
      <c r="D152" s="362"/>
      <c r="E152" s="5"/>
      <c r="F152" s="5"/>
      <c r="G152" s="5"/>
      <c r="H152" s="5"/>
      <c r="I152" s="5"/>
      <c r="J152" s="5"/>
      <c r="K152" s="5"/>
      <c r="L152" s="5"/>
      <c r="M152" s="5"/>
      <c r="N152" s="5"/>
      <c r="O152" s="5"/>
      <c r="P152" s="5"/>
      <c r="Q152" s="5"/>
      <c r="R152" s="5"/>
      <c r="S152" s="5"/>
      <c r="T152" s="5"/>
      <c r="U152" s="5"/>
      <c r="V152" s="5"/>
      <c r="W152" s="6"/>
    </row>
    <row r="153" spans="2:23">
      <c r="B153" s="340"/>
      <c r="C153" s="236" t="s">
        <v>309</v>
      </c>
      <c r="D153" s="236" t="s">
        <v>310</v>
      </c>
      <c r="E153" s="236" t="s">
        <v>311</v>
      </c>
      <c r="F153" s="236"/>
      <c r="G153" s="236"/>
      <c r="H153" s="236"/>
      <c r="I153" s="236"/>
      <c r="J153" s="236"/>
      <c r="K153" s="236"/>
      <c r="L153" s="236"/>
      <c r="M153" s="236"/>
      <c r="N153" s="236"/>
      <c r="O153" s="236"/>
      <c r="P153" s="236"/>
      <c r="Q153" s="236"/>
      <c r="R153" s="236"/>
      <c r="S153" s="236"/>
      <c r="T153" s="236"/>
      <c r="U153" s="236"/>
      <c r="V153" s="236"/>
      <c r="W153" s="238"/>
    </row>
    <row r="154" spans="2:23">
      <c r="B154" s="340"/>
      <c r="C154" s="236" t="s">
        <v>245</v>
      </c>
      <c r="D154" s="236" t="s">
        <v>245</v>
      </c>
      <c r="E154" s="236" t="s">
        <v>245</v>
      </c>
      <c r="F154" s="236"/>
      <c r="G154" s="236"/>
      <c r="H154" s="236"/>
      <c r="I154" s="236"/>
      <c r="J154" s="236"/>
      <c r="K154" s="236"/>
      <c r="L154" s="236"/>
      <c r="M154" s="236"/>
      <c r="N154" s="236"/>
      <c r="O154" s="236"/>
      <c r="P154" s="236"/>
      <c r="Q154" s="236"/>
      <c r="R154" s="236"/>
      <c r="S154" s="236"/>
      <c r="T154" s="236"/>
      <c r="U154" s="236"/>
      <c r="V154" s="236"/>
      <c r="W154" s="238"/>
    </row>
    <row r="155" spans="2:23">
      <c r="B155" s="12"/>
      <c r="C155" s="362"/>
      <c r="D155" s="362"/>
      <c r="E155" s="5"/>
      <c r="F155" s="5"/>
      <c r="G155" s="5"/>
      <c r="H155" s="5"/>
      <c r="I155" s="5"/>
      <c r="J155" s="5"/>
      <c r="K155" s="5"/>
      <c r="L155" s="5"/>
      <c r="M155" s="5"/>
      <c r="N155" s="5"/>
      <c r="O155" s="5"/>
      <c r="P155" s="5"/>
      <c r="Q155" s="5"/>
      <c r="R155" s="5"/>
      <c r="S155" s="5"/>
      <c r="T155" s="5"/>
      <c r="U155" s="5"/>
      <c r="V155" s="5"/>
      <c r="W155" s="6"/>
    </row>
    <row r="156" spans="2:23">
      <c r="B156" s="369" t="s">
        <v>246</v>
      </c>
      <c r="C156" s="18"/>
      <c r="D156" s="362"/>
      <c r="E156" s="442"/>
      <c r="F156" s="5"/>
      <c r="G156" s="354">
        <v>0.14000000000000001</v>
      </c>
      <c r="H156" s="15" t="s">
        <v>348</v>
      </c>
      <c r="I156" s="15"/>
      <c r="J156" s="15"/>
      <c r="K156" s="15"/>
      <c r="L156" s="15"/>
      <c r="M156" s="15"/>
      <c r="N156" s="15"/>
      <c r="O156" s="15"/>
      <c r="P156" s="15"/>
      <c r="Q156" s="15"/>
      <c r="R156" s="15"/>
      <c r="S156" s="15"/>
      <c r="T156" s="15"/>
      <c r="U156" s="15"/>
      <c r="V156" s="16"/>
      <c r="W156" s="6"/>
    </row>
    <row r="157" spans="2:23">
      <c r="B157" s="369" t="s">
        <v>248</v>
      </c>
      <c r="C157" s="18"/>
      <c r="D157" s="362"/>
      <c r="E157" s="442"/>
      <c r="F157" s="5"/>
      <c r="G157" s="354">
        <v>8.0000000000000002E-3</v>
      </c>
      <c r="H157" s="15" t="s">
        <v>348</v>
      </c>
      <c r="I157" s="15"/>
      <c r="J157" s="15"/>
      <c r="K157" s="15"/>
      <c r="L157" s="15"/>
      <c r="M157" s="15"/>
      <c r="N157" s="15"/>
      <c r="O157" s="15"/>
      <c r="P157" s="15"/>
      <c r="Q157" s="15"/>
      <c r="R157" s="15"/>
      <c r="S157" s="15"/>
      <c r="T157" s="15"/>
      <c r="U157" s="15"/>
      <c r="V157" s="16"/>
      <c r="W157" s="6"/>
    </row>
    <row r="158" spans="2:23" ht="11.25" thickBot="1">
      <c r="B158" s="370" t="s">
        <v>249</v>
      </c>
      <c r="C158" s="424">
        <f>($C$118*D158+$D$118*E158)</f>
        <v>0</v>
      </c>
      <c r="D158" s="439"/>
      <c r="E158" s="439"/>
      <c r="F158" s="5"/>
      <c r="G158" s="354">
        <v>6.3E-2</v>
      </c>
      <c r="H158" s="15" t="s">
        <v>349</v>
      </c>
      <c r="I158" s="15"/>
      <c r="J158" s="15"/>
      <c r="K158" s="15"/>
      <c r="L158" s="15"/>
      <c r="M158" s="15"/>
      <c r="N158" s="15"/>
      <c r="O158" s="15"/>
      <c r="P158" s="15"/>
      <c r="Q158" s="15"/>
      <c r="R158" s="15"/>
      <c r="S158" s="15"/>
      <c r="T158" s="15"/>
      <c r="U158" s="15"/>
      <c r="V158" s="16"/>
      <c r="W158" s="6"/>
    </row>
    <row r="159" spans="2:23" ht="11.25" thickTop="1">
      <c r="B159" s="371" t="s">
        <v>251</v>
      </c>
      <c r="C159" s="372">
        <f>SUM(C156:C158)</f>
        <v>0</v>
      </c>
      <c r="D159" s="362"/>
      <c r="E159" s="442"/>
      <c r="F159" s="5"/>
      <c r="G159" s="311"/>
      <c r="H159" s="5"/>
      <c r="I159" s="5"/>
      <c r="J159" s="5"/>
      <c r="K159" s="5"/>
      <c r="L159" s="5"/>
      <c r="M159" s="5"/>
      <c r="N159" s="5"/>
      <c r="O159" s="5"/>
      <c r="P159" s="5"/>
      <c r="Q159" s="5"/>
      <c r="R159" s="5"/>
      <c r="S159" s="5"/>
      <c r="T159" s="5"/>
      <c r="U159" s="5"/>
      <c r="V159" s="5"/>
      <c r="W159" s="6"/>
    </row>
    <row r="160" spans="2:23">
      <c r="B160" s="269"/>
      <c r="C160" s="362"/>
      <c r="D160" s="362"/>
      <c r="E160" s="442"/>
      <c r="F160" s="5"/>
      <c r="G160" s="5"/>
      <c r="H160" s="5"/>
      <c r="I160" s="5"/>
      <c r="J160" s="5"/>
      <c r="K160" s="5"/>
      <c r="L160" s="5"/>
      <c r="M160" s="5"/>
      <c r="N160" s="5"/>
      <c r="O160" s="5"/>
      <c r="P160" s="5"/>
      <c r="Q160" s="5"/>
      <c r="R160" s="5"/>
      <c r="S160" s="5"/>
      <c r="T160" s="5"/>
      <c r="U160" s="5"/>
      <c r="V160" s="5"/>
      <c r="W160" s="6"/>
    </row>
    <row r="161" spans="2:23">
      <c r="B161" s="248" t="s">
        <v>252</v>
      </c>
      <c r="C161" s="443">
        <f>$C$118*D161+$D$118*E161</f>
        <v>0</v>
      </c>
      <c r="D161" s="439"/>
      <c r="E161" s="439"/>
      <c r="F161" s="5"/>
      <c r="G161" s="14" t="s">
        <v>253</v>
      </c>
      <c r="H161" s="14"/>
      <c r="I161" s="15"/>
      <c r="J161" s="15"/>
      <c r="K161" s="15"/>
      <c r="L161" s="15"/>
      <c r="M161" s="15"/>
      <c r="N161" s="15"/>
      <c r="O161" s="15"/>
      <c r="P161" s="15"/>
      <c r="Q161" s="15"/>
      <c r="R161" s="15"/>
      <c r="S161" s="15"/>
      <c r="T161" s="15"/>
      <c r="U161" s="15"/>
      <c r="V161" s="16"/>
      <c r="W161" s="6"/>
    </row>
    <row r="162" spans="2:23">
      <c r="B162" s="373"/>
      <c r="C162" s="362"/>
      <c r="D162" s="362"/>
      <c r="E162" s="442"/>
      <c r="F162" s="5"/>
      <c r="G162" s="5"/>
      <c r="H162" s="5"/>
      <c r="I162" s="5"/>
      <c r="J162" s="5"/>
      <c r="K162" s="5"/>
      <c r="L162" s="5"/>
      <c r="M162" s="5"/>
      <c r="N162" s="5"/>
      <c r="O162" s="5"/>
      <c r="P162" s="5"/>
      <c r="Q162" s="5"/>
      <c r="R162" s="5"/>
      <c r="S162" s="5"/>
      <c r="T162" s="5"/>
      <c r="U162" s="5"/>
      <c r="V162" s="5"/>
      <c r="W162" s="6"/>
    </row>
    <row r="163" spans="2:23">
      <c r="B163" s="248" t="s">
        <v>254</v>
      </c>
      <c r="C163" s="439"/>
      <c r="D163" s="362"/>
      <c r="E163" s="442"/>
      <c r="F163" s="5"/>
      <c r="G163" s="354">
        <v>3.7999999999999999E-2</v>
      </c>
      <c r="H163" s="14" t="s">
        <v>350</v>
      </c>
      <c r="I163" s="15"/>
      <c r="J163" s="15"/>
      <c r="K163" s="15"/>
      <c r="L163" s="15"/>
      <c r="M163" s="15"/>
      <c r="N163" s="15"/>
      <c r="O163" s="15"/>
      <c r="P163" s="15"/>
      <c r="Q163" s="15"/>
      <c r="R163" s="15"/>
      <c r="S163" s="15"/>
      <c r="T163" s="15"/>
      <c r="U163" s="15"/>
      <c r="V163" s="16"/>
      <c r="W163" s="6"/>
    </row>
    <row r="164" spans="2:23">
      <c r="B164" s="7"/>
      <c r="C164" s="304"/>
      <c r="D164" s="361"/>
      <c r="E164" s="8"/>
      <c r="F164" s="8"/>
      <c r="G164" s="8"/>
      <c r="H164" s="8"/>
      <c r="I164" s="8"/>
      <c r="J164" s="8"/>
      <c r="K164" s="8"/>
      <c r="L164" s="8"/>
      <c r="M164" s="8"/>
      <c r="N164" s="8"/>
      <c r="O164" s="8"/>
      <c r="P164" s="8"/>
      <c r="Q164" s="8"/>
      <c r="R164" s="8"/>
      <c r="S164" s="8"/>
      <c r="T164" s="8"/>
      <c r="U164" s="8"/>
      <c r="V164" s="8"/>
      <c r="W164" s="9"/>
    </row>
    <row r="165" spans="2:23">
      <c r="B165" s="224"/>
      <c r="C165" s="224"/>
      <c r="D165" s="224"/>
      <c r="E165" s="224"/>
      <c r="F165" s="224"/>
      <c r="G165" s="224"/>
      <c r="H165" s="224"/>
      <c r="I165" s="224"/>
      <c r="J165" s="224"/>
      <c r="K165" s="224"/>
      <c r="L165" s="224"/>
      <c r="M165" s="224"/>
      <c r="N165" s="224"/>
      <c r="O165" s="224"/>
      <c r="P165" s="224"/>
      <c r="Q165" s="224"/>
      <c r="R165" s="224"/>
      <c r="S165" s="224"/>
      <c r="T165" s="224"/>
      <c r="U165" s="224"/>
      <c r="V165" s="224"/>
      <c r="W165" s="224"/>
    </row>
    <row r="166" spans="2:23">
      <c r="B166" s="230" t="s">
        <v>256</v>
      </c>
      <c r="C166" s="231"/>
      <c r="D166" s="232"/>
      <c r="E166" s="232"/>
      <c r="F166" s="232"/>
      <c r="G166" s="232"/>
      <c r="H166" s="232"/>
      <c r="I166" s="232"/>
      <c r="J166" s="232"/>
      <c r="K166" s="232"/>
      <c r="L166" s="232"/>
      <c r="M166" s="232"/>
      <c r="N166" s="232"/>
      <c r="O166" s="232"/>
      <c r="P166" s="232"/>
      <c r="Q166" s="232"/>
      <c r="R166" s="232"/>
      <c r="S166" s="232"/>
      <c r="T166" s="232"/>
      <c r="U166" s="232"/>
      <c r="V166" s="232"/>
      <c r="W166" s="233"/>
    </row>
    <row r="167" spans="2:23" ht="11.25">
      <c r="B167" s="368"/>
      <c r="C167" s="374"/>
      <c r="D167" s="374"/>
      <c r="E167" s="5"/>
      <c r="F167" s="5"/>
      <c r="G167" s="5"/>
      <c r="H167" s="5"/>
      <c r="I167" s="5"/>
      <c r="J167" s="5"/>
      <c r="K167" s="5"/>
      <c r="L167" s="5"/>
      <c r="M167" s="5"/>
      <c r="N167" s="5"/>
      <c r="O167" s="5"/>
      <c r="P167" s="5"/>
      <c r="Q167" s="5"/>
      <c r="R167" s="5"/>
      <c r="S167" s="5"/>
      <c r="T167" s="5"/>
      <c r="U167" s="5"/>
      <c r="V167" s="5"/>
      <c r="W167" s="6"/>
    </row>
    <row r="168" spans="2:23">
      <c r="B168" s="340"/>
      <c r="C168" s="236" t="s">
        <v>145</v>
      </c>
      <c r="D168" s="236" t="s">
        <v>146</v>
      </c>
      <c r="E168" s="236" t="s">
        <v>147</v>
      </c>
      <c r="F168" s="236" t="s">
        <v>148</v>
      </c>
      <c r="G168" s="236" t="s">
        <v>149</v>
      </c>
      <c r="H168" s="236"/>
      <c r="I168" s="236"/>
      <c r="J168" s="236"/>
      <c r="K168" s="236"/>
      <c r="L168" s="236"/>
      <c r="M168" s="236"/>
      <c r="N168" s="236"/>
      <c r="O168" s="236"/>
      <c r="P168" s="236"/>
      <c r="Q168" s="236"/>
      <c r="R168" s="236"/>
      <c r="S168" s="236"/>
      <c r="T168" s="236"/>
      <c r="U168" s="236"/>
      <c r="V168" s="236"/>
      <c r="W168" s="238"/>
    </row>
    <row r="169" spans="2:23">
      <c r="B169" s="12"/>
      <c r="C169" s="374"/>
      <c r="D169" s="374"/>
      <c r="E169" s="5"/>
      <c r="F169" s="5"/>
      <c r="G169" s="5"/>
      <c r="H169" s="5"/>
      <c r="I169" s="5"/>
      <c r="J169" s="5"/>
      <c r="K169" s="5"/>
      <c r="L169" s="5"/>
      <c r="M169" s="5"/>
      <c r="N169" s="5"/>
      <c r="O169" s="5"/>
      <c r="P169" s="5"/>
      <c r="Q169" s="5"/>
      <c r="R169" s="5"/>
      <c r="S169" s="5"/>
      <c r="T169" s="5"/>
      <c r="U169" s="5"/>
      <c r="V169" s="5"/>
      <c r="W169" s="6"/>
    </row>
    <row r="170" spans="2:23">
      <c r="B170" s="248" t="s">
        <v>257</v>
      </c>
      <c r="C170" s="439"/>
      <c r="D170" s="439"/>
      <c r="E170" s="439"/>
      <c r="F170" s="439"/>
      <c r="G170" s="439"/>
      <c r="I170" s="14" t="s">
        <v>258</v>
      </c>
      <c r="J170" s="15"/>
      <c r="K170" s="15"/>
      <c r="L170" s="15"/>
      <c r="M170" s="15"/>
      <c r="N170" s="15"/>
      <c r="O170" s="15"/>
      <c r="P170" s="15"/>
      <c r="Q170" s="15"/>
      <c r="R170" s="15"/>
      <c r="S170" s="15"/>
      <c r="T170" s="15"/>
      <c r="U170" s="15"/>
      <c r="V170" s="16"/>
      <c r="W170" s="6"/>
    </row>
    <row r="171" spans="2:23">
      <c r="B171" s="248" t="s">
        <v>259</v>
      </c>
      <c r="C171" s="439"/>
      <c r="D171" s="439"/>
      <c r="E171" s="439"/>
      <c r="F171" s="439"/>
      <c r="G171" s="439"/>
      <c r="I171" s="14" t="s">
        <v>260</v>
      </c>
      <c r="J171" s="15"/>
      <c r="K171" s="15"/>
      <c r="L171" s="15"/>
      <c r="M171" s="15"/>
      <c r="N171" s="15"/>
      <c r="O171" s="15"/>
      <c r="P171" s="15"/>
      <c r="Q171" s="15"/>
      <c r="R171" s="15"/>
      <c r="S171" s="15"/>
      <c r="T171" s="15"/>
      <c r="U171" s="15"/>
      <c r="V171" s="16"/>
      <c r="W171" s="6"/>
    </row>
    <row r="172" spans="2:23">
      <c r="B172" s="7"/>
      <c r="C172" s="361"/>
      <c r="D172" s="361"/>
      <c r="E172" s="8"/>
      <c r="F172" s="8"/>
      <c r="G172" s="8"/>
      <c r="H172" s="8"/>
      <c r="I172" s="8"/>
      <c r="J172" s="8"/>
      <c r="K172" s="8"/>
      <c r="L172" s="8"/>
      <c r="M172" s="8"/>
      <c r="N172" s="8"/>
      <c r="O172" s="8"/>
      <c r="P172" s="8"/>
      <c r="Q172" s="8"/>
      <c r="R172" s="8"/>
      <c r="S172" s="8"/>
      <c r="T172" s="8"/>
      <c r="U172" s="8"/>
      <c r="V172" s="8"/>
      <c r="W172" s="9"/>
    </row>
    <row r="173" spans="2:23">
      <c r="B173" s="224"/>
      <c r="C173" s="448"/>
      <c r="D173" s="224"/>
      <c r="E173" s="224"/>
      <c r="F173" s="224"/>
      <c r="G173" s="224"/>
      <c r="H173" s="224"/>
      <c r="I173" s="224"/>
      <c r="J173" s="224"/>
      <c r="K173" s="224"/>
      <c r="L173" s="224"/>
      <c r="M173" s="224"/>
      <c r="N173" s="224"/>
      <c r="O173" s="224"/>
      <c r="P173" s="224"/>
      <c r="Q173" s="224"/>
      <c r="R173" s="224"/>
      <c r="S173" s="224"/>
      <c r="T173" s="224"/>
      <c r="U173" s="224"/>
      <c r="V173" s="224"/>
      <c r="W173" s="224"/>
    </row>
    <row r="174" spans="2:23">
      <c r="B174" s="230" t="s">
        <v>23</v>
      </c>
      <c r="C174" s="449"/>
      <c r="D174" s="232"/>
      <c r="E174" s="232"/>
      <c r="F174" s="232"/>
      <c r="G174" s="232"/>
      <c r="H174" s="232"/>
      <c r="I174" s="232"/>
      <c r="J174" s="232"/>
      <c r="K174" s="232"/>
      <c r="L174" s="232"/>
      <c r="M174" s="232"/>
      <c r="N174" s="232"/>
      <c r="O174" s="232"/>
      <c r="P174" s="232"/>
      <c r="Q174" s="232"/>
      <c r="R174" s="232"/>
      <c r="S174" s="232"/>
      <c r="T174" s="232"/>
      <c r="U174" s="232"/>
      <c r="V174" s="232"/>
      <c r="W174" s="233"/>
    </row>
    <row r="175" spans="2:23" ht="11.25">
      <c r="B175" s="368"/>
      <c r="C175" s="362"/>
      <c r="D175" s="362"/>
      <c r="E175" s="5"/>
      <c r="F175" s="5"/>
      <c r="G175" s="5"/>
      <c r="H175" s="5"/>
      <c r="I175" s="5"/>
      <c r="J175" s="5"/>
      <c r="K175" s="5"/>
      <c r="L175" s="5"/>
      <c r="M175" s="5"/>
      <c r="N175" s="5"/>
      <c r="O175" s="5"/>
      <c r="P175" s="5"/>
      <c r="Q175" s="5"/>
      <c r="R175" s="5"/>
      <c r="S175" s="5"/>
      <c r="T175" s="5"/>
      <c r="U175" s="5"/>
      <c r="V175" s="5"/>
      <c r="W175" s="6"/>
    </row>
    <row r="176" spans="2:23">
      <c r="B176" s="340"/>
      <c r="C176" s="450" t="s">
        <v>179</v>
      </c>
      <c r="D176" s="236"/>
      <c r="E176" s="236"/>
      <c r="F176" s="236"/>
      <c r="G176" s="236"/>
      <c r="H176" s="236"/>
      <c r="I176" s="236"/>
      <c r="J176" s="236"/>
      <c r="K176" s="236"/>
      <c r="L176" s="236"/>
      <c r="M176" s="236"/>
      <c r="N176" s="236"/>
      <c r="O176" s="236"/>
      <c r="P176" s="236"/>
      <c r="Q176" s="236"/>
      <c r="R176" s="236"/>
      <c r="S176" s="236"/>
      <c r="T176" s="236"/>
      <c r="U176" s="236"/>
      <c r="V176" s="236"/>
      <c r="W176" s="238"/>
    </row>
    <row r="177" spans="2:23">
      <c r="B177" s="12"/>
      <c r="C177" s="362"/>
      <c r="D177" s="362"/>
      <c r="E177" s="5"/>
      <c r="F177" s="5"/>
      <c r="G177" s="5"/>
      <c r="H177" s="5"/>
      <c r="I177" s="5"/>
      <c r="J177" s="5"/>
      <c r="K177" s="5"/>
      <c r="L177" s="5"/>
      <c r="M177" s="5"/>
      <c r="N177" s="5"/>
      <c r="O177" s="5"/>
      <c r="P177" s="5"/>
      <c r="Q177" s="5"/>
      <c r="R177" s="5"/>
      <c r="S177" s="5"/>
      <c r="T177" s="5"/>
      <c r="U177" s="5"/>
      <c r="V177" s="5"/>
      <c r="W177" s="6"/>
    </row>
    <row r="178" spans="2:23">
      <c r="B178" s="248" t="s">
        <v>261</v>
      </c>
      <c r="C178" s="439"/>
      <c r="D178" s="362"/>
      <c r="E178" s="5"/>
      <c r="F178" s="14" t="s">
        <v>318</v>
      </c>
      <c r="G178" s="14"/>
      <c r="H178" s="15"/>
      <c r="I178" s="15"/>
      <c r="J178" s="15"/>
      <c r="K178" s="15"/>
      <c r="L178" s="15"/>
      <c r="M178" s="15"/>
      <c r="N178" s="15"/>
      <c r="O178" s="15"/>
      <c r="P178" s="15"/>
      <c r="Q178" s="15"/>
      <c r="R178" s="15"/>
      <c r="S178" s="15"/>
      <c r="T178" s="15"/>
      <c r="U178" s="15"/>
      <c r="V178" s="16"/>
      <c r="W178" s="6"/>
    </row>
    <row r="179" spans="2:23">
      <c r="B179" s="7"/>
      <c r="C179" s="361"/>
      <c r="D179" s="361"/>
      <c r="E179" s="8"/>
      <c r="F179" s="8"/>
      <c r="G179" s="8"/>
      <c r="H179" s="8"/>
      <c r="I179" s="8"/>
      <c r="J179" s="8"/>
      <c r="K179" s="8"/>
      <c r="L179" s="8"/>
      <c r="M179" s="8"/>
      <c r="N179" s="8"/>
      <c r="O179" s="8"/>
      <c r="P179" s="8"/>
      <c r="Q179" s="8"/>
      <c r="R179" s="8"/>
      <c r="S179" s="8"/>
      <c r="T179" s="8"/>
      <c r="U179" s="8"/>
      <c r="V179" s="8"/>
      <c r="W179" s="9"/>
    </row>
    <row r="180" spans="2:23">
      <c r="B180" s="224"/>
      <c r="C180" s="448"/>
      <c r="D180" s="224"/>
      <c r="E180" s="224"/>
      <c r="F180" s="224"/>
      <c r="G180" s="224"/>
      <c r="H180" s="224"/>
      <c r="I180" s="224"/>
      <c r="J180" s="224"/>
      <c r="K180" s="224"/>
      <c r="L180" s="224"/>
      <c r="M180" s="224"/>
      <c r="N180" s="224"/>
      <c r="O180" s="224"/>
      <c r="P180" s="224"/>
      <c r="Q180" s="224"/>
      <c r="R180" s="224"/>
      <c r="S180" s="224"/>
      <c r="T180" s="224"/>
      <c r="U180" s="224"/>
      <c r="V180" s="224"/>
      <c r="W180" s="224"/>
    </row>
    <row r="181" spans="2:23">
      <c r="B181" s="230" t="s">
        <v>263</v>
      </c>
      <c r="C181" s="449"/>
      <c r="D181" s="232"/>
      <c r="E181" s="232"/>
      <c r="F181" s="232"/>
      <c r="G181" s="232"/>
      <c r="H181" s="232"/>
      <c r="I181" s="232"/>
      <c r="J181" s="232"/>
      <c r="K181" s="232"/>
      <c r="L181" s="232"/>
      <c r="M181" s="232"/>
      <c r="N181" s="232"/>
      <c r="O181" s="232"/>
      <c r="P181" s="232"/>
      <c r="Q181" s="232"/>
      <c r="R181" s="232"/>
      <c r="S181" s="232"/>
      <c r="T181" s="232"/>
      <c r="U181" s="232"/>
      <c r="V181" s="232"/>
      <c r="W181" s="233"/>
    </row>
    <row r="182" spans="2:23" ht="11.25">
      <c r="B182" s="368"/>
      <c r="C182" s="362"/>
      <c r="D182" s="362"/>
      <c r="E182" s="5"/>
      <c r="F182" s="5"/>
      <c r="G182" s="5"/>
      <c r="H182" s="5"/>
      <c r="I182" s="5"/>
      <c r="J182" s="5"/>
      <c r="K182" s="5"/>
      <c r="L182" s="5"/>
      <c r="M182" s="5"/>
      <c r="N182" s="5"/>
      <c r="O182" s="5"/>
      <c r="P182" s="5"/>
      <c r="Q182" s="5"/>
      <c r="R182" s="5"/>
      <c r="S182" s="5"/>
      <c r="T182" s="5"/>
      <c r="U182" s="5"/>
      <c r="V182" s="5"/>
      <c r="W182" s="6"/>
    </row>
    <row r="183" spans="2:23">
      <c r="B183" s="340"/>
      <c r="C183" s="450" t="s">
        <v>179</v>
      </c>
      <c r="D183" s="236"/>
      <c r="E183" s="236"/>
      <c r="F183" s="236"/>
      <c r="G183" s="236"/>
      <c r="H183" s="236"/>
      <c r="I183" s="236"/>
      <c r="J183" s="236"/>
      <c r="K183" s="236"/>
      <c r="L183" s="236"/>
      <c r="M183" s="236"/>
      <c r="N183" s="236"/>
      <c r="O183" s="236"/>
      <c r="P183" s="236"/>
      <c r="Q183" s="236"/>
      <c r="R183" s="236"/>
      <c r="S183" s="236"/>
      <c r="T183" s="236"/>
      <c r="U183" s="236"/>
      <c r="V183" s="236"/>
      <c r="W183" s="238"/>
    </row>
    <row r="184" spans="2:23">
      <c r="B184" s="12"/>
      <c r="C184" s="362"/>
      <c r="D184" s="362"/>
      <c r="E184" s="5"/>
      <c r="F184" s="5"/>
      <c r="G184" s="5"/>
      <c r="H184" s="5" t="s">
        <v>60</v>
      </c>
      <c r="I184" s="5"/>
      <c r="J184" s="5"/>
      <c r="K184" s="5"/>
      <c r="L184" s="5"/>
      <c r="M184" s="5"/>
      <c r="N184" s="5"/>
      <c r="O184" s="5"/>
      <c r="P184" s="5"/>
      <c r="Q184" s="5"/>
      <c r="R184" s="5"/>
      <c r="S184" s="5"/>
      <c r="T184" s="5"/>
      <c r="U184" s="5"/>
      <c r="V184" s="5"/>
      <c r="W184" s="6"/>
    </row>
    <row r="185" spans="2:23">
      <c r="B185" s="248" t="s">
        <v>264</v>
      </c>
      <c r="C185" s="439"/>
      <c r="D185" s="362"/>
      <c r="E185" s="5"/>
      <c r="F185" s="14" t="s">
        <v>265</v>
      </c>
      <c r="G185" s="15"/>
      <c r="H185" s="15"/>
      <c r="I185" s="15"/>
      <c r="J185" s="15"/>
      <c r="K185" s="15"/>
      <c r="L185" s="15"/>
      <c r="M185" s="15"/>
      <c r="N185" s="15"/>
      <c r="O185" s="15"/>
      <c r="P185" s="15"/>
      <c r="Q185" s="15"/>
      <c r="R185" s="15"/>
      <c r="S185" s="15"/>
      <c r="T185" s="15"/>
      <c r="U185" s="15"/>
      <c r="V185" s="16"/>
      <c r="W185" s="6"/>
    </row>
    <row r="186" spans="2:23">
      <c r="B186" s="248" t="s">
        <v>266</v>
      </c>
      <c r="C186" s="439"/>
      <c r="D186" s="362"/>
      <c r="E186" s="5"/>
      <c r="F186" s="14"/>
      <c r="G186" s="15"/>
      <c r="H186" s="15"/>
      <c r="I186" s="15"/>
      <c r="J186" s="15"/>
      <c r="K186" s="15"/>
      <c r="L186" s="15"/>
      <c r="M186" s="15"/>
      <c r="N186" s="15"/>
      <c r="O186" s="15"/>
      <c r="P186" s="15"/>
      <c r="Q186" s="15"/>
      <c r="R186" s="15"/>
      <c r="S186" s="15"/>
      <c r="T186" s="15"/>
      <c r="U186" s="15"/>
      <c r="V186" s="16"/>
      <c r="W186" s="6"/>
    </row>
    <row r="187" spans="2:23" ht="11.25" thickBot="1">
      <c r="B187" s="248" t="s">
        <v>267</v>
      </c>
      <c r="C187" s="439"/>
      <c r="D187" s="362"/>
      <c r="E187" s="5"/>
      <c r="F187" s="14"/>
      <c r="G187" s="15"/>
      <c r="H187" s="15"/>
      <c r="I187" s="15"/>
      <c r="J187" s="15"/>
      <c r="K187" s="15"/>
      <c r="L187" s="15"/>
      <c r="M187" s="15"/>
      <c r="N187" s="15"/>
      <c r="O187" s="15"/>
      <c r="P187" s="15"/>
      <c r="Q187" s="15"/>
      <c r="R187" s="15"/>
      <c r="S187" s="15"/>
      <c r="T187" s="15"/>
      <c r="U187" s="15"/>
      <c r="V187" s="16"/>
      <c r="W187" s="6"/>
    </row>
    <row r="188" spans="2:23" ht="11.25" thickTop="1">
      <c r="B188" s="364" t="s">
        <v>268</v>
      </c>
      <c r="C188" s="441">
        <f>SUM(C185:C187)</f>
        <v>0</v>
      </c>
      <c r="D188" s="362"/>
      <c r="E188" s="5"/>
      <c r="F188" s="5"/>
      <c r="G188" s="5"/>
      <c r="H188" s="5"/>
      <c r="I188" s="5"/>
      <c r="J188" s="5"/>
      <c r="K188" s="5"/>
      <c r="L188" s="5"/>
      <c r="M188" s="5"/>
      <c r="N188" s="5"/>
      <c r="O188" s="5"/>
      <c r="P188" s="5"/>
      <c r="Q188" s="5"/>
      <c r="R188" s="5"/>
      <c r="S188" s="5"/>
      <c r="T188" s="5"/>
      <c r="U188" s="5"/>
      <c r="V188" s="5"/>
      <c r="W188" s="6"/>
    </row>
    <row r="189" spans="2:23">
      <c r="B189" s="366"/>
      <c r="C189" s="375"/>
      <c r="D189" s="361"/>
      <c r="E189" s="8"/>
      <c r="F189" s="8"/>
      <c r="G189" s="8"/>
      <c r="H189" s="8"/>
      <c r="I189" s="8"/>
      <c r="J189" s="8"/>
      <c r="K189" s="8"/>
      <c r="L189" s="8"/>
      <c r="M189" s="8"/>
      <c r="N189" s="8"/>
      <c r="O189" s="8"/>
      <c r="P189" s="8"/>
      <c r="Q189" s="8"/>
      <c r="R189" s="8"/>
      <c r="S189" s="8"/>
      <c r="T189" s="8"/>
      <c r="U189" s="8"/>
      <c r="V189" s="8"/>
      <c r="W189" s="9"/>
    </row>
    <row r="190" spans="2:23">
      <c r="B190" s="376"/>
      <c r="C190" s="336"/>
      <c r="D190" s="362"/>
      <c r="E190" s="5"/>
      <c r="F190" s="5"/>
      <c r="G190" s="5"/>
      <c r="H190" s="5"/>
      <c r="I190" s="5"/>
      <c r="J190" s="5"/>
      <c r="K190" s="5"/>
      <c r="L190" s="5"/>
      <c r="M190" s="5"/>
      <c r="N190" s="5"/>
      <c r="O190" s="5"/>
      <c r="P190" s="5"/>
      <c r="Q190" s="5"/>
      <c r="R190" s="5"/>
      <c r="S190" s="5"/>
      <c r="T190" s="5"/>
      <c r="U190" s="5"/>
      <c r="V190" s="5"/>
      <c r="W190" s="5"/>
    </row>
    <row r="191" spans="2:23">
      <c r="B191" s="377" t="s">
        <v>269</v>
      </c>
      <c r="C191" s="378"/>
      <c r="D191" s="378"/>
      <c r="E191" s="378"/>
      <c r="F191" s="378"/>
      <c r="G191" s="378"/>
      <c r="H191" s="378"/>
      <c r="I191" s="378"/>
      <c r="J191" s="378"/>
      <c r="K191" s="378"/>
      <c r="L191" s="378"/>
      <c r="M191" s="378"/>
      <c r="N191" s="378"/>
      <c r="O191" s="378"/>
      <c r="P191" s="378"/>
      <c r="Q191" s="378"/>
      <c r="R191" s="378"/>
      <c r="S191" s="378"/>
      <c r="T191" s="378"/>
      <c r="U191" s="378"/>
      <c r="V191" s="378"/>
      <c r="W191" s="379"/>
    </row>
    <row r="192" spans="2:23">
      <c r="B192" s="12"/>
      <c r="C192" s="5"/>
      <c r="D192" s="5"/>
      <c r="E192" s="5"/>
      <c r="F192" s="5"/>
      <c r="G192" s="5"/>
      <c r="H192" s="5"/>
      <c r="I192" s="5"/>
      <c r="J192" s="5"/>
      <c r="K192" s="5"/>
      <c r="L192" s="5"/>
      <c r="M192" s="5"/>
      <c r="N192" s="5"/>
      <c r="O192" s="5"/>
      <c r="P192" s="5"/>
      <c r="Q192" s="5"/>
      <c r="R192" s="5"/>
      <c r="S192" s="5"/>
      <c r="T192" s="5"/>
      <c r="U192" s="5"/>
      <c r="V192" s="5"/>
      <c r="W192" s="6"/>
    </row>
    <row r="193" spans="2:23" ht="31.5">
      <c r="B193" s="205" t="s">
        <v>270</v>
      </c>
      <c r="C193" s="20" t="s">
        <v>271</v>
      </c>
      <c r="D193" s="206"/>
      <c r="E193" s="20" t="s">
        <v>272</v>
      </c>
      <c r="F193" s="208"/>
      <c r="G193" s="503"/>
      <c r="H193" s="503"/>
      <c r="I193" s="503"/>
      <c r="J193" s="208"/>
      <c r="K193" s="380"/>
      <c r="L193" s="208"/>
      <c r="M193" s="20"/>
      <c r="N193" s="208"/>
      <c r="O193" s="208"/>
      <c r="P193" s="208"/>
      <c r="Q193" s="208"/>
      <c r="R193" s="208"/>
      <c r="S193" s="208"/>
      <c r="T193" s="208"/>
      <c r="U193" s="208"/>
      <c r="V193" s="208"/>
      <c r="W193" s="381"/>
    </row>
    <row r="194" spans="2:23">
      <c r="B194" s="62" t="s">
        <v>273</v>
      </c>
      <c r="C194" s="207">
        <f>100%-SUM(C159,C161,C163)</f>
        <v>1</v>
      </c>
      <c r="D194" s="208"/>
      <c r="E194" s="209"/>
      <c r="F194" s="5"/>
      <c r="G194" s="507"/>
      <c r="H194" s="507"/>
      <c r="I194" s="507"/>
      <c r="J194" s="5"/>
      <c r="K194" s="425"/>
      <c r="L194" s="5"/>
      <c r="M194" s="425"/>
      <c r="N194" s="360"/>
      <c r="O194" s="360"/>
      <c r="P194" s="360"/>
      <c r="Q194" s="360"/>
      <c r="R194" s="360"/>
      <c r="S194" s="360"/>
      <c r="T194" s="360"/>
      <c r="U194" s="360"/>
      <c r="V194" s="360"/>
      <c r="W194" s="6"/>
    </row>
    <row r="195" spans="2:23">
      <c r="B195" s="62" t="str">
        <f>B159</f>
        <v>Totale overheadkosten (% van totale kosten)</v>
      </c>
      <c r="C195" s="207">
        <f>C159</f>
        <v>0</v>
      </c>
      <c r="D195" s="208"/>
      <c r="E195" s="207">
        <f>C195/$C$194</f>
        <v>0</v>
      </c>
      <c r="F195" s="5"/>
      <c r="G195" s="4"/>
      <c r="H195" s="4"/>
      <c r="I195" s="4"/>
      <c r="J195" s="5"/>
      <c r="K195" s="425"/>
      <c r="L195" s="5"/>
      <c r="M195" s="425"/>
      <c r="N195" s="360"/>
      <c r="O195" s="360"/>
      <c r="P195" s="360"/>
      <c r="Q195" s="360"/>
      <c r="R195" s="360"/>
      <c r="S195" s="360"/>
      <c r="T195" s="360"/>
      <c r="U195" s="360"/>
      <c r="V195" s="360"/>
      <c r="W195" s="6"/>
    </row>
    <row r="196" spans="2:23">
      <c r="B196" s="62" t="str">
        <f>B161</f>
        <v>Kosten voor vastgoed (% van totale kosten)</v>
      </c>
      <c r="C196" s="207">
        <f>C161</f>
        <v>0</v>
      </c>
      <c r="D196" s="208"/>
      <c r="E196" s="207">
        <f>C196/$C$194</f>
        <v>0</v>
      </c>
      <c r="F196" s="5"/>
      <c r="G196" s="311"/>
      <c r="H196" s="4"/>
      <c r="I196" s="4"/>
      <c r="J196" s="5"/>
      <c r="K196" s="425"/>
      <c r="L196" s="5"/>
      <c r="M196" s="425"/>
      <c r="N196" s="360"/>
      <c r="O196" s="360"/>
      <c r="P196" s="360"/>
      <c r="Q196" s="360"/>
      <c r="R196" s="360"/>
      <c r="S196" s="360"/>
      <c r="T196" s="360"/>
      <c r="U196" s="360"/>
      <c r="V196" s="360"/>
      <c r="W196" s="6"/>
    </row>
    <row r="197" spans="2:23">
      <c r="B197" s="62" t="str">
        <f>B163</f>
        <v>Overige personele kosten (% van totale kosten)</v>
      </c>
      <c r="C197" s="207">
        <f>C163</f>
        <v>0</v>
      </c>
      <c r="D197" s="208"/>
      <c r="E197" s="207">
        <f>C197/$C$194</f>
        <v>0</v>
      </c>
      <c r="F197" s="5"/>
      <c r="G197" s="4"/>
      <c r="H197" s="4"/>
      <c r="I197" s="4"/>
      <c r="J197" s="5"/>
      <c r="K197" s="425"/>
      <c r="L197" s="5"/>
      <c r="M197" s="425"/>
      <c r="N197" s="360"/>
      <c r="O197" s="360"/>
      <c r="P197" s="360"/>
      <c r="Q197" s="360"/>
      <c r="R197" s="360"/>
      <c r="S197" s="360"/>
      <c r="T197" s="360"/>
      <c r="U197" s="360"/>
      <c r="V197" s="360"/>
      <c r="W197" s="6"/>
    </row>
    <row r="198" spans="2:23">
      <c r="B198" s="7"/>
      <c r="C198" s="8"/>
      <c r="D198" s="8"/>
      <c r="E198" s="8"/>
      <c r="F198" s="8"/>
      <c r="G198" s="8"/>
      <c r="H198" s="8"/>
      <c r="I198" s="8"/>
      <c r="J198" s="8"/>
      <c r="K198" s="8"/>
      <c r="L198" s="8"/>
      <c r="M198" s="8"/>
      <c r="N198" s="8"/>
      <c r="O198" s="8"/>
      <c r="P198" s="8"/>
      <c r="Q198" s="8"/>
      <c r="R198" s="8"/>
      <c r="S198" s="8"/>
      <c r="T198" s="8"/>
      <c r="U198" s="8"/>
      <c r="V198" s="8"/>
      <c r="W198" s="9"/>
    </row>
    <row r="199" spans="2:23"/>
    <row r="200" spans="2:23"/>
    <row r="201" spans="2:23"/>
    <row r="202" spans="2:23"/>
    <row r="203" spans="2:23"/>
    <row r="204" spans="2:23"/>
    <row r="205" spans="2:23"/>
    <row r="206" spans="2:23"/>
    <row r="207" spans="2:23"/>
    <row r="208" spans="2:23"/>
    <row r="209"/>
    <row r="210"/>
    <row r="211"/>
    <row r="212"/>
    <row r="213"/>
    <row r="214"/>
    <row r="215"/>
    <row r="216"/>
    <row r="217"/>
    <row r="218"/>
    <row r="219"/>
    <row r="220"/>
    <row r="221"/>
    <row r="222"/>
    <row r="223"/>
    <row r="224"/>
    <row r="225" spans="2:21"/>
    <row r="226" spans="2:21"/>
    <row r="227" spans="2:21"/>
    <row r="228" spans="2:21"/>
    <row r="229" spans="2:21">
      <c r="B229" s="377" t="s">
        <v>274</v>
      </c>
      <c r="C229" s="382"/>
      <c r="D229" s="382"/>
      <c r="E229" s="382"/>
      <c r="F229" s="382"/>
      <c r="G229" s="382"/>
      <c r="H229" s="382"/>
      <c r="I229" s="382"/>
      <c r="J229" s="382"/>
      <c r="K229" s="382"/>
      <c r="L229" s="382"/>
      <c r="M229" s="382"/>
      <c r="N229" s="382"/>
      <c r="O229" s="382"/>
      <c r="P229" s="382"/>
      <c r="Q229" s="382"/>
      <c r="R229" s="382"/>
      <c r="S229" s="383"/>
    </row>
    <row r="230" spans="2:21">
      <c r="B230" s="384"/>
      <c r="C230" s="385"/>
      <c r="D230" s="385"/>
      <c r="E230" s="385"/>
      <c r="F230" s="385"/>
      <c r="G230" s="385"/>
      <c r="H230" s="385"/>
      <c r="I230" s="385"/>
      <c r="J230" s="385"/>
      <c r="K230" s="385"/>
      <c r="L230" s="385"/>
      <c r="M230" s="385"/>
      <c r="N230" s="385"/>
      <c r="O230" s="385"/>
      <c r="P230" s="385"/>
      <c r="Q230" s="385"/>
      <c r="R230" s="385"/>
      <c r="S230" s="386"/>
    </row>
    <row r="231" spans="2:21">
      <c r="B231" s="387"/>
      <c r="C231" s="295">
        <f t="shared" ref="C231:Q231" si="40">D18</f>
        <v>1</v>
      </c>
      <c r="D231" s="295">
        <f t="shared" si="40"/>
        <v>2</v>
      </c>
      <c r="E231" s="295">
        <f t="shared" si="40"/>
        <v>3</v>
      </c>
      <c r="F231" s="295">
        <f t="shared" si="40"/>
        <v>4</v>
      </c>
      <c r="G231" s="295">
        <f t="shared" si="40"/>
        <v>5</v>
      </c>
      <c r="H231" s="295">
        <f t="shared" si="40"/>
        <v>6</v>
      </c>
      <c r="I231" s="295">
        <f t="shared" si="40"/>
        <v>7</v>
      </c>
      <c r="J231" s="295">
        <f t="shared" si="40"/>
        <v>8</v>
      </c>
      <c r="K231" s="295">
        <f t="shared" si="40"/>
        <v>9</v>
      </c>
      <c r="L231" s="295">
        <f t="shared" si="40"/>
        <v>10</v>
      </c>
      <c r="M231" s="295">
        <f t="shared" si="40"/>
        <v>11</v>
      </c>
      <c r="N231" s="295">
        <f t="shared" si="40"/>
        <v>12</v>
      </c>
      <c r="O231" s="295">
        <f t="shared" si="40"/>
        <v>13</v>
      </c>
      <c r="P231" s="295">
        <f t="shared" si="40"/>
        <v>14</v>
      </c>
      <c r="Q231" s="295">
        <f t="shared" si="40"/>
        <v>15</v>
      </c>
      <c r="R231" s="295"/>
      <c r="S231" s="297"/>
    </row>
    <row r="232" spans="2:21">
      <c r="B232" s="388"/>
      <c r="C232" s="295">
        <f t="shared" ref="C232:Q232" si="41">D19</f>
        <v>5</v>
      </c>
      <c r="D232" s="295">
        <f t="shared" si="41"/>
        <v>5</v>
      </c>
      <c r="E232" s="295">
        <f t="shared" si="41"/>
        <v>5</v>
      </c>
      <c r="F232" s="295">
        <f t="shared" si="41"/>
        <v>5</v>
      </c>
      <c r="G232" s="295">
        <f t="shared" si="41"/>
        <v>5</v>
      </c>
      <c r="H232" s="295">
        <f t="shared" si="41"/>
        <v>5</v>
      </c>
      <c r="I232" s="295">
        <f t="shared" si="41"/>
        <v>5</v>
      </c>
      <c r="J232" s="295">
        <f t="shared" si="41"/>
        <v>5</v>
      </c>
      <c r="K232" s="295">
        <f t="shared" si="41"/>
        <v>5</v>
      </c>
      <c r="L232" s="295">
        <f t="shared" si="41"/>
        <v>5</v>
      </c>
      <c r="M232" s="295">
        <f t="shared" si="41"/>
        <v>5</v>
      </c>
      <c r="N232" s="295">
        <f t="shared" si="41"/>
        <v>5</v>
      </c>
      <c r="O232" s="295">
        <f t="shared" si="41"/>
        <v>5</v>
      </c>
      <c r="P232" s="295">
        <f t="shared" si="41"/>
        <v>5</v>
      </c>
      <c r="Q232" s="295">
        <f t="shared" si="41"/>
        <v>5</v>
      </c>
      <c r="R232" s="295"/>
      <c r="S232" s="297"/>
    </row>
    <row r="233" spans="2:21">
      <c r="B233" s="389" t="s">
        <v>124</v>
      </c>
      <c r="C233" s="390">
        <f t="shared" ref="C233:Q233" si="42">D20</f>
        <v>13.493589743589743</v>
      </c>
      <c r="D233" s="390">
        <f t="shared" si="42"/>
        <v>13.826923076923077</v>
      </c>
      <c r="E233" s="390">
        <f t="shared" si="42"/>
        <v>14.173076923076923</v>
      </c>
      <c r="F233" s="390">
        <f t="shared" si="42"/>
        <v>15.358974358974359</v>
      </c>
      <c r="G233" s="390">
        <f t="shared" si="42"/>
        <v>15.788461538461538</v>
      </c>
      <c r="H233" s="390">
        <f t="shared" si="42"/>
        <v>17.698717948717949</v>
      </c>
      <c r="I233" s="390">
        <f t="shared" si="42"/>
        <v>18.923076923076923</v>
      </c>
      <c r="J233" s="390">
        <f t="shared" si="42"/>
        <v>20.493589743589745</v>
      </c>
      <c r="K233" s="390">
        <f t="shared" si="42"/>
        <v>21.993589743589745</v>
      </c>
      <c r="L233" s="390">
        <f t="shared" si="42"/>
        <v>23.737179487179485</v>
      </c>
      <c r="M233" s="390">
        <f t="shared" si="42"/>
        <v>26.217948717948719</v>
      </c>
      <c r="N233" s="390">
        <f t="shared" si="42"/>
        <v>28.903846153846153</v>
      </c>
      <c r="O233" s="390">
        <f t="shared" si="42"/>
        <v>32.070512820512818</v>
      </c>
      <c r="P233" s="390">
        <f t="shared" si="42"/>
        <v>34.333333333333336</v>
      </c>
      <c r="Q233" s="390">
        <f t="shared" si="42"/>
        <v>36.814102564102562</v>
      </c>
      <c r="R233" s="28"/>
      <c r="S233" s="297"/>
    </row>
    <row r="234" spans="2:21">
      <c r="B234" s="389" t="s">
        <v>275</v>
      </c>
      <c r="C234" s="391">
        <f>SUM(D21:D24)</f>
        <v>2.2656548496764155</v>
      </c>
      <c r="D234" s="391">
        <f t="shared" ref="D234:Q234" si="43">SUM(E21:E24)</f>
        <v>2.2933215163430822</v>
      </c>
      <c r="E234" s="391">
        <f t="shared" si="43"/>
        <v>2.3220522855738515</v>
      </c>
      <c r="F234" s="391">
        <f t="shared" si="43"/>
        <v>2.5035128205128205</v>
      </c>
      <c r="G234" s="391">
        <f t="shared" si="43"/>
        <v>2.5735192307692305</v>
      </c>
      <c r="H234" s="391">
        <f t="shared" si="43"/>
        <v>2.8848910256410258</v>
      </c>
      <c r="I234" s="391">
        <f t="shared" si="43"/>
        <v>3.0844615384615386</v>
      </c>
      <c r="J234" s="391">
        <f t="shared" si="43"/>
        <v>3.3404551282051287</v>
      </c>
      <c r="K234" s="391">
        <f t="shared" si="43"/>
        <v>3.5849551282051282</v>
      </c>
      <c r="L234" s="391">
        <f t="shared" si="43"/>
        <v>3.8691602564102565</v>
      </c>
      <c r="M234" s="391">
        <f t="shared" si="43"/>
        <v>4.2735256410256408</v>
      </c>
      <c r="N234" s="391">
        <f t="shared" si="43"/>
        <v>4.711326923076923</v>
      </c>
      <c r="O234" s="391">
        <f t="shared" si="43"/>
        <v>5.2274935897435899</v>
      </c>
      <c r="P234" s="391">
        <f t="shared" si="43"/>
        <v>5.5963333333333338</v>
      </c>
      <c r="Q234" s="391">
        <f t="shared" si="43"/>
        <v>6.0006987179487172</v>
      </c>
      <c r="R234" s="28"/>
      <c r="S234" s="297"/>
    </row>
    <row r="235" spans="2:21">
      <c r="B235" s="389" t="s">
        <v>36</v>
      </c>
      <c r="C235" s="391">
        <f t="shared" ref="C235:Q235" si="44">D26</f>
        <v>0</v>
      </c>
      <c r="D235" s="391">
        <f t="shared" si="44"/>
        <v>0</v>
      </c>
      <c r="E235" s="391">
        <f t="shared" si="44"/>
        <v>0</v>
      </c>
      <c r="F235" s="391">
        <f t="shared" si="44"/>
        <v>0</v>
      </c>
      <c r="G235" s="391">
        <f t="shared" si="44"/>
        <v>0</v>
      </c>
      <c r="H235" s="391">
        <f t="shared" si="44"/>
        <v>0</v>
      </c>
      <c r="I235" s="391">
        <f t="shared" si="44"/>
        <v>0</v>
      </c>
      <c r="J235" s="391">
        <f t="shared" si="44"/>
        <v>0</v>
      </c>
      <c r="K235" s="391">
        <f t="shared" si="44"/>
        <v>0</v>
      </c>
      <c r="L235" s="391">
        <f t="shared" si="44"/>
        <v>0</v>
      </c>
      <c r="M235" s="391">
        <f t="shared" si="44"/>
        <v>0</v>
      </c>
      <c r="N235" s="391">
        <f t="shared" si="44"/>
        <v>0</v>
      </c>
      <c r="O235" s="391">
        <f t="shared" si="44"/>
        <v>0</v>
      </c>
      <c r="P235" s="391">
        <f t="shared" si="44"/>
        <v>0</v>
      </c>
      <c r="Q235" s="391">
        <f t="shared" si="44"/>
        <v>0</v>
      </c>
      <c r="R235" s="28"/>
      <c r="S235" s="297"/>
      <c r="T235" s="5"/>
      <c r="U235" s="5"/>
    </row>
    <row r="236" spans="2:21">
      <c r="B236" s="392" t="s">
        <v>276</v>
      </c>
      <c r="C236" s="391">
        <f t="shared" ref="C236:Q236" si="45">D28-D27</f>
        <v>2.0954014891143</v>
      </c>
      <c r="D236" s="391">
        <f t="shared" si="45"/>
        <v>2.1434012478015596</v>
      </c>
      <c r="E236" s="391">
        <f t="shared" si="45"/>
        <v>2.1932471510537113</v>
      </c>
      <c r="F236" s="391">
        <f t="shared" si="45"/>
        <v>2.3750556071181101</v>
      </c>
      <c r="G236" s="391">
        <f t="shared" si="45"/>
        <v>2.4414699333605618</v>
      </c>
      <c r="H236" s="391">
        <f t="shared" si="45"/>
        <v>2.7368649963493752</v>
      </c>
      <c r="I236" s="391">
        <f t="shared" si="45"/>
        <v>2.92619538907039</v>
      </c>
      <c r="J236" s="391">
        <f t="shared" si="45"/>
        <v>3.1690537462256252</v>
      </c>
      <c r="K236" s="391">
        <f t="shared" si="45"/>
        <v>3.4010082587738886</v>
      </c>
      <c r="L236" s="391">
        <f t="shared" si="45"/>
        <v>3.6706305981462251</v>
      </c>
      <c r="M236" s="391">
        <f t="shared" si="45"/>
        <v>4.0542476765914337</v>
      </c>
      <c r="N236" s="391">
        <f t="shared" si="45"/>
        <v>4.4695850302569085</v>
      </c>
      <c r="O236" s="391">
        <f t="shared" si="45"/>
        <v>4.9592667789699121</v>
      </c>
      <c r="P236" s="391">
        <f t="shared" si="45"/>
        <v>5.3091810649935738</v>
      </c>
      <c r="Q236" s="391">
        <f t="shared" si="45"/>
        <v>5.6927981434387718</v>
      </c>
      <c r="R236" s="28"/>
      <c r="S236" s="297"/>
    </row>
    <row r="237" spans="2:21">
      <c r="B237" s="392" t="s">
        <v>20</v>
      </c>
      <c r="C237" s="391">
        <f t="shared" ref="C237:Q237" si="46">D29</f>
        <v>0</v>
      </c>
      <c r="D237" s="391">
        <f t="shared" si="46"/>
        <v>0</v>
      </c>
      <c r="E237" s="391">
        <f t="shared" si="46"/>
        <v>0</v>
      </c>
      <c r="F237" s="391">
        <f t="shared" si="46"/>
        <v>0</v>
      </c>
      <c r="G237" s="391">
        <f t="shared" si="46"/>
        <v>0</v>
      </c>
      <c r="H237" s="391">
        <f t="shared" si="46"/>
        <v>0</v>
      </c>
      <c r="I237" s="391">
        <f t="shared" si="46"/>
        <v>0</v>
      </c>
      <c r="J237" s="391">
        <f t="shared" si="46"/>
        <v>0</v>
      </c>
      <c r="K237" s="391">
        <f t="shared" si="46"/>
        <v>0</v>
      </c>
      <c r="L237" s="391">
        <f t="shared" si="46"/>
        <v>0</v>
      </c>
      <c r="M237" s="391">
        <f t="shared" si="46"/>
        <v>0</v>
      </c>
      <c r="N237" s="391">
        <f t="shared" si="46"/>
        <v>0</v>
      </c>
      <c r="O237" s="391">
        <f t="shared" si="46"/>
        <v>0</v>
      </c>
      <c r="P237" s="391">
        <f t="shared" si="46"/>
        <v>0</v>
      </c>
      <c r="Q237" s="391">
        <f t="shared" si="46"/>
        <v>0</v>
      </c>
      <c r="R237" s="28"/>
      <c r="S237" s="297"/>
    </row>
    <row r="238" spans="2:21">
      <c r="B238" s="389" t="s">
        <v>277</v>
      </c>
      <c r="C238" s="391">
        <f t="shared" ref="C238:Q238" si="47">SUM(D32:D34)</f>
        <v>0</v>
      </c>
      <c r="D238" s="391">
        <f t="shared" si="47"/>
        <v>0</v>
      </c>
      <c r="E238" s="391">
        <f t="shared" si="47"/>
        <v>0</v>
      </c>
      <c r="F238" s="391">
        <f t="shared" si="47"/>
        <v>0</v>
      </c>
      <c r="G238" s="391">
        <f t="shared" si="47"/>
        <v>0</v>
      </c>
      <c r="H238" s="391">
        <f t="shared" si="47"/>
        <v>0</v>
      </c>
      <c r="I238" s="391">
        <f t="shared" si="47"/>
        <v>0</v>
      </c>
      <c r="J238" s="391">
        <f t="shared" si="47"/>
        <v>0</v>
      </c>
      <c r="K238" s="391">
        <f t="shared" si="47"/>
        <v>0</v>
      </c>
      <c r="L238" s="391">
        <f t="shared" si="47"/>
        <v>0</v>
      </c>
      <c r="M238" s="391">
        <f t="shared" si="47"/>
        <v>0</v>
      </c>
      <c r="N238" s="391">
        <f t="shared" si="47"/>
        <v>0</v>
      </c>
      <c r="O238" s="391">
        <f t="shared" si="47"/>
        <v>0</v>
      </c>
      <c r="P238" s="391">
        <f t="shared" si="47"/>
        <v>0</v>
      </c>
      <c r="Q238" s="391">
        <f t="shared" si="47"/>
        <v>0</v>
      </c>
      <c r="R238" s="28"/>
      <c r="S238" s="297"/>
    </row>
    <row r="239" spans="2:21">
      <c r="B239" s="392" t="s">
        <v>278</v>
      </c>
      <c r="C239" s="390">
        <f t="shared" ref="C239:Q239" si="48">D36</f>
        <v>0</v>
      </c>
      <c r="D239" s="390">
        <f t="shared" si="48"/>
        <v>0</v>
      </c>
      <c r="E239" s="390">
        <f t="shared" si="48"/>
        <v>0</v>
      </c>
      <c r="F239" s="390">
        <f t="shared" si="48"/>
        <v>0</v>
      </c>
      <c r="G239" s="390">
        <f t="shared" si="48"/>
        <v>0</v>
      </c>
      <c r="H239" s="390">
        <f t="shared" si="48"/>
        <v>0</v>
      </c>
      <c r="I239" s="390">
        <f t="shared" si="48"/>
        <v>0</v>
      </c>
      <c r="J239" s="390">
        <f t="shared" si="48"/>
        <v>0</v>
      </c>
      <c r="K239" s="390">
        <f t="shared" si="48"/>
        <v>0</v>
      </c>
      <c r="L239" s="390">
        <f t="shared" si="48"/>
        <v>0</v>
      </c>
      <c r="M239" s="390">
        <f t="shared" si="48"/>
        <v>0</v>
      </c>
      <c r="N239" s="390">
        <f t="shared" si="48"/>
        <v>0</v>
      </c>
      <c r="O239" s="390">
        <f t="shared" si="48"/>
        <v>0</v>
      </c>
      <c r="P239" s="390">
        <f t="shared" si="48"/>
        <v>0</v>
      </c>
      <c r="Q239" s="390">
        <f t="shared" si="48"/>
        <v>0</v>
      </c>
      <c r="R239" s="28"/>
      <c r="S239" s="297"/>
    </row>
    <row r="240" spans="2:21">
      <c r="B240" s="389" t="s">
        <v>279</v>
      </c>
      <c r="C240" s="391">
        <f t="shared" ref="C240:Q240" si="49">D37</f>
        <v>0</v>
      </c>
      <c r="D240" s="391">
        <f t="shared" si="49"/>
        <v>0</v>
      </c>
      <c r="E240" s="391">
        <f t="shared" si="49"/>
        <v>0</v>
      </c>
      <c r="F240" s="391">
        <f t="shared" si="49"/>
        <v>0</v>
      </c>
      <c r="G240" s="391">
        <f t="shared" si="49"/>
        <v>0</v>
      </c>
      <c r="H240" s="391">
        <f t="shared" si="49"/>
        <v>0</v>
      </c>
      <c r="I240" s="391">
        <f t="shared" si="49"/>
        <v>0</v>
      </c>
      <c r="J240" s="391">
        <f t="shared" si="49"/>
        <v>0</v>
      </c>
      <c r="K240" s="391">
        <f t="shared" si="49"/>
        <v>0</v>
      </c>
      <c r="L240" s="391">
        <f t="shared" si="49"/>
        <v>0</v>
      </c>
      <c r="M240" s="391">
        <f t="shared" si="49"/>
        <v>0</v>
      </c>
      <c r="N240" s="391">
        <f t="shared" si="49"/>
        <v>0</v>
      </c>
      <c r="O240" s="391">
        <f t="shared" si="49"/>
        <v>0</v>
      </c>
      <c r="P240" s="391">
        <f t="shared" si="49"/>
        <v>0</v>
      </c>
      <c r="Q240" s="391">
        <f t="shared" si="49"/>
        <v>0</v>
      </c>
      <c r="R240" s="28"/>
      <c r="S240" s="297"/>
    </row>
    <row r="241" spans="2:19">
      <c r="B241" s="389" t="s">
        <v>141</v>
      </c>
      <c r="C241" s="393">
        <f t="shared" ref="C241:Q241" si="50">D40</f>
        <v>0</v>
      </c>
      <c r="D241" s="393">
        <f t="shared" si="50"/>
        <v>0</v>
      </c>
      <c r="E241" s="393">
        <f t="shared" si="50"/>
        <v>0</v>
      </c>
      <c r="F241" s="393">
        <f t="shared" si="50"/>
        <v>0</v>
      </c>
      <c r="G241" s="393">
        <f t="shared" si="50"/>
        <v>0</v>
      </c>
      <c r="H241" s="393">
        <f t="shared" si="50"/>
        <v>0</v>
      </c>
      <c r="I241" s="393">
        <f t="shared" si="50"/>
        <v>0</v>
      </c>
      <c r="J241" s="393">
        <f t="shared" si="50"/>
        <v>0</v>
      </c>
      <c r="K241" s="393">
        <f t="shared" si="50"/>
        <v>0</v>
      </c>
      <c r="L241" s="393">
        <f t="shared" si="50"/>
        <v>0</v>
      </c>
      <c r="M241" s="393">
        <f t="shared" si="50"/>
        <v>0</v>
      </c>
      <c r="N241" s="393">
        <f t="shared" si="50"/>
        <v>0</v>
      </c>
      <c r="O241" s="393">
        <f t="shared" si="50"/>
        <v>0</v>
      </c>
      <c r="P241" s="393">
        <f t="shared" si="50"/>
        <v>0</v>
      </c>
      <c r="Q241" s="393">
        <f t="shared" si="50"/>
        <v>0</v>
      </c>
      <c r="R241" s="28"/>
      <c r="S241" s="28"/>
    </row>
    <row r="242" spans="2:19">
      <c r="B242" s="387"/>
      <c r="C242" s="28"/>
      <c r="D242" s="28"/>
      <c r="E242" s="28"/>
      <c r="F242" s="28"/>
      <c r="G242" s="28"/>
      <c r="H242" s="28"/>
      <c r="I242" s="28"/>
      <c r="J242" s="28"/>
      <c r="K242" s="28"/>
      <c r="L242" s="28"/>
      <c r="M242" s="28"/>
      <c r="N242" s="28"/>
      <c r="O242" s="28"/>
      <c r="P242" s="28"/>
      <c r="Q242" s="28"/>
      <c r="R242" s="28"/>
      <c r="S242" s="297"/>
    </row>
    <row r="243" spans="2:19">
      <c r="B243" s="387"/>
      <c r="C243" s="295" t="s">
        <v>122</v>
      </c>
      <c r="D243" s="28"/>
      <c r="E243" s="28"/>
      <c r="F243" s="28"/>
      <c r="G243" s="28"/>
      <c r="H243" s="28"/>
      <c r="I243" s="28"/>
      <c r="J243" s="28"/>
      <c r="K243" s="28"/>
      <c r="L243" s="28"/>
      <c r="M243" s="28"/>
      <c r="N243" s="28"/>
      <c r="O243" s="28"/>
      <c r="P243" s="28"/>
      <c r="Q243" s="28"/>
      <c r="R243" s="28"/>
      <c r="S243" s="297"/>
    </row>
    <row r="244" spans="2:19">
      <c r="B244" s="387"/>
      <c r="C244" s="28"/>
      <c r="D244" s="28"/>
      <c r="E244" s="28"/>
      <c r="F244" s="28"/>
      <c r="G244" s="28"/>
      <c r="H244" s="28"/>
      <c r="I244" s="28"/>
      <c r="J244" s="28"/>
      <c r="K244" s="28"/>
      <c r="L244" s="28"/>
      <c r="M244" s="28"/>
      <c r="N244" s="28"/>
      <c r="O244" s="28"/>
      <c r="P244" s="28"/>
      <c r="Q244" s="28"/>
      <c r="R244" s="28"/>
      <c r="S244" s="297"/>
    </row>
    <row r="245" spans="2:19" ht="21">
      <c r="B245" s="394" t="s">
        <v>280</v>
      </c>
      <c r="C245" s="390">
        <f>SUMPRODUCT(C233:Q233,$C$241:$Q$241)</f>
        <v>0</v>
      </c>
      <c r="D245" s="28"/>
      <c r="E245" s="28"/>
      <c r="F245" s="390"/>
      <c r="G245" s="28"/>
      <c r="H245" s="28"/>
      <c r="I245" s="28"/>
      <c r="J245" s="28"/>
      <c r="K245" s="28"/>
      <c r="L245" s="28"/>
      <c r="M245" s="28"/>
      <c r="N245" s="28"/>
      <c r="O245" s="28"/>
      <c r="P245" s="28"/>
      <c r="Q245" s="28"/>
      <c r="R245" s="28"/>
      <c r="S245" s="297"/>
    </row>
    <row r="246" spans="2:19" ht="31.5">
      <c r="B246" s="394" t="s">
        <v>281</v>
      </c>
      <c r="C246" s="390">
        <f>SUMPRODUCT(C234:Q234,$C$241:$Q$241)</f>
        <v>0</v>
      </c>
      <c r="D246" s="28"/>
      <c r="E246" s="390"/>
      <c r="F246" s="28"/>
      <c r="G246" s="28"/>
      <c r="H246" s="28"/>
      <c r="I246" s="28"/>
      <c r="J246" s="28"/>
      <c r="K246" s="28"/>
      <c r="L246" s="28"/>
      <c r="M246" s="28"/>
      <c r="N246" s="28"/>
      <c r="O246" s="28"/>
      <c r="P246" s="28"/>
      <c r="Q246" s="28"/>
      <c r="R246" s="28"/>
      <c r="S246" s="297"/>
    </row>
    <row r="247" spans="2:19" ht="21">
      <c r="B247" s="394" t="s">
        <v>282</v>
      </c>
      <c r="C247" s="390">
        <f>SUMPRODUCT(C235:Q235,$C$241:$Q$241)</f>
        <v>0</v>
      </c>
      <c r="D247" s="28"/>
      <c r="E247" s="391"/>
      <c r="F247" s="28"/>
      <c r="G247" s="28"/>
      <c r="H247" s="28"/>
      <c r="I247" s="28"/>
      <c r="J247" s="28"/>
      <c r="K247" s="28"/>
      <c r="L247" s="28"/>
      <c r="M247" s="28"/>
      <c r="N247" s="28"/>
      <c r="O247" s="28"/>
      <c r="P247" s="28"/>
      <c r="Q247" s="28"/>
      <c r="R247" s="28"/>
      <c r="S247" s="297"/>
    </row>
    <row r="248" spans="2:19" ht="21">
      <c r="B248" s="395" t="s">
        <v>283</v>
      </c>
      <c r="C248" s="390">
        <f>SUMPRODUCT(C236:Q236,$C$241:$Q$241)</f>
        <v>0</v>
      </c>
      <c r="D248" s="390"/>
      <c r="E248" s="28"/>
      <c r="F248" s="28"/>
      <c r="G248" s="28"/>
      <c r="H248" s="28"/>
      <c r="I248" s="28"/>
      <c r="J248" s="28"/>
      <c r="K248" s="28"/>
      <c r="L248" s="28"/>
      <c r="M248" s="28"/>
      <c r="N248" s="28"/>
      <c r="O248" s="28"/>
      <c r="P248" s="28"/>
      <c r="Q248" s="28"/>
      <c r="R248" s="28"/>
      <c r="S248" s="297"/>
    </row>
    <row r="249" spans="2:19" ht="21">
      <c r="B249" s="396" t="s">
        <v>284</v>
      </c>
      <c r="C249" s="390">
        <f>SUM(C245:C248)</f>
        <v>0</v>
      </c>
      <c r="D249" s="390"/>
      <c r="E249" s="28"/>
      <c r="F249" s="28"/>
      <c r="G249" s="28"/>
      <c r="H249" s="28"/>
      <c r="I249" s="28"/>
      <c r="J249" s="28"/>
      <c r="K249" s="28"/>
      <c r="L249" s="28"/>
      <c r="M249" s="28"/>
      <c r="N249" s="28"/>
      <c r="O249" s="28"/>
      <c r="P249" s="28"/>
      <c r="Q249" s="28"/>
      <c r="R249" s="28"/>
      <c r="S249" s="297"/>
    </row>
    <row r="250" spans="2:19">
      <c r="B250" s="392" t="s">
        <v>20</v>
      </c>
      <c r="C250" s="390">
        <f>SUMPRODUCT(C237:Q237,$C$241:$Q$241)</f>
        <v>0</v>
      </c>
      <c r="D250" s="28"/>
      <c r="E250" s="28"/>
      <c r="F250" s="28"/>
      <c r="G250" s="28"/>
      <c r="H250" s="28"/>
      <c r="I250" s="28"/>
      <c r="J250" s="28"/>
      <c r="K250" s="28"/>
      <c r="L250" s="28"/>
      <c r="M250" s="28"/>
      <c r="N250" s="28"/>
      <c r="O250" s="28"/>
      <c r="P250" s="28"/>
      <c r="Q250" s="28"/>
      <c r="R250" s="28"/>
      <c r="S250" s="297"/>
    </row>
    <row r="251" spans="2:19" ht="31.5">
      <c r="B251" s="396" t="s">
        <v>285</v>
      </c>
      <c r="C251" s="390">
        <f>SUM(C249:C250)</f>
        <v>0</v>
      </c>
      <c r="D251" s="28"/>
      <c r="E251" s="28"/>
      <c r="F251" s="28"/>
      <c r="G251" s="28"/>
      <c r="H251" s="28"/>
      <c r="I251" s="28"/>
      <c r="J251" s="28"/>
      <c r="K251" s="28"/>
      <c r="L251" s="28"/>
      <c r="M251" s="28"/>
      <c r="N251" s="28"/>
      <c r="O251" s="28"/>
      <c r="P251" s="28"/>
      <c r="Q251" s="28"/>
      <c r="R251" s="28"/>
      <c r="S251" s="297"/>
    </row>
    <row r="252" spans="2:19" ht="21">
      <c r="B252" s="394" t="s">
        <v>286</v>
      </c>
      <c r="C252" s="390">
        <f>SUMPRODUCT($C$238:$Q$238,C241:Q241)</f>
        <v>0</v>
      </c>
      <c r="D252" s="28"/>
      <c r="E252" s="28"/>
      <c r="F252" s="28"/>
      <c r="G252" s="28"/>
      <c r="H252" s="28"/>
      <c r="I252" s="28"/>
      <c r="J252" s="28"/>
      <c r="K252" s="28"/>
      <c r="L252" s="28"/>
      <c r="M252" s="28"/>
      <c r="N252" s="28"/>
      <c r="O252" s="28"/>
      <c r="P252" s="28"/>
      <c r="Q252" s="28"/>
      <c r="R252" s="28"/>
      <c r="S252" s="297"/>
    </row>
    <row r="253" spans="2:19" ht="21">
      <c r="B253" s="394" t="s">
        <v>287</v>
      </c>
      <c r="C253" s="390">
        <f>SUM(C251:C252)</f>
        <v>0</v>
      </c>
      <c r="D253" s="28"/>
      <c r="E253" s="28"/>
      <c r="F253" s="28"/>
      <c r="G253" s="28"/>
      <c r="H253" s="28"/>
      <c r="I253" s="28"/>
      <c r="J253" s="28"/>
      <c r="K253" s="28"/>
      <c r="L253" s="28"/>
      <c r="M253" s="28"/>
      <c r="N253" s="28"/>
      <c r="O253" s="28"/>
      <c r="P253" s="28"/>
      <c r="Q253" s="28"/>
      <c r="R253" s="28"/>
      <c r="S253" s="297"/>
    </row>
    <row r="254" spans="2:19" ht="31.5">
      <c r="B254" s="395" t="s">
        <v>288</v>
      </c>
      <c r="C254" s="390">
        <f>SUMPRODUCT($C$241:$Q$241,C239:Q239)</f>
        <v>0</v>
      </c>
      <c r="D254" s="28"/>
      <c r="E254" s="28"/>
      <c r="F254" s="28"/>
      <c r="G254" s="28"/>
      <c r="H254" s="28"/>
      <c r="I254" s="28"/>
      <c r="J254" s="28"/>
      <c r="K254" s="28"/>
      <c r="L254" s="28"/>
      <c r="M254" s="28"/>
      <c r="N254" s="28"/>
      <c r="O254" s="28"/>
      <c r="P254" s="28"/>
      <c r="Q254" s="28"/>
      <c r="R254" s="28"/>
      <c r="S254" s="297"/>
    </row>
    <row r="255" spans="2:19">
      <c r="B255" s="389" t="s">
        <v>279</v>
      </c>
      <c r="C255" s="390">
        <f>SUMPRODUCT($C$241:$Q$241,C240:Q240)</f>
        <v>0</v>
      </c>
      <c r="D255" s="390"/>
      <c r="E255" s="28"/>
      <c r="F255" s="28"/>
      <c r="G255" s="28"/>
      <c r="H255" s="28"/>
      <c r="I255" s="28"/>
      <c r="J255" s="28"/>
      <c r="K255" s="28"/>
      <c r="L255" s="28"/>
      <c r="M255" s="28"/>
      <c r="N255" s="28"/>
      <c r="O255" s="28"/>
      <c r="P255" s="28"/>
      <c r="Q255" s="28"/>
      <c r="R255" s="28"/>
      <c r="S255" s="297"/>
    </row>
    <row r="256" spans="2:19" ht="21">
      <c r="B256" s="395" t="s">
        <v>289</v>
      </c>
      <c r="C256" s="391">
        <f>SUM(C253:C255)</f>
        <v>0</v>
      </c>
      <c r="D256" s="390"/>
      <c r="E256" s="28"/>
      <c r="F256" s="28"/>
      <c r="G256" s="28"/>
      <c r="H256" s="28"/>
      <c r="I256" s="28"/>
      <c r="J256" s="28"/>
      <c r="K256" s="28"/>
      <c r="L256" s="28"/>
      <c r="M256" s="28"/>
      <c r="N256" s="28"/>
      <c r="O256" s="28"/>
      <c r="P256" s="28"/>
      <c r="Q256" s="28"/>
      <c r="R256" s="28"/>
      <c r="S256" s="297"/>
    </row>
    <row r="257" spans="2:19">
      <c r="B257" s="392"/>
      <c r="C257" s="391"/>
      <c r="D257" s="390"/>
      <c r="E257" s="28"/>
      <c r="F257" s="28"/>
      <c r="G257" s="28"/>
      <c r="H257" s="28"/>
      <c r="I257" s="28"/>
      <c r="J257" s="28"/>
      <c r="K257" s="28"/>
      <c r="L257" s="28"/>
      <c r="M257" s="28"/>
      <c r="N257" s="28"/>
      <c r="O257" s="28"/>
      <c r="P257" s="28"/>
      <c r="Q257" s="28"/>
      <c r="R257" s="28"/>
      <c r="S257" s="297"/>
    </row>
    <row r="258" spans="2:19">
      <c r="B258" s="392"/>
      <c r="C258" s="391"/>
      <c r="D258" s="390"/>
      <c r="E258" s="28"/>
      <c r="F258" s="28"/>
      <c r="G258" s="28"/>
      <c r="H258" s="28"/>
      <c r="I258" s="28"/>
      <c r="J258" s="28"/>
      <c r="K258" s="28"/>
      <c r="L258" s="28"/>
      <c r="M258" s="28"/>
      <c r="N258" s="28"/>
      <c r="O258" s="28"/>
      <c r="P258" s="28"/>
      <c r="Q258" s="28"/>
      <c r="R258" s="28"/>
      <c r="S258" s="297"/>
    </row>
    <row r="259" spans="2:19">
      <c r="B259" s="397"/>
      <c r="C259" s="398"/>
      <c r="D259" s="398"/>
      <c r="E259" s="398"/>
      <c r="F259" s="398"/>
      <c r="G259" s="398"/>
      <c r="H259" s="398"/>
      <c r="I259" s="398"/>
      <c r="J259" s="398"/>
      <c r="K259" s="398"/>
      <c r="L259" s="398"/>
      <c r="M259" s="398"/>
      <c r="N259" s="398"/>
      <c r="O259" s="398"/>
      <c r="P259" s="398"/>
      <c r="Q259" s="398"/>
      <c r="R259" s="398"/>
      <c r="S259" s="399"/>
    </row>
    <row r="260" spans="2:19"/>
    <row r="261" spans="2:19"/>
    <row r="262" spans="2:19"/>
  </sheetData>
  <protectedRanges>
    <protectedRange algorithmName="SHA-512" hashValue="RZdgpsnDN1DruMtKeZJI6HQGHerz1dohI6x/rh5k+DUIqzgMn6L4FfxsSWbswfbwrA6U/r7t/IDcxc9eHIAAxg==" saltValue="eqv61tLDIGmHXoILspyhTw==" spinCount="100000" sqref="D63:R63 C74 C76 C80 C84 C103 C105:C106 C118:D118 D130:D131 E127 E132:E133 D57:R58 C146:C147 C156:C157 D158:E158 D161:E161 C163 C178 C127:C136 E135:E136 F134:G134" name="Input"/>
    <protectedRange algorithmName="SHA-512" hashValue="zrr1YC170iD4z5ngO6i+dvye2WxwMuZwyCItKXOM0Fb0EC895yDhie8vErJXeoL6fSMcx6aoO1sn5XcoWfI8lg==" saltValue="T/jZUAo6mJPMXMKTIHv+sw==" spinCount="100000" sqref="C170:G171" name="Inputcellen_1"/>
  </protectedRanges>
  <mergeCells count="3">
    <mergeCell ref="G193:I193"/>
    <mergeCell ref="G194:I194"/>
    <mergeCell ref="D139:E139"/>
  </mergeCells>
  <conditionalFormatting sqref="C64">
    <cfRule type="cellIs" dxfId="12" priority="11" operator="greaterThan">
      <formula>1</formula>
    </cfRule>
    <cfRule type="cellIs" dxfId="11" priority="12" operator="lessThan">
      <formula>1</formula>
    </cfRule>
    <cfRule type="cellIs" dxfId="10" priority="13" operator="equal">
      <formula>1</formula>
    </cfRule>
  </conditionalFormatting>
  <conditionalFormatting sqref="E118">
    <cfRule type="cellIs" dxfId="9" priority="8" operator="greaterThan">
      <formula>1</formula>
    </cfRule>
    <cfRule type="cellIs" dxfId="8" priority="9" operator="lessThan">
      <formula>1</formula>
    </cfRule>
    <cfRule type="cellIs" dxfId="7" priority="10" operator="equal">
      <formula>1</formula>
    </cfRule>
  </conditionalFormatting>
  <conditionalFormatting sqref="C9">
    <cfRule type="cellIs" dxfId="6" priority="6" operator="lessThan">
      <formula>1</formula>
    </cfRule>
    <cfRule type="cellIs" dxfId="5" priority="7" operator="equal">
      <formula>1</formula>
    </cfRule>
  </conditionalFormatting>
  <conditionalFormatting sqref="C8">
    <cfRule type="cellIs" dxfId="4" priority="4" operator="lessThan">
      <formula>1</formula>
    </cfRule>
    <cfRule type="cellIs" dxfId="3" priority="5" operator="equal">
      <formula>1</formula>
    </cfRule>
  </conditionalFormatting>
  <conditionalFormatting sqref="C84">
    <cfRule type="expression" dxfId="2" priority="3">
      <formula>C80="Berekening"</formula>
    </cfRule>
  </conditionalFormatting>
  <conditionalFormatting sqref="C92 C93 C95 C96 C97 C99 C102:C106">
    <cfRule type="expression" dxfId="1" priority="2">
      <formula>$C$80="Opslag"</formula>
    </cfRule>
  </conditionalFormatting>
  <conditionalFormatting sqref="D63:R63">
    <cfRule type="expression" dxfId="0" priority="1">
      <formula>OR(D57="",D58="")</formula>
    </cfRule>
  </conditionalFormatting>
  <dataValidations count="1">
    <dataValidation type="list" allowBlank="1" showInputMessage="1" showErrorMessage="1" sqref="C80" xr:uid="{4FAA3FEE-8DA5-4516-B4BC-3C7CA86378AE}">
      <formula1>Pensioen_dropdown</formula1>
    </dataValidation>
  </dataValidations>
  <hyperlinks>
    <hyperlink ref="B14" location="'1. Integraal uurtarief-GGZ&amp;RIBW'!B42" display="Salarislasten per uur" xr:uid="{122B6F01-ECD9-490F-8755-CA4BC531AC44}"/>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F080E6-565D-4E99-A648-4EC53721A7E0}">
          <x14:formula1>
            <xm:f>Data_overig!$A$7:$A$8</xm:f>
          </x14:formula1>
          <xm:sqref>C127:C136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8060-05F1-4236-8648-103178BA30F3}">
  <sheetPr codeName="Blad8">
    <tabColor theme="7" tint="0.79998168889431442"/>
  </sheetPr>
  <dimension ref="A1:BC241"/>
  <sheetViews>
    <sheetView showGridLines="0" zoomScaleNormal="100" workbookViewId="0">
      <selection activeCell="D6" sqref="D6"/>
    </sheetView>
  </sheetViews>
  <sheetFormatPr defaultColWidth="0" defaultRowHeight="10.5" zeroHeight="1"/>
  <cols>
    <col min="1" max="3" width="9" style="28" customWidth="1"/>
    <col min="4" max="4" width="11.625" style="28" bestFit="1" customWidth="1"/>
    <col min="5" max="34" width="9" style="28" customWidth="1"/>
    <col min="35" max="37" width="12.5" style="28" customWidth="1"/>
    <col min="38" max="43" width="9" style="28" customWidth="1"/>
    <col min="44" max="55" width="0" style="28" hidden="1" customWidth="1"/>
    <col min="56" max="16384" width="9" style="28" hidden="1"/>
  </cols>
  <sheetData>
    <row r="1" spans="1:44">
      <c r="A1" s="39" t="s">
        <v>363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133"/>
    </row>
    <row r="2" spans="1:44">
      <c r="A2" s="2" t="s">
        <v>364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6"/>
    </row>
    <row r="3" spans="1:4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6"/>
    </row>
    <row r="4" spans="1:44">
      <c r="A4" s="41" t="s">
        <v>365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134"/>
    </row>
    <row r="5" spans="1:44">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6"/>
    </row>
    <row r="6" spans="1:44">
      <c r="A6" s="62" t="s">
        <v>366</v>
      </c>
      <c r="B6" s="108"/>
      <c r="C6" s="63"/>
      <c r="D6" s="116">
        <v>0.16666666666666666</v>
      </c>
      <c r="E6" s="5"/>
      <c r="F6" s="14" t="s">
        <v>367</v>
      </c>
      <c r="G6" s="15"/>
      <c r="H6" s="15"/>
      <c r="I6" s="15"/>
      <c r="J6" s="15"/>
      <c r="K6" s="15"/>
      <c r="L6" s="15"/>
      <c r="M6" s="15"/>
      <c r="N6" s="16"/>
      <c r="O6" s="5"/>
      <c r="P6" s="5"/>
      <c r="Q6" s="5"/>
      <c r="R6" s="5"/>
      <c r="S6" s="5"/>
      <c r="T6" s="5"/>
      <c r="U6" s="5"/>
      <c r="V6" s="5"/>
      <c r="W6" s="5"/>
      <c r="X6" s="5"/>
      <c r="Y6" s="5"/>
      <c r="Z6" s="5"/>
      <c r="AA6" s="5"/>
      <c r="AB6" s="5"/>
      <c r="AC6" s="5"/>
      <c r="AD6" s="5"/>
      <c r="AE6" s="5"/>
      <c r="AF6" s="5"/>
      <c r="AG6" s="5"/>
      <c r="AH6" s="5"/>
      <c r="AI6" s="5"/>
      <c r="AJ6" s="5"/>
      <c r="AK6" s="5"/>
      <c r="AL6" s="5"/>
      <c r="AM6" s="5"/>
      <c r="AN6" s="5"/>
      <c r="AO6" s="5"/>
      <c r="AP6" s="5"/>
      <c r="AQ6" s="6"/>
    </row>
    <row r="7" spans="1:44">
      <c r="A7" s="62" t="s">
        <v>368</v>
      </c>
      <c r="B7" s="108"/>
      <c r="C7" s="63"/>
      <c r="D7" s="116">
        <v>0.83333333333333337</v>
      </c>
      <c r="E7" s="5"/>
      <c r="F7" s="14" t="s">
        <v>369</v>
      </c>
      <c r="G7" s="15"/>
      <c r="H7" s="15"/>
      <c r="I7" s="15"/>
      <c r="J7" s="15"/>
      <c r="K7" s="15"/>
      <c r="L7" s="15"/>
      <c r="M7" s="15"/>
      <c r="N7" s="16"/>
      <c r="O7" s="5"/>
      <c r="P7" s="5"/>
      <c r="Q7" s="5"/>
      <c r="R7" s="5"/>
      <c r="S7" s="5"/>
      <c r="T7" s="5"/>
      <c r="U7" s="5"/>
      <c r="V7" s="5"/>
      <c r="W7" s="5"/>
      <c r="X7" s="5"/>
      <c r="Y7" s="5"/>
      <c r="Z7" s="5"/>
      <c r="AA7" s="5"/>
      <c r="AB7" s="5"/>
      <c r="AC7" s="5"/>
      <c r="AD7" s="5"/>
      <c r="AE7" s="5"/>
      <c r="AF7" s="5"/>
      <c r="AG7" s="5"/>
      <c r="AH7" s="5"/>
      <c r="AI7" s="5"/>
      <c r="AJ7" s="5"/>
      <c r="AK7" s="5"/>
      <c r="AL7" s="5"/>
      <c r="AM7" s="5"/>
      <c r="AN7" s="5"/>
      <c r="AO7" s="5"/>
      <c r="AP7" s="5"/>
      <c r="AQ7" s="6"/>
    </row>
    <row r="8" spans="1:44">
      <c r="A8" s="62" t="s">
        <v>122</v>
      </c>
      <c r="B8" s="108"/>
      <c r="C8" s="63"/>
      <c r="D8" s="64">
        <f>SUM(D6:D7)</f>
        <v>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6"/>
    </row>
    <row r="9" spans="1:44">
      <c r="A9" s="62" t="s">
        <v>370</v>
      </c>
      <c r="B9" s="108"/>
      <c r="C9" s="63"/>
      <c r="D9" s="120">
        <v>1878</v>
      </c>
      <c r="E9" s="5"/>
      <c r="F9" s="14" t="s">
        <v>371</v>
      </c>
      <c r="G9" s="15"/>
      <c r="H9" s="15"/>
      <c r="I9" s="15"/>
      <c r="J9" s="15"/>
      <c r="K9" s="15"/>
      <c r="L9" s="15"/>
      <c r="M9" s="15"/>
      <c r="N9" s="16"/>
      <c r="O9" s="5"/>
      <c r="P9" s="5"/>
      <c r="Q9" s="5"/>
      <c r="R9" s="5"/>
      <c r="S9" s="5"/>
      <c r="T9" s="5"/>
      <c r="U9" s="5"/>
      <c r="V9" s="5"/>
      <c r="W9" s="5"/>
      <c r="X9" s="5"/>
      <c r="Y9" s="5"/>
      <c r="Z9" s="5"/>
      <c r="AA9" s="5"/>
      <c r="AB9" s="5"/>
      <c r="AC9" s="5"/>
      <c r="AD9" s="5"/>
      <c r="AE9" s="5"/>
      <c r="AF9" s="5"/>
      <c r="AG9" s="5"/>
      <c r="AH9" s="5"/>
      <c r="AI9" s="5"/>
      <c r="AJ9" s="5"/>
      <c r="AK9" s="5"/>
      <c r="AL9" s="5"/>
      <c r="AM9" s="5"/>
      <c r="AN9" s="5"/>
      <c r="AO9" s="5"/>
      <c r="AP9" s="5"/>
      <c r="AQ9" s="6"/>
    </row>
    <row r="10" spans="1:44">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6"/>
    </row>
    <row r="11" spans="1:44">
      <c r="A11" s="41" t="s">
        <v>372</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134"/>
    </row>
    <row r="12" spans="1:44">
      <c r="A12" s="44"/>
      <c r="B12" s="5"/>
      <c r="C12" s="5"/>
      <c r="D12" s="5"/>
      <c r="E12" s="5"/>
      <c r="F12" s="5"/>
      <c r="G12" s="5"/>
      <c r="H12" s="45"/>
      <c r="I12" s="46"/>
      <c r="J12" s="46"/>
      <c r="K12" s="46"/>
      <c r="L12" s="46"/>
      <c r="M12" s="46"/>
      <c r="N12" s="46"/>
      <c r="O12" s="46"/>
      <c r="P12" s="46"/>
      <c r="Q12" s="46"/>
      <c r="R12" s="46"/>
      <c r="S12" s="46"/>
      <c r="T12" s="46"/>
      <c r="U12" s="46"/>
      <c r="V12" s="46"/>
      <c r="W12" s="46"/>
      <c r="X12" s="46"/>
      <c r="Y12" s="46"/>
      <c r="Z12" s="46"/>
      <c r="AA12" s="46"/>
      <c r="AB12" s="46"/>
      <c r="AC12" s="5"/>
      <c r="AD12" s="5"/>
      <c r="AE12" s="5"/>
      <c r="AF12" s="5"/>
      <c r="AG12" s="5"/>
      <c r="AH12" s="5"/>
      <c r="AI12" s="5"/>
      <c r="AJ12" s="5"/>
      <c r="AK12" s="5"/>
      <c r="AL12" s="5"/>
      <c r="AM12" s="5"/>
      <c r="AN12" s="5"/>
      <c r="AO12" s="5"/>
      <c r="AP12" s="5"/>
      <c r="AQ12" s="6"/>
    </row>
    <row r="13" spans="1:44">
      <c r="A13" s="47" t="s">
        <v>373</v>
      </c>
      <c r="B13" s="48"/>
      <c r="C13" s="48"/>
      <c r="D13" s="48"/>
      <c r="E13" s="48"/>
      <c r="F13" s="48"/>
      <c r="G13" s="48"/>
      <c r="H13" s="49" t="s">
        <v>374</v>
      </c>
      <c r="I13" s="50"/>
      <c r="J13" s="50"/>
      <c r="K13" s="50"/>
      <c r="L13" s="50"/>
      <c r="M13" s="50"/>
      <c r="N13" s="29"/>
      <c r="O13" s="49" t="s">
        <v>375</v>
      </c>
      <c r="P13" s="50"/>
      <c r="Q13" s="50"/>
      <c r="R13" s="50"/>
      <c r="S13" s="50"/>
      <c r="T13" s="50"/>
      <c r="U13" s="29"/>
      <c r="V13" s="49" t="s">
        <v>376</v>
      </c>
      <c r="W13" s="50"/>
      <c r="X13" s="50"/>
      <c r="Y13" s="50"/>
      <c r="Z13" s="50"/>
      <c r="AA13" s="50"/>
      <c r="AB13" s="29"/>
      <c r="AC13" s="30" t="s">
        <v>377</v>
      </c>
      <c r="AD13" s="5"/>
      <c r="AE13" s="5"/>
      <c r="AF13" s="5"/>
      <c r="AG13" s="5"/>
      <c r="AH13" s="5"/>
      <c r="AI13" s="5"/>
      <c r="AJ13" s="5"/>
      <c r="AK13" s="50"/>
      <c r="AL13" s="29"/>
      <c r="AM13" s="126"/>
      <c r="AN13" s="5"/>
      <c r="AO13" s="5"/>
      <c r="AP13" s="50"/>
      <c r="AQ13" s="135"/>
      <c r="AR13" s="31"/>
    </row>
    <row r="14" spans="1:44" ht="11.25" thickBot="1">
      <c r="A14" s="51" t="s">
        <v>121</v>
      </c>
      <c r="B14" s="51" t="s">
        <v>123</v>
      </c>
      <c r="C14" s="51" t="s">
        <v>378</v>
      </c>
      <c r="D14" s="51" t="s">
        <v>123</v>
      </c>
      <c r="E14" s="51" t="s">
        <v>379</v>
      </c>
      <c r="F14" s="51" t="s">
        <v>380</v>
      </c>
      <c r="G14" s="48"/>
      <c r="H14" s="51" t="s">
        <v>121</v>
      </c>
      <c r="I14" s="51" t="s">
        <v>123</v>
      </c>
      <c r="J14" s="51" t="s">
        <v>378</v>
      </c>
      <c r="K14" s="51" t="s">
        <v>123</v>
      </c>
      <c r="L14" s="51" t="s">
        <v>379</v>
      </c>
      <c r="M14" s="51" t="s">
        <v>380</v>
      </c>
      <c r="N14" s="29"/>
      <c r="O14" s="51" t="s">
        <v>121</v>
      </c>
      <c r="P14" s="51" t="s">
        <v>123</v>
      </c>
      <c r="Q14" s="51" t="s">
        <v>378</v>
      </c>
      <c r="R14" s="51" t="s">
        <v>123</v>
      </c>
      <c r="S14" s="51" t="s">
        <v>379</v>
      </c>
      <c r="T14" s="51" t="s">
        <v>380</v>
      </c>
      <c r="U14" s="29"/>
      <c r="V14" s="51" t="s">
        <v>121</v>
      </c>
      <c r="W14" s="51" t="s">
        <v>123</v>
      </c>
      <c r="X14" s="51" t="s">
        <v>378</v>
      </c>
      <c r="Y14" s="51" t="s">
        <v>123</v>
      </c>
      <c r="Z14" s="51" t="s">
        <v>379</v>
      </c>
      <c r="AA14" s="51" t="s">
        <v>380</v>
      </c>
      <c r="AB14" s="29"/>
      <c r="AC14" s="51" t="s">
        <v>121</v>
      </c>
      <c r="AD14" s="51" t="s">
        <v>123</v>
      </c>
      <c r="AE14" s="51" t="s">
        <v>378</v>
      </c>
      <c r="AF14" s="51" t="s">
        <v>123</v>
      </c>
      <c r="AG14" s="51" t="s">
        <v>381</v>
      </c>
      <c r="AH14" s="51" t="s">
        <v>379</v>
      </c>
      <c r="AI14" s="127" t="s">
        <v>382</v>
      </c>
      <c r="AJ14" s="127" t="s">
        <v>383</v>
      </c>
      <c r="AK14" s="128" t="s">
        <v>384</v>
      </c>
      <c r="AL14" s="29"/>
      <c r="AM14" s="126"/>
      <c r="AN14" s="5"/>
      <c r="AO14" s="5"/>
      <c r="AP14" s="50"/>
      <c r="AQ14" s="135"/>
      <c r="AR14" s="31"/>
    </row>
    <row r="15" spans="1:44">
      <c r="A15" s="48">
        <v>5</v>
      </c>
      <c r="B15" s="48" t="s">
        <v>385</v>
      </c>
      <c r="C15" s="48" t="s">
        <v>386</v>
      </c>
      <c r="D15" s="48" t="str">
        <f>B15</f>
        <v>16_jaar</v>
      </c>
      <c r="E15" s="48" t="str">
        <f>A15&amp;"_"&amp;D15</f>
        <v>5_16_jaar</v>
      </c>
      <c r="F15" s="52">
        <v>3.53</v>
      </c>
      <c r="G15" s="48"/>
      <c r="H15" s="48">
        <v>5</v>
      </c>
      <c r="I15" s="48" t="s">
        <v>385</v>
      </c>
      <c r="J15" s="48" t="s">
        <v>386</v>
      </c>
      <c r="K15" s="48" t="str">
        <f t="shared" ref="K15:K78" si="0">I15</f>
        <v>16_jaar</v>
      </c>
      <c r="L15" s="48" t="str">
        <f t="shared" ref="L15:L78" si="1">H15&amp;"_"&amp;K15</f>
        <v>5_16_jaar</v>
      </c>
      <c r="M15" s="48">
        <v>3.66</v>
      </c>
      <c r="N15" s="29"/>
      <c r="O15" s="48">
        <v>5</v>
      </c>
      <c r="P15" s="48" t="s">
        <v>385</v>
      </c>
      <c r="Q15" s="48" t="s">
        <v>386</v>
      </c>
      <c r="R15" s="48" t="str">
        <f t="shared" ref="R15:R78" si="2">P15</f>
        <v>16_jaar</v>
      </c>
      <c r="S15" s="48" t="str">
        <f t="shared" ref="S15:S78" si="3">O15&amp;"_"&amp;R15</f>
        <v>5_16_jaar</v>
      </c>
      <c r="T15" s="48">
        <v>3.77</v>
      </c>
      <c r="U15" s="29"/>
      <c r="V15" s="48">
        <v>5</v>
      </c>
      <c r="W15" s="48" t="s">
        <v>385</v>
      </c>
      <c r="X15" s="48" t="s">
        <v>386</v>
      </c>
      <c r="Y15" s="48" t="str">
        <f t="shared" ref="Y15:Y78" si="4">W15</f>
        <v>16_jaar</v>
      </c>
      <c r="Z15" s="48" t="str">
        <f t="shared" ref="Z15:Z78" si="5">V15&amp;"_"&amp;Y15</f>
        <v>5_16_jaar</v>
      </c>
      <c r="AA15" s="48" t="s">
        <v>387</v>
      </c>
      <c r="AB15" s="29"/>
      <c r="AC15" s="48">
        <v>5</v>
      </c>
      <c r="AD15" s="48" t="s">
        <v>385</v>
      </c>
      <c r="AE15" s="48" t="s">
        <v>386</v>
      </c>
      <c r="AF15" s="48" t="str">
        <f t="shared" ref="AF15:AF78" si="6">AD15</f>
        <v>16_jaar</v>
      </c>
      <c r="AG15" s="48" t="s">
        <v>388</v>
      </c>
      <c r="AH15" s="48" t="str">
        <f t="shared" ref="AH15:AH78" si="7">AC15&amp;"_"&amp;AF15</f>
        <v>5_16_jaar</v>
      </c>
      <c r="AI15" s="50">
        <f>INDEX($T$15:$T$236,MATCH(AG15,$S$15:$S$236,0))</f>
        <v>3.77</v>
      </c>
      <c r="AJ15" s="50" t="str">
        <f>INDEX($AA$15:$AA$235,MATCH(AH15,$Z$15:$Z$235,0))</f>
        <v>vervalt</v>
      </c>
      <c r="AK15" s="478" t="str">
        <f>IFERROR($D$6*AI15+$D$7*AJ15,"vervalt")</f>
        <v>vervalt</v>
      </c>
      <c r="AL15" s="29"/>
      <c r="AM15" s="126"/>
      <c r="AN15" s="5"/>
      <c r="AO15" s="5"/>
      <c r="AP15" s="50"/>
      <c r="AQ15" s="135"/>
      <c r="AR15" s="31"/>
    </row>
    <row r="16" spans="1:44">
      <c r="A16" s="48">
        <v>5</v>
      </c>
      <c r="B16" s="48" t="s">
        <v>389</v>
      </c>
      <c r="C16" s="48" t="s">
        <v>386</v>
      </c>
      <c r="D16" s="48" t="str">
        <f t="shared" ref="D16:D79" si="8">B16</f>
        <v>17_jaar</v>
      </c>
      <c r="E16" s="48" t="str">
        <f t="shared" ref="E16:E79" si="9">A16&amp;"_"&amp;D16</f>
        <v>5_17_jaar</v>
      </c>
      <c r="F16" s="52">
        <v>4.04</v>
      </c>
      <c r="G16" s="48"/>
      <c r="H16" s="48">
        <v>5</v>
      </c>
      <c r="I16" s="48" t="s">
        <v>389</v>
      </c>
      <c r="J16" s="48" t="s">
        <v>386</v>
      </c>
      <c r="K16" s="48" t="str">
        <f t="shared" si="0"/>
        <v>17_jaar</v>
      </c>
      <c r="L16" s="48" t="str">
        <f t="shared" si="1"/>
        <v>5_17_jaar</v>
      </c>
      <c r="M16" s="48">
        <v>4.1900000000000004</v>
      </c>
      <c r="N16" s="29"/>
      <c r="O16" s="48">
        <v>5</v>
      </c>
      <c r="P16" s="48" t="s">
        <v>389</v>
      </c>
      <c r="Q16" s="48" t="s">
        <v>386</v>
      </c>
      <c r="R16" s="48" t="str">
        <f t="shared" si="2"/>
        <v>17_jaar</v>
      </c>
      <c r="S16" s="48" t="str">
        <f t="shared" si="3"/>
        <v>5_17_jaar</v>
      </c>
      <c r="T16" s="48">
        <v>4.3099999999999996</v>
      </c>
      <c r="U16" s="29"/>
      <c r="V16" s="48">
        <v>5</v>
      </c>
      <c r="W16" s="48" t="s">
        <v>389</v>
      </c>
      <c r="X16" s="48" t="s">
        <v>386</v>
      </c>
      <c r="Y16" s="48" t="str">
        <f t="shared" si="4"/>
        <v>17_jaar</v>
      </c>
      <c r="Z16" s="48" t="str">
        <f t="shared" si="5"/>
        <v>5_17_jaar</v>
      </c>
      <c r="AA16" s="48" t="s">
        <v>387</v>
      </c>
      <c r="AB16" s="29"/>
      <c r="AC16" s="48">
        <v>5</v>
      </c>
      <c r="AD16" s="48" t="s">
        <v>389</v>
      </c>
      <c r="AE16" s="48" t="s">
        <v>386</v>
      </c>
      <c r="AF16" s="48" t="str">
        <f t="shared" si="6"/>
        <v>17_jaar</v>
      </c>
      <c r="AG16" s="48" t="s">
        <v>390</v>
      </c>
      <c r="AH16" s="48" t="str">
        <f t="shared" si="7"/>
        <v>5_17_jaar</v>
      </c>
      <c r="AI16" s="50">
        <f t="shared" ref="AI16:AI78" si="10">INDEX($T$15:$T$236,MATCH(AG16,$S$15:$S$236,0))</f>
        <v>4.3099999999999996</v>
      </c>
      <c r="AJ16" s="50" t="str">
        <f t="shared" ref="AJ16:AJ79" si="11">INDEX($AA$15:$AA$235,MATCH(AH16,$Z$15:$Z$235,0))</f>
        <v>vervalt</v>
      </c>
      <c r="AK16" s="478" t="str">
        <f t="shared" ref="AK16:AK79" si="12">IFERROR($D$6*AI16+$D$7*AJ16,"vervalt")</f>
        <v>vervalt</v>
      </c>
      <c r="AL16" s="29"/>
      <c r="AM16" s="126"/>
      <c r="AN16" s="5"/>
      <c r="AO16" s="5"/>
      <c r="AP16" s="50"/>
      <c r="AQ16" s="135"/>
      <c r="AR16" s="31"/>
    </row>
    <row r="17" spans="1:44">
      <c r="A17" s="48">
        <v>5</v>
      </c>
      <c r="B17" s="48" t="s">
        <v>391</v>
      </c>
      <c r="C17" s="48" t="s">
        <v>386</v>
      </c>
      <c r="D17" s="48" t="str">
        <f t="shared" si="8"/>
        <v>18_jaar</v>
      </c>
      <c r="E17" s="48" t="str">
        <f t="shared" si="9"/>
        <v>5_18_jaar</v>
      </c>
      <c r="F17" s="52">
        <v>4.8600000000000003</v>
      </c>
      <c r="G17" s="48"/>
      <c r="H17" s="48">
        <v>5</v>
      </c>
      <c r="I17" s="48" t="s">
        <v>391</v>
      </c>
      <c r="J17" s="48" t="s">
        <v>386</v>
      </c>
      <c r="K17" s="48" t="str">
        <f t="shared" si="0"/>
        <v>18_jaar</v>
      </c>
      <c r="L17" s="48" t="str">
        <f t="shared" si="1"/>
        <v>5_18_jaar</v>
      </c>
      <c r="M17" s="48">
        <v>5.3</v>
      </c>
      <c r="N17" s="29"/>
      <c r="O17" s="48">
        <v>5</v>
      </c>
      <c r="P17" s="48" t="s">
        <v>391</v>
      </c>
      <c r="Q17" s="48" t="s">
        <v>386</v>
      </c>
      <c r="R17" s="48" t="str">
        <f t="shared" si="2"/>
        <v>18_jaar</v>
      </c>
      <c r="S17" s="48" t="str">
        <f t="shared" si="3"/>
        <v>5_18_jaar</v>
      </c>
      <c r="T17" s="48">
        <v>5.46</v>
      </c>
      <c r="U17" s="29"/>
      <c r="V17" s="48">
        <v>5</v>
      </c>
      <c r="W17" s="48" t="s">
        <v>391</v>
      </c>
      <c r="X17" s="48" t="s">
        <v>386</v>
      </c>
      <c r="Y17" s="48" t="str">
        <f t="shared" si="4"/>
        <v>18_jaar</v>
      </c>
      <c r="Z17" s="48" t="str">
        <f t="shared" si="5"/>
        <v>5_18_jaar</v>
      </c>
      <c r="AA17" s="48" t="s">
        <v>387</v>
      </c>
      <c r="AB17" s="29"/>
      <c r="AC17" s="48">
        <v>5</v>
      </c>
      <c r="AD17" s="48" t="s">
        <v>391</v>
      </c>
      <c r="AE17" s="48" t="s">
        <v>386</v>
      </c>
      <c r="AF17" s="48" t="str">
        <f t="shared" si="6"/>
        <v>18_jaar</v>
      </c>
      <c r="AG17" s="48" t="s">
        <v>392</v>
      </c>
      <c r="AH17" s="48" t="str">
        <f t="shared" si="7"/>
        <v>5_18_jaar</v>
      </c>
      <c r="AI17" s="50">
        <f t="shared" si="10"/>
        <v>5.46</v>
      </c>
      <c r="AJ17" s="50" t="str">
        <f t="shared" si="11"/>
        <v>vervalt</v>
      </c>
      <c r="AK17" s="478" t="str">
        <f t="shared" si="12"/>
        <v>vervalt</v>
      </c>
      <c r="AL17" s="29"/>
      <c r="AM17" s="126"/>
      <c r="AN17" s="5"/>
      <c r="AO17" s="5"/>
      <c r="AP17" s="50"/>
      <c r="AQ17" s="135"/>
      <c r="AR17" s="31"/>
    </row>
    <row r="18" spans="1:44">
      <c r="A18" s="48">
        <v>5</v>
      </c>
      <c r="B18" s="48" t="s">
        <v>393</v>
      </c>
      <c r="C18" s="48" t="s">
        <v>386</v>
      </c>
      <c r="D18" s="48" t="str">
        <f t="shared" si="8"/>
        <v>19_jaar</v>
      </c>
      <c r="E18" s="48" t="str">
        <f t="shared" si="9"/>
        <v>5_19_jaar</v>
      </c>
      <c r="F18" s="52">
        <v>5.63</v>
      </c>
      <c r="G18" s="48"/>
      <c r="H18" s="48">
        <v>5</v>
      </c>
      <c r="I18" s="48" t="s">
        <v>393</v>
      </c>
      <c r="J18" s="48" t="s">
        <v>386</v>
      </c>
      <c r="K18" s="48" t="str">
        <f t="shared" si="0"/>
        <v>19_jaar</v>
      </c>
      <c r="L18" s="48" t="str">
        <f t="shared" si="1"/>
        <v>5_19_jaar</v>
      </c>
      <c r="M18" s="48">
        <v>6.36</v>
      </c>
      <c r="N18" s="29"/>
      <c r="O18" s="48">
        <v>5</v>
      </c>
      <c r="P18" s="48" t="s">
        <v>393</v>
      </c>
      <c r="Q18" s="48" t="s">
        <v>386</v>
      </c>
      <c r="R18" s="48" t="str">
        <f t="shared" si="2"/>
        <v>19_jaar</v>
      </c>
      <c r="S18" s="48" t="str">
        <f t="shared" si="3"/>
        <v>5_19_jaar</v>
      </c>
      <c r="T18" s="48">
        <v>6.55</v>
      </c>
      <c r="U18" s="29"/>
      <c r="V18" s="48">
        <v>5</v>
      </c>
      <c r="W18" s="48" t="s">
        <v>393</v>
      </c>
      <c r="X18" s="48" t="s">
        <v>386</v>
      </c>
      <c r="Y18" s="48" t="str">
        <f t="shared" si="4"/>
        <v>19_jaar</v>
      </c>
      <c r="Z18" s="48" t="str">
        <f t="shared" si="5"/>
        <v>5_19_jaar</v>
      </c>
      <c r="AA18" s="48" t="s">
        <v>387</v>
      </c>
      <c r="AB18" s="29"/>
      <c r="AC18" s="48">
        <v>5</v>
      </c>
      <c r="AD18" s="48" t="s">
        <v>393</v>
      </c>
      <c r="AE18" s="48" t="s">
        <v>386</v>
      </c>
      <c r="AF18" s="48" t="str">
        <f t="shared" si="6"/>
        <v>19_jaar</v>
      </c>
      <c r="AG18" s="48" t="s">
        <v>394</v>
      </c>
      <c r="AH18" s="48" t="str">
        <f t="shared" si="7"/>
        <v>5_19_jaar</v>
      </c>
      <c r="AI18" s="50">
        <f t="shared" si="10"/>
        <v>6.55</v>
      </c>
      <c r="AJ18" s="50" t="str">
        <f t="shared" si="11"/>
        <v>vervalt</v>
      </c>
      <c r="AK18" s="478" t="str">
        <f t="shared" si="12"/>
        <v>vervalt</v>
      </c>
      <c r="AL18" s="29"/>
      <c r="AM18" s="126"/>
      <c r="AN18" s="5"/>
      <c r="AO18" s="5"/>
      <c r="AP18" s="50"/>
      <c r="AQ18" s="135"/>
      <c r="AR18" s="31"/>
    </row>
    <row r="19" spans="1:44">
      <c r="A19" s="48">
        <v>5</v>
      </c>
      <c r="B19" s="48" t="s">
        <v>395</v>
      </c>
      <c r="C19" s="48" t="s">
        <v>386</v>
      </c>
      <c r="D19" s="48" t="str">
        <f t="shared" si="8"/>
        <v>20_jaar</v>
      </c>
      <c r="E19" s="48" t="str">
        <f t="shared" si="9"/>
        <v>5_20_jaar</v>
      </c>
      <c r="F19" s="52">
        <v>7.16</v>
      </c>
      <c r="G19" s="48"/>
      <c r="H19" s="48">
        <v>5</v>
      </c>
      <c r="I19" s="48" t="s">
        <v>395</v>
      </c>
      <c r="J19" s="48" t="s">
        <v>386</v>
      </c>
      <c r="K19" s="48" t="str">
        <f t="shared" si="0"/>
        <v>20_jaar</v>
      </c>
      <c r="L19" s="48" t="str">
        <f t="shared" si="1"/>
        <v>5_20_jaar</v>
      </c>
      <c r="M19" s="48">
        <v>8.49</v>
      </c>
      <c r="N19" s="29"/>
      <c r="O19" s="48">
        <v>5</v>
      </c>
      <c r="P19" s="48" t="s">
        <v>395</v>
      </c>
      <c r="Q19" s="48" t="s">
        <v>386</v>
      </c>
      <c r="R19" s="48" t="str">
        <f t="shared" si="2"/>
        <v>20_jaar</v>
      </c>
      <c r="S19" s="48" t="str">
        <f t="shared" si="3"/>
        <v>5_20_jaar</v>
      </c>
      <c r="T19" s="48">
        <v>8.73</v>
      </c>
      <c r="U19" s="29"/>
      <c r="V19" s="48">
        <v>5</v>
      </c>
      <c r="W19" s="48" t="s">
        <v>395</v>
      </c>
      <c r="X19" s="48" t="s">
        <v>386</v>
      </c>
      <c r="Y19" s="48" t="str">
        <f t="shared" si="4"/>
        <v>20_jaar</v>
      </c>
      <c r="Z19" s="48" t="str">
        <f t="shared" si="5"/>
        <v>5_20_jaar</v>
      </c>
      <c r="AA19" s="48" t="s">
        <v>387</v>
      </c>
      <c r="AB19" s="29"/>
      <c r="AC19" s="48">
        <v>5</v>
      </c>
      <c r="AD19" s="48" t="s">
        <v>395</v>
      </c>
      <c r="AE19" s="48" t="s">
        <v>386</v>
      </c>
      <c r="AF19" s="48" t="str">
        <f t="shared" si="6"/>
        <v>20_jaar</v>
      </c>
      <c r="AG19" s="48" t="s">
        <v>396</v>
      </c>
      <c r="AH19" s="48" t="str">
        <f t="shared" si="7"/>
        <v>5_20_jaar</v>
      </c>
      <c r="AI19" s="50">
        <f t="shared" si="10"/>
        <v>8.73</v>
      </c>
      <c r="AJ19" s="50" t="str">
        <f t="shared" si="11"/>
        <v>vervalt</v>
      </c>
      <c r="AK19" s="478" t="str">
        <f t="shared" si="12"/>
        <v>vervalt</v>
      </c>
      <c r="AL19" s="29"/>
      <c r="AM19" s="126"/>
      <c r="AN19" s="5"/>
      <c r="AO19" s="5"/>
      <c r="AP19" s="50"/>
      <c r="AQ19" s="135"/>
      <c r="AR19" s="31"/>
    </row>
    <row r="20" spans="1:44">
      <c r="A20" s="48">
        <v>5</v>
      </c>
      <c r="B20" s="48" t="s">
        <v>397</v>
      </c>
      <c r="C20" s="48" t="s">
        <v>386</v>
      </c>
      <c r="D20" s="48" t="str">
        <f t="shared" si="8"/>
        <v>21_jaar</v>
      </c>
      <c r="E20" s="48" t="str">
        <f t="shared" si="9"/>
        <v>5_21_jaar</v>
      </c>
      <c r="F20" s="52">
        <v>8.69</v>
      </c>
      <c r="G20" s="48"/>
      <c r="H20" s="48">
        <v>5</v>
      </c>
      <c r="I20" s="48" t="s">
        <v>397</v>
      </c>
      <c r="J20" s="48" t="s">
        <v>386</v>
      </c>
      <c r="K20" s="48" t="str">
        <f t="shared" si="0"/>
        <v>21_jaar</v>
      </c>
      <c r="L20" s="48" t="str">
        <f t="shared" si="1"/>
        <v>5_21_jaar</v>
      </c>
      <c r="M20" s="48">
        <v>10.6</v>
      </c>
      <c r="N20" s="29"/>
      <c r="O20" s="48">
        <v>5</v>
      </c>
      <c r="P20" s="48" t="s">
        <v>397</v>
      </c>
      <c r="Q20" s="48" t="s">
        <v>386</v>
      </c>
      <c r="R20" s="48" t="str">
        <f t="shared" si="2"/>
        <v>21_jaar</v>
      </c>
      <c r="S20" s="48" t="str">
        <f t="shared" si="3"/>
        <v>5_21_jaar</v>
      </c>
      <c r="T20" s="48">
        <v>10.91</v>
      </c>
      <c r="U20" s="29"/>
      <c r="V20" s="48">
        <v>5</v>
      </c>
      <c r="W20" s="48" t="s">
        <v>397</v>
      </c>
      <c r="X20" s="48" t="s">
        <v>386</v>
      </c>
      <c r="Y20" s="48" t="str">
        <f t="shared" si="4"/>
        <v>21_jaar</v>
      </c>
      <c r="Z20" s="48" t="str">
        <f t="shared" si="5"/>
        <v>5_21_jaar</v>
      </c>
      <c r="AA20" s="48" t="s">
        <v>387</v>
      </c>
      <c r="AB20" s="29"/>
      <c r="AC20" s="48">
        <v>5</v>
      </c>
      <c r="AD20" s="48" t="s">
        <v>397</v>
      </c>
      <c r="AE20" s="48" t="s">
        <v>386</v>
      </c>
      <c r="AF20" s="48" t="str">
        <f t="shared" si="6"/>
        <v>21_jaar</v>
      </c>
      <c r="AG20" s="48" t="s">
        <v>398</v>
      </c>
      <c r="AH20" s="48" t="str">
        <f t="shared" si="7"/>
        <v>5_21_jaar</v>
      </c>
      <c r="AI20" s="50">
        <f t="shared" si="10"/>
        <v>10.91</v>
      </c>
      <c r="AJ20" s="50" t="str">
        <f t="shared" si="11"/>
        <v>vervalt</v>
      </c>
      <c r="AK20" s="478" t="str">
        <f t="shared" si="12"/>
        <v>vervalt</v>
      </c>
      <c r="AL20" s="29"/>
      <c r="AM20" s="126"/>
      <c r="AN20" s="5"/>
      <c r="AO20" s="5"/>
      <c r="AP20" s="50"/>
      <c r="AQ20" s="135"/>
      <c r="AR20" s="31"/>
    </row>
    <row r="21" spans="1:44">
      <c r="A21" s="48">
        <v>5</v>
      </c>
      <c r="B21" s="48" t="s">
        <v>399</v>
      </c>
      <c r="C21" s="48" t="s">
        <v>386</v>
      </c>
      <c r="D21" s="48" t="str">
        <f t="shared" si="8"/>
        <v>22_jaar</v>
      </c>
      <c r="E21" s="48" t="str">
        <f t="shared" si="9"/>
        <v>5_22_jaar</v>
      </c>
      <c r="F21" s="52">
        <v>10.220000000000001</v>
      </c>
      <c r="G21" s="48"/>
      <c r="H21" s="53">
        <v>10</v>
      </c>
      <c r="I21" s="48">
        <v>0</v>
      </c>
      <c r="J21" s="48">
        <v>1</v>
      </c>
      <c r="K21" s="48">
        <f t="shared" si="0"/>
        <v>0</v>
      </c>
      <c r="L21" s="48" t="str">
        <f t="shared" si="1"/>
        <v>10_0</v>
      </c>
      <c r="M21" s="54">
        <v>10.15</v>
      </c>
      <c r="N21" s="29"/>
      <c r="O21" s="53">
        <v>10</v>
      </c>
      <c r="P21" s="48">
        <v>0</v>
      </c>
      <c r="Q21" s="48">
        <v>1</v>
      </c>
      <c r="R21" s="48">
        <f t="shared" si="2"/>
        <v>0</v>
      </c>
      <c r="S21" s="48" t="str">
        <f t="shared" si="3"/>
        <v>10_0</v>
      </c>
      <c r="T21" s="54">
        <v>10.45</v>
      </c>
      <c r="U21" s="29"/>
      <c r="V21" s="53">
        <v>10</v>
      </c>
      <c r="W21" s="48">
        <v>0</v>
      </c>
      <c r="X21" s="48">
        <v>1</v>
      </c>
      <c r="Y21" s="48">
        <f t="shared" si="4"/>
        <v>0</v>
      </c>
      <c r="Z21" s="48" t="str">
        <f t="shared" si="5"/>
        <v>10_0</v>
      </c>
      <c r="AA21" s="48" t="s">
        <v>387</v>
      </c>
      <c r="AB21" s="29"/>
      <c r="AC21" s="53">
        <v>10</v>
      </c>
      <c r="AD21" s="48">
        <v>0</v>
      </c>
      <c r="AE21" s="48">
        <v>1</v>
      </c>
      <c r="AF21" s="48">
        <f t="shared" si="6"/>
        <v>0</v>
      </c>
      <c r="AG21" s="48" t="s">
        <v>400</v>
      </c>
      <c r="AH21" s="48" t="str">
        <f t="shared" si="7"/>
        <v>10_0</v>
      </c>
      <c r="AI21" s="50">
        <f t="shared" si="10"/>
        <v>10.45</v>
      </c>
      <c r="AJ21" s="50" t="str">
        <f t="shared" si="11"/>
        <v>vervalt</v>
      </c>
      <c r="AK21" s="478" t="str">
        <f t="shared" si="12"/>
        <v>vervalt</v>
      </c>
      <c r="AL21" s="29"/>
      <c r="AM21" s="126"/>
      <c r="AN21" s="5"/>
      <c r="AO21" s="5"/>
      <c r="AP21" s="50"/>
      <c r="AQ21" s="135"/>
      <c r="AR21" s="31"/>
    </row>
    <row r="22" spans="1:44">
      <c r="A22" s="48">
        <v>10</v>
      </c>
      <c r="B22" s="48">
        <v>0</v>
      </c>
      <c r="C22" s="48">
        <v>1</v>
      </c>
      <c r="D22" s="48">
        <f t="shared" si="8"/>
        <v>0</v>
      </c>
      <c r="E22" s="48" t="str">
        <f t="shared" si="9"/>
        <v>10_0</v>
      </c>
      <c r="F22" s="54">
        <v>9.8000000000000007</v>
      </c>
      <c r="G22" s="48"/>
      <c r="H22" s="53">
        <v>10</v>
      </c>
      <c r="I22" s="48">
        <v>1</v>
      </c>
      <c r="J22" s="48">
        <v>2</v>
      </c>
      <c r="K22" s="48">
        <f t="shared" si="0"/>
        <v>1</v>
      </c>
      <c r="L22" s="48" t="str">
        <f t="shared" si="1"/>
        <v>10_1</v>
      </c>
      <c r="M22" s="54">
        <v>10.34</v>
      </c>
      <c r="N22" s="5"/>
      <c r="O22" s="53">
        <v>10</v>
      </c>
      <c r="P22" s="48">
        <v>1</v>
      </c>
      <c r="Q22" s="48">
        <v>2</v>
      </c>
      <c r="R22" s="48">
        <f t="shared" si="2"/>
        <v>1</v>
      </c>
      <c r="S22" s="48" t="str">
        <f t="shared" si="3"/>
        <v>10_1</v>
      </c>
      <c r="T22" s="54">
        <v>10.65</v>
      </c>
      <c r="U22" s="29"/>
      <c r="V22" s="53">
        <v>10</v>
      </c>
      <c r="W22" s="48">
        <v>1</v>
      </c>
      <c r="X22" s="48">
        <v>2</v>
      </c>
      <c r="Y22" s="48">
        <f t="shared" si="4"/>
        <v>1</v>
      </c>
      <c r="Z22" s="48" t="str">
        <f t="shared" si="5"/>
        <v>10_1</v>
      </c>
      <c r="AA22" s="48" t="s">
        <v>387</v>
      </c>
      <c r="AB22" s="29"/>
      <c r="AC22" s="53">
        <v>10</v>
      </c>
      <c r="AD22" s="48">
        <v>1</v>
      </c>
      <c r="AE22" s="48">
        <v>2</v>
      </c>
      <c r="AF22" s="48">
        <f t="shared" si="6"/>
        <v>1</v>
      </c>
      <c r="AG22" s="48" t="s">
        <v>401</v>
      </c>
      <c r="AH22" s="48" t="str">
        <f t="shared" si="7"/>
        <v>10_1</v>
      </c>
      <c r="AI22" s="50">
        <f t="shared" si="10"/>
        <v>10.65</v>
      </c>
      <c r="AJ22" s="50" t="str">
        <f t="shared" si="11"/>
        <v>vervalt</v>
      </c>
      <c r="AK22" s="478" t="str">
        <f t="shared" si="12"/>
        <v>vervalt</v>
      </c>
      <c r="AL22" s="5"/>
      <c r="AM22" s="5"/>
      <c r="AN22" s="5"/>
      <c r="AO22" s="5"/>
      <c r="AP22" s="5"/>
      <c r="AQ22" s="6"/>
    </row>
    <row r="23" spans="1:44">
      <c r="A23" s="48">
        <v>10</v>
      </c>
      <c r="B23" s="48">
        <v>1</v>
      </c>
      <c r="C23" s="48">
        <v>2</v>
      </c>
      <c r="D23" s="48">
        <f t="shared" si="8"/>
        <v>1</v>
      </c>
      <c r="E23" s="48" t="str">
        <f t="shared" si="9"/>
        <v>10_1</v>
      </c>
      <c r="F23" s="54">
        <v>9.99</v>
      </c>
      <c r="G23" s="48"/>
      <c r="H23" s="53">
        <v>10</v>
      </c>
      <c r="I23" s="48">
        <v>2</v>
      </c>
      <c r="J23" s="48">
        <v>3</v>
      </c>
      <c r="K23" s="48">
        <f t="shared" si="0"/>
        <v>2</v>
      </c>
      <c r="L23" s="48" t="str">
        <f t="shared" si="1"/>
        <v>10_2</v>
      </c>
      <c r="M23" s="54">
        <v>10.53</v>
      </c>
      <c r="N23" s="5"/>
      <c r="O23" s="53">
        <v>10</v>
      </c>
      <c r="P23" s="48">
        <v>2</v>
      </c>
      <c r="Q23" s="48">
        <v>3</v>
      </c>
      <c r="R23" s="48">
        <f t="shared" si="2"/>
        <v>2</v>
      </c>
      <c r="S23" s="48" t="str">
        <f t="shared" si="3"/>
        <v>10_2</v>
      </c>
      <c r="T23" s="54">
        <v>10.85</v>
      </c>
      <c r="U23" s="29"/>
      <c r="V23" s="53">
        <v>10</v>
      </c>
      <c r="W23" s="48">
        <v>2</v>
      </c>
      <c r="X23" s="48">
        <v>3</v>
      </c>
      <c r="Y23" s="48">
        <f t="shared" si="4"/>
        <v>2</v>
      </c>
      <c r="Z23" s="48" t="str">
        <f t="shared" si="5"/>
        <v>10_2</v>
      </c>
      <c r="AA23" s="48" t="s">
        <v>387</v>
      </c>
      <c r="AB23" s="29"/>
      <c r="AC23" s="53">
        <v>10</v>
      </c>
      <c r="AD23" s="48">
        <v>2</v>
      </c>
      <c r="AE23" s="48">
        <v>3</v>
      </c>
      <c r="AF23" s="48">
        <f t="shared" si="6"/>
        <v>2</v>
      </c>
      <c r="AG23" s="48" t="s">
        <v>402</v>
      </c>
      <c r="AH23" s="48" t="str">
        <f t="shared" si="7"/>
        <v>10_2</v>
      </c>
      <c r="AI23" s="50">
        <f t="shared" si="10"/>
        <v>10.85</v>
      </c>
      <c r="AJ23" s="50" t="str">
        <f t="shared" si="11"/>
        <v>vervalt</v>
      </c>
      <c r="AK23" s="478" t="str">
        <f t="shared" si="12"/>
        <v>vervalt</v>
      </c>
      <c r="AL23" s="5"/>
      <c r="AM23" s="5"/>
      <c r="AN23" s="5"/>
      <c r="AO23" s="5"/>
      <c r="AP23" s="5"/>
      <c r="AQ23" s="6"/>
    </row>
    <row r="24" spans="1:44">
      <c r="A24" s="48">
        <v>10</v>
      </c>
      <c r="B24" s="48">
        <v>2</v>
      </c>
      <c r="C24" s="48">
        <v>3</v>
      </c>
      <c r="D24" s="48">
        <f t="shared" si="8"/>
        <v>2</v>
      </c>
      <c r="E24" s="48" t="str">
        <f t="shared" si="9"/>
        <v>10_2</v>
      </c>
      <c r="F24" s="54">
        <v>10.17</v>
      </c>
      <c r="G24" s="48"/>
      <c r="H24" s="53">
        <v>10</v>
      </c>
      <c r="I24" s="48">
        <v>3</v>
      </c>
      <c r="J24" s="48">
        <v>4</v>
      </c>
      <c r="K24" s="48">
        <f t="shared" si="0"/>
        <v>3</v>
      </c>
      <c r="L24" s="48" t="str">
        <f t="shared" si="1"/>
        <v>10_3</v>
      </c>
      <c r="M24" s="54">
        <v>10.94</v>
      </c>
      <c r="N24" s="5"/>
      <c r="O24" s="53">
        <v>10</v>
      </c>
      <c r="P24" s="48">
        <v>3</v>
      </c>
      <c r="Q24" s="48">
        <v>4</v>
      </c>
      <c r="R24" s="48">
        <f t="shared" si="2"/>
        <v>3</v>
      </c>
      <c r="S24" s="48" t="str">
        <f t="shared" si="3"/>
        <v>10_3</v>
      </c>
      <c r="T24" s="54">
        <v>11.27</v>
      </c>
      <c r="U24" s="29"/>
      <c r="V24" s="53">
        <v>10</v>
      </c>
      <c r="W24" s="48">
        <v>3</v>
      </c>
      <c r="X24" s="48">
        <v>4</v>
      </c>
      <c r="Y24" s="48">
        <f t="shared" si="4"/>
        <v>3</v>
      </c>
      <c r="Z24" s="48" t="str">
        <f t="shared" si="5"/>
        <v>10_3</v>
      </c>
      <c r="AA24" s="48" t="s">
        <v>387</v>
      </c>
      <c r="AB24" s="29"/>
      <c r="AC24" s="53">
        <v>10</v>
      </c>
      <c r="AD24" s="48">
        <v>3</v>
      </c>
      <c r="AE24" s="48">
        <v>4</v>
      </c>
      <c r="AF24" s="48">
        <f t="shared" si="6"/>
        <v>3</v>
      </c>
      <c r="AG24" s="48" t="s">
        <v>403</v>
      </c>
      <c r="AH24" s="48" t="str">
        <f t="shared" si="7"/>
        <v>10_3</v>
      </c>
      <c r="AI24" s="50">
        <f t="shared" si="10"/>
        <v>11.27</v>
      </c>
      <c r="AJ24" s="50" t="str">
        <f t="shared" si="11"/>
        <v>vervalt</v>
      </c>
      <c r="AK24" s="478" t="str">
        <f t="shared" si="12"/>
        <v>vervalt</v>
      </c>
      <c r="AL24" s="5"/>
      <c r="AM24" s="5"/>
      <c r="AN24" s="5"/>
      <c r="AO24" s="5"/>
      <c r="AP24" s="5"/>
      <c r="AQ24" s="6"/>
    </row>
    <row r="25" spans="1:44">
      <c r="A25" s="48">
        <v>10</v>
      </c>
      <c r="B25" s="48">
        <v>3</v>
      </c>
      <c r="C25" s="48">
        <v>4</v>
      </c>
      <c r="D25" s="48">
        <f t="shared" si="8"/>
        <v>3</v>
      </c>
      <c r="E25" s="48" t="str">
        <f t="shared" si="9"/>
        <v>10_3</v>
      </c>
      <c r="F25" s="54">
        <v>10.57</v>
      </c>
      <c r="G25" s="48"/>
      <c r="H25" s="53">
        <v>10</v>
      </c>
      <c r="I25" s="48">
        <v>4</v>
      </c>
      <c r="J25" s="48">
        <v>5</v>
      </c>
      <c r="K25" s="48">
        <f t="shared" si="0"/>
        <v>4</v>
      </c>
      <c r="L25" s="48" t="str">
        <f t="shared" si="1"/>
        <v>10_4</v>
      </c>
      <c r="M25" s="54">
        <v>11.34</v>
      </c>
      <c r="N25" s="32"/>
      <c r="O25" s="53">
        <v>10</v>
      </c>
      <c r="P25" s="48">
        <v>4</v>
      </c>
      <c r="Q25" s="48">
        <v>5</v>
      </c>
      <c r="R25" s="48">
        <f t="shared" si="2"/>
        <v>4</v>
      </c>
      <c r="S25" s="48" t="str">
        <f t="shared" si="3"/>
        <v>10_4</v>
      </c>
      <c r="T25" s="54">
        <v>11.68</v>
      </c>
      <c r="U25" s="29"/>
      <c r="V25" s="53">
        <v>10</v>
      </c>
      <c r="W25" s="48">
        <v>4</v>
      </c>
      <c r="X25" s="48">
        <v>5</v>
      </c>
      <c r="Y25" s="48">
        <f t="shared" si="4"/>
        <v>4</v>
      </c>
      <c r="Z25" s="48" t="str">
        <f t="shared" si="5"/>
        <v>10_4</v>
      </c>
      <c r="AA25" s="48" t="s">
        <v>387</v>
      </c>
      <c r="AB25" s="29"/>
      <c r="AC25" s="53">
        <v>10</v>
      </c>
      <c r="AD25" s="48">
        <v>4</v>
      </c>
      <c r="AE25" s="48">
        <v>5</v>
      </c>
      <c r="AF25" s="48">
        <f t="shared" si="6"/>
        <v>4</v>
      </c>
      <c r="AG25" s="48" t="s">
        <v>404</v>
      </c>
      <c r="AH25" s="48" t="str">
        <f t="shared" si="7"/>
        <v>10_4</v>
      </c>
      <c r="AI25" s="50">
        <f t="shared" si="10"/>
        <v>11.68</v>
      </c>
      <c r="AJ25" s="50" t="str">
        <f t="shared" si="11"/>
        <v>vervalt</v>
      </c>
      <c r="AK25" s="478" t="str">
        <f t="shared" si="12"/>
        <v>vervalt</v>
      </c>
      <c r="AL25" s="36"/>
      <c r="AM25" s="36"/>
      <c r="AN25" s="5"/>
      <c r="AO25" s="5"/>
      <c r="AP25" s="32"/>
      <c r="AQ25" s="136"/>
      <c r="AR25" s="34"/>
    </row>
    <row r="26" spans="1:44">
      <c r="A26" s="48">
        <v>10</v>
      </c>
      <c r="B26" s="48">
        <v>4</v>
      </c>
      <c r="C26" s="48">
        <v>5</v>
      </c>
      <c r="D26" s="48">
        <f t="shared" si="8"/>
        <v>4</v>
      </c>
      <c r="E26" s="48" t="str">
        <f t="shared" si="9"/>
        <v>10_4</v>
      </c>
      <c r="F26" s="54">
        <v>10.96</v>
      </c>
      <c r="G26" s="48"/>
      <c r="H26" s="48">
        <v>15</v>
      </c>
      <c r="I26" s="48" t="s">
        <v>405</v>
      </c>
      <c r="J26" s="48">
        <v>3</v>
      </c>
      <c r="K26" s="48" t="str">
        <f t="shared" si="0"/>
        <v>Aanloopperiodiek_0</v>
      </c>
      <c r="L26" s="48" t="str">
        <f t="shared" si="1"/>
        <v>15_Aanloopperiodiek_0</v>
      </c>
      <c r="M26" s="54">
        <v>10.53</v>
      </c>
      <c r="N26" s="4"/>
      <c r="O26" s="48">
        <v>15</v>
      </c>
      <c r="P26" s="48" t="s">
        <v>405</v>
      </c>
      <c r="Q26" s="48">
        <v>3</v>
      </c>
      <c r="R26" s="48" t="str">
        <f t="shared" si="2"/>
        <v>Aanloopperiodiek_0</v>
      </c>
      <c r="S26" s="48" t="str">
        <f t="shared" si="3"/>
        <v>15_Aanloopperiodiek_0</v>
      </c>
      <c r="T26" s="54">
        <v>10.85</v>
      </c>
      <c r="U26" s="4"/>
      <c r="V26" s="48">
        <v>15</v>
      </c>
      <c r="W26" s="48" t="s">
        <v>405</v>
      </c>
      <c r="X26" s="48">
        <v>3</v>
      </c>
      <c r="Y26" s="48" t="str">
        <f t="shared" si="4"/>
        <v>Aanloopperiodiek_0</v>
      </c>
      <c r="Z26" s="48" t="str">
        <f t="shared" si="5"/>
        <v>15_Aanloopperiodiek_0</v>
      </c>
      <c r="AA26" s="48" t="s">
        <v>387</v>
      </c>
      <c r="AB26" s="4"/>
      <c r="AC26" s="48">
        <v>15</v>
      </c>
      <c r="AD26" s="48" t="s">
        <v>405</v>
      </c>
      <c r="AE26" s="48">
        <v>3</v>
      </c>
      <c r="AF26" s="48" t="str">
        <f t="shared" si="6"/>
        <v>Aanloopperiodiek_0</v>
      </c>
      <c r="AG26" s="48" t="s">
        <v>406</v>
      </c>
      <c r="AH26" s="48" t="str">
        <f t="shared" si="7"/>
        <v>15_Aanloopperiodiek_0</v>
      </c>
      <c r="AI26" s="50">
        <f t="shared" si="10"/>
        <v>10.85</v>
      </c>
      <c r="AJ26" s="50" t="str">
        <f t="shared" si="11"/>
        <v>vervalt</v>
      </c>
      <c r="AK26" s="478" t="str">
        <f t="shared" si="12"/>
        <v>vervalt</v>
      </c>
      <c r="AL26" s="129"/>
      <c r="AM26" s="129"/>
      <c r="AN26" s="130"/>
      <c r="AO26" s="130"/>
      <c r="AP26" s="4"/>
      <c r="AQ26" s="137"/>
      <c r="AR26" s="35"/>
    </row>
    <row r="27" spans="1:44">
      <c r="A27" s="48">
        <v>15</v>
      </c>
      <c r="B27" s="48" t="s">
        <v>405</v>
      </c>
      <c r="C27" s="48">
        <v>3</v>
      </c>
      <c r="D27" s="48" t="str">
        <f t="shared" si="8"/>
        <v>Aanloopperiodiek_0</v>
      </c>
      <c r="E27" s="48" t="str">
        <f t="shared" si="9"/>
        <v>15_Aanloopperiodiek_0</v>
      </c>
      <c r="F27" s="54">
        <v>10.17</v>
      </c>
      <c r="G27" s="48"/>
      <c r="H27" s="48">
        <v>15</v>
      </c>
      <c r="I27" s="48" t="s">
        <v>407</v>
      </c>
      <c r="J27" s="48">
        <v>4</v>
      </c>
      <c r="K27" s="48" t="str">
        <f t="shared" si="0"/>
        <v>Aanloopperiodiek_1</v>
      </c>
      <c r="L27" s="48" t="str">
        <f t="shared" si="1"/>
        <v>15_Aanloopperiodiek_1</v>
      </c>
      <c r="M27" s="54">
        <v>10.94</v>
      </c>
      <c r="N27" s="29"/>
      <c r="O27" s="48">
        <v>15</v>
      </c>
      <c r="P27" s="48" t="s">
        <v>407</v>
      </c>
      <c r="Q27" s="48">
        <v>4</v>
      </c>
      <c r="R27" s="48" t="str">
        <f t="shared" si="2"/>
        <v>Aanloopperiodiek_1</v>
      </c>
      <c r="S27" s="48" t="str">
        <f t="shared" si="3"/>
        <v>15_Aanloopperiodiek_1</v>
      </c>
      <c r="T27" s="54">
        <v>11.27</v>
      </c>
      <c r="U27" s="29"/>
      <c r="V27" s="48">
        <v>15</v>
      </c>
      <c r="W27" s="48" t="s">
        <v>407</v>
      </c>
      <c r="X27" s="48">
        <v>4</v>
      </c>
      <c r="Y27" s="48" t="str">
        <f t="shared" si="4"/>
        <v>Aanloopperiodiek_1</v>
      </c>
      <c r="Z27" s="48" t="str">
        <f t="shared" si="5"/>
        <v>15_Aanloopperiodiek_1</v>
      </c>
      <c r="AA27" s="48" t="s">
        <v>387</v>
      </c>
      <c r="AB27" s="29"/>
      <c r="AC27" s="48">
        <v>15</v>
      </c>
      <c r="AD27" s="48" t="s">
        <v>407</v>
      </c>
      <c r="AE27" s="48">
        <v>4</v>
      </c>
      <c r="AF27" s="48" t="str">
        <f t="shared" si="6"/>
        <v>Aanloopperiodiek_1</v>
      </c>
      <c r="AG27" s="48" t="s">
        <v>408</v>
      </c>
      <c r="AH27" s="48" t="str">
        <f t="shared" si="7"/>
        <v>15_Aanloopperiodiek_1</v>
      </c>
      <c r="AI27" s="50">
        <f t="shared" si="10"/>
        <v>11.27</v>
      </c>
      <c r="AJ27" s="50" t="str">
        <f t="shared" si="11"/>
        <v>vervalt</v>
      </c>
      <c r="AK27" s="478" t="str">
        <f t="shared" si="12"/>
        <v>vervalt</v>
      </c>
      <c r="AL27" s="29"/>
      <c r="AM27" s="126"/>
      <c r="AN27" s="5"/>
      <c r="AO27" s="5"/>
      <c r="AP27" s="4"/>
      <c r="AQ27" s="135"/>
      <c r="AR27" s="31"/>
    </row>
    <row r="28" spans="1:44">
      <c r="A28" s="48">
        <v>15</v>
      </c>
      <c r="B28" s="48" t="s">
        <v>407</v>
      </c>
      <c r="C28" s="48">
        <v>4</v>
      </c>
      <c r="D28" s="48" t="str">
        <f t="shared" si="8"/>
        <v>Aanloopperiodiek_1</v>
      </c>
      <c r="E28" s="48" t="str">
        <f t="shared" si="9"/>
        <v>15_Aanloopperiodiek_1</v>
      </c>
      <c r="F28" s="54">
        <v>10.57</v>
      </c>
      <c r="G28" s="48"/>
      <c r="H28" s="48">
        <v>15</v>
      </c>
      <c r="I28" s="48">
        <v>0</v>
      </c>
      <c r="J28" s="48">
        <v>5</v>
      </c>
      <c r="K28" s="48">
        <f t="shared" si="0"/>
        <v>0</v>
      </c>
      <c r="L28" s="48" t="str">
        <f t="shared" si="1"/>
        <v>15_0</v>
      </c>
      <c r="M28" s="54">
        <v>11.34</v>
      </c>
      <c r="N28" s="29"/>
      <c r="O28" s="48">
        <v>15</v>
      </c>
      <c r="P28" s="48">
        <v>0</v>
      </c>
      <c r="Q28" s="48">
        <v>5</v>
      </c>
      <c r="R28" s="48">
        <f t="shared" si="2"/>
        <v>0</v>
      </c>
      <c r="S28" s="48" t="str">
        <f t="shared" si="3"/>
        <v>15_0</v>
      </c>
      <c r="T28" s="54">
        <v>11.68</v>
      </c>
      <c r="U28" s="29"/>
      <c r="V28" s="48">
        <v>15</v>
      </c>
      <c r="W28" s="48">
        <v>0</v>
      </c>
      <c r="X28" s="48">
        <v>5</v>
      </c>
      <c r="Y28" s="48">
        <f t="shared" si="4"/>
        <v>0</v>
      </c>
      <c r="Z28" s="48" t="str">
        <f t="shared" si="5"/>
        <v>15_0</v>
      </c>
      <c r="AA28" s="54">
        <v>12.1</v>
      </c>
      <c r="AB28" s="493"/>
      <c r="AC28" s="48">
        <v>15</v>
      </c>
      <c r="AD28" s="48">
        <v>0</v>
      </c>
      <c r="AE28" s="48">
        <v>5</v>
      </c>
      <c r="AF28" s="48">
        <f t="shared" si="6"/>
        <v>0</v>
      </c>
      <c r="AG28" s="48" t="s">
        <v>409</v>
      </c>
      <c r="AH28" s="48" t="str">
        <f t="shared" si="7"/>
        <v>15_0</v>
      </c>
      <c r="AI28" s="50">
        <f t="shared" si="10"/>
        <v>11.68</v>
      </c>
      <c r="AJ28" s="50">
        <f t="shared" si="11"/>
        <v>12.1</v>
      </c>
      <c r="AK28" s="478">
        <f t="shared" si="12"/>
        <v>12.030000000000001</v>
      </c>
      <c r="AL28" s="29"/>
      <c r="AM28" s="126"/>
      <c r="AN28" s="5"/>
      <c r="AO28" s="5"/>
      <c r="AP28" s="4"/>
      <c r="AQ28" s="135"/>
      <c r="AR28" s="31"/>
    </row>
    <row r="29" spans="1:44">
      <c r="A29" s="48">
        <v>15</v>
      </c>
      <c r="B29" s="48">
        <v>0</v>
      </c>
      <c r="C29" s="48">
        <v>5</v>
      </c>
      <c r="D29" s="48">
        <f t="shared" si="8"/>
        <v>0</v>
      </c>
      <c r="E29" s="48" t="str">
        <f t="shared" si="9"/>
        <v>15_0</v>
      </c>
      <c r="F29" s="54">
        <v>10.96</v>
      </c>
      <c r="G29" s="48"/>
      <c r="H29" s="48">
        <v>15</v>
      </c>
      <c r="I29" s="48">
        <v>1</v>
      </c>
      <c r="J29" s="48">
        <v>6</v>
      </c>
      <c r="K29" s="48">
        <f t="shared" si="0"/>
        <v>1</v>
      </c>
      <c r="L29" s="48" t="str">
        <f t="shared" si="1"/>
        <v>15_1</v>
      </c>
      <c r="M29" s="54">
        <v>11.56</v>
      </c>
      <c r="N29" s="29"/>
      <c r="O29" s="48">
        <v>15</v>
      </c>
      <c r="P29" s="48">
        <v>1</v>
      </c>
      <c r="Q29" s="48">
        <v>6</v>
      </c>
      <c r="R29" s="48">
        <f t="shared" si="2"/>
        <v>1</v>
      </c>
      <c r="S29" s="48" t="str">
        <f t="shared" si="3"/>
        <v>15_1</v>
      </c>
      <c r="T29" s="54">
        <v>11.9</v>
      </c>
      <c r="U29" s="29"/>
      <c r="V29" s="48">
        <v>15</v>
      </c>
      <c r="W29" s="48">
        <v>1</v>
      </c>
      <c r="X29" s="48">
        <v>6</v>
      </c>
      <c r="Y29" s="48">
        <f t="shared" si="4"/>
        <v>1</v>
      </c>
      <c r="Z29" s="48" t="str">
        <f t="shared" si="5"/>
        <v>15_1</v>
      </c>
      <c r="AA29" s="54">
        <v>12.32</v>
      </c>
      <c r="AB29" s="493"/>
      <c r="AC29" s="48">
        <v>15</v>
      </c>
      <c r="AD29" s="48">
        <v>1</v>
      </c>
      <c r="AE29" s="48">
        <v>6</v>
      </c>
      <c r="AF29" s="48">
        <f t="shared" si="6"/>
        <v>1</v>
      </c>
      <c r="AG29" s="48" t="s">
        <v>410</v>
      </c>
      <c r="AH29" s="48" t="str">
        <f t="shared" si="7"/>
        <v>15_1</v>
      </c>
      <c r="AI29" s="50">
        <f t="shared" si="10"/>
        <v>11.9</v>
      </c>
      <c r="AJ29" s="50">
        <f t="shared" si="11"/>
        <v>12.32</v>
      </c>
      <c r="AK29" s="478">
        <f t="shared" si="12"/>
        <v>12.25</v>
      </c>
      <c r="AL29" s="29"/>
      <c r="AM29" s="126"/>
      <c r="AN29" s="5"/>
      <c r="AO29" s="5"/>
      <c r="AP29" s="50"/>
      <c r="AQ29" s="135"/>
      <c r="AR29" s="31"/>
    </row>
    <row r="30" spans="1:44">
      <c r="A30" s="48">
        <v>15</v>
      </c>
      <c r="B30" s="48">
        <v>1</v>
      </c>
      <c r="C30" s="48">
        <v>6</v>
      </c>
      <c r="D30" s="48">
        <f t="shared" si="8"/>
        <v>1</v>
      </c>
      <c r="E30" s="48" t="str">
        <f t="shared" si="9"/>
        <v>15_1</v>
      </c>
      <c r="F30" s="54">
        <v>11.17</v>
      </c>
      <c r="G30" s="48"/>
      <c r="H30" s="48">
        <v>15</v>
      </c>
      <c r="I30" s="48">
        <v>2</v>
      </c>
      <c r="J30" s="48">
        <v>7</v>
      </c>
      <c r="K30" s="48">
        <f t="shared" si="0"/>
        <v>2</v>
      </c>
      <c r="L30" s="48" t="str">
        <f t="shared" si="1"/>
        <v>15_2</v>
      </c>
      <c r="M30" s="54">
        <v>11.86</v>
      </c>
      <c r="N30" s="29"/>
      <c r="O30" s="48">
        <v>15</v>
      </c>
      <c r="P30" s="48">
        <v>2</v>
      </c>
      <c r="Q30" s="48">
        <v>7</v>
      </c>
      <c r="R30" s="48">
        <f t="shared" si="2"/>
        <v>2</v>
      </c>
      <c r="S30" s="48" t="str">
        <f t="shared" si="3"/>
        <v>15_2</v>
      </c>
      <c r="T30" s="54">
        <v>12.22</v>
      </c>
      <c r="U30" s="29"/>
      <c r="V30" s="48">
        <v>15</v>
      </c>
      <c r="W30" s="48">
        <v>2</v>
      </c>
      <c r="X30" s="48">
        <v>7</v>
      </c>
      <c r="Y30" s="48">
        <f t="shared" si="4"/>
        <v>2</v>
      </c>
      <c r="Z30" s="48" t="str">
        <f t="shared" si="5"/>
        <v>15_2</v>
      </c>
      <c r="AA30" s="54">
        <v>12.63</v>
      </c>
      <c r="AB30" s="493"/>
      <c r="AC30" s="48">
        <v>15</v>
      </c>
      <c r="AD30" s="48">
        <v>2</v>
      </c>
      <c r="AE30" s="48">
        <v>7</v>
      </c>
      <c r="AF30" s="48">
        <f t="shared" si="6"/>
        <v>2</v>
      </c>
      <c r="AG30" s="48" t="s">
        <v>411</v>
      </c>
      <c r="AH30" s="48" t="str">
        <f t="shared" si="7"/>
        <v>15_2</v>
      </c>
      <c r="AI30" s="50">
        <f t="shared" si="10"/>
        <v>12.22</v>
      </c>
      <c r="AJ30" s="50">
        <f t="shared" si="11"/>
        <v>12.63</v>
      </c>
      <c r="AK30" s="478">
        <f t="shared" si="12"/>
        <v>12.561666666666667</v>
      </c>
      <c r="AL30" s="29"/>
      <c r="AM30" s="126"/>
      <c r="AN30" s="5"/>
      <c r="AO30" s="5"/>
      <c r="AP30" s="50"/>
      <c r="AQ30" s="135"/>
      <c r="AR30" s="31"/>
    </row>
    <row r="31" spans="1:44">
      <c r="A31" s="48">
        <v>15</v>
      </c>
      <c r="B31" s="48">
        <v>2</v>
      </c>
      <c r="C31" s="48">
        <v>7</v>
      </c>
      <c r="D31" s="48">
        <f t="shared" si="8"/>
        <v>2</v>
      </c>
      <c r="E31" s="48" t="str">
        <f t="shared" si="9"/>
        <v>15_2</v>
      </c>
      <c r="F31" s="54">
        <v>11.46</v>
      </c>
      <c r="G31" s="48"/>
      <c r="H31" s="48">
        <v>15</v>
      </c>
      <c r="I31" s="48">
        <v>3</v>
      </c>
      <c r="J31" s="48">
        <v>8</v>
      </c>
      <c r="K31" s="48">
        <f t="shared" si="0"/>
        <v>3</v>
      </c>
      <c r="L31" s="48" t="str">
        <f t="shared" si="1"/>
        <v>15_3</v>
      </c>
      <c r="M31" s="54">
        <v>12.16</v>
      </c>
      <c r="N31" s="29"/>
      <c r="O31" s="48">
        <v>15</v>
      </c>
      <c r="P31" s="48">
        <v>3</v>
      </c>
      <c r="Q31" s="48">
        <v>8</v>
      </c>
      <c r="R31" s="48">
        <f t="shared" si="2"/>
        <v>3</v>
      </c>
      <c r="S31" s="48" t="str">
        <f t="shared" si="3"/>
        <v>15_3</v>
      </c>
      <c r="T31" s="54">
        <v>12.52</v>
      </c>
      <c r="U31" s="29"/>
      <c r="V31" s="48">
        <v>15</v>
      </c>
      <c r="W31" s="48">
        <v>3</v>
      </c>
      <c r="X31" s="48">
        <v>8</v>
      </c>
      <c r="Y31" s="48">
        <f t="shared" si="4"/>
        <v>3</v>
      </c>
      <c r="Z31" s="48" t="str">
        <f t="shared" si="5"/>
        <v>15_3</v>
      </c>
      <c r="AA31" s="54">
        <v>12.94</v>
      </c>
      <c r="AB31" s="493"/>
      <c r="AC31" s="48">
        <v>15</v>
      </c>
      <c r="AD31" s="48">
        <v>3</v>
      </c>
      <c r="AE31" s="48">
        <v>8</v>
      </c>
      <c r="AF31" s="48">
        <f t="shared" si="6"/>
        <v>3</v>
      </c>
      <c r="AG31" s="48" t="s">
        <v>412</v>
      </c>
      <c r="AH31" s="48" t="str">
        <f t="shared" si="7"/>
        <v>15_3</v>
      </c>
      <c r="AI31" s="50">
        <f t="shared" si="10"/>
        <v>12.52</v>
      </c>
      <c r="AJ31" s="50">
        <f t="shared" si="11"/>
        <v>12.94</v>
      </c>
      <c r="AK31" s="478">
        <f t="shared" si="12"/>
        <v>12.87</v>
      </c>
      <c r="AL31" s="29"/>
      <c r="AM31" s="126"/>
      <c r="AN31" s="5"/>
      <c r="AO31" s="5"/>
      <c r="AP31" s="50"/>
      <c r="AQ31" s="135"/>
      <c r="AR31" s="31"/>
    </row>
    <row r="32" spans="1:44">
      <c r="A32" s="48">
        <v>15</v>
      </c>
      <c r="B32" s="48">
        <v>3</v>
      </c>
      <c r="C32" s="48">
        <v>8</v>
      </c>
      <c r="D32" s="48">
        <f t="shared" si="8"/>
        <v>3</v>
      </c>
      <c r="E32" s="48" t="str">
        <f t="shared" si="9"/>
        <v>15_3</v>
      </c>
      <c r="F32" s="54">
        <v>11.75</v>
      </c>
      <c r="G32" s="48"/>
      <c r="H32" s="48">
        <v>15</v>
      </c>
      <c r="I32" s="48">
        <v>4</v>
      </c>
      <c r="J32" s="48">
        <v>9</v>
      </c>
      <c r="K32" s="48">
        <f t="shared" si="0"/>
        <v>4</v>
      </c>
      <c r="L32" s="48" t="str">
        <f t="shared" si="1"/>
        <v>15_4</v>
      </c>
      <c r="M32" s="54">
        <v>12.48</v>
      </c>
      <c r="N32" s="29"/>
      <c r="O32" s="48">
        <v>15</v>
      </c>
      <c r="P32" s="48">
        <v>4</v>
      </c>
      <c r="Q32" s="48">
        <v>9</v>
      </c>
      <c r="R32" s="48">
        <f t="shared" si="2"/>
        <v>4</v>
      </c>
      <c r="S32" s="48" t="str">
        <f t="shared" si="3"/>
        <v>15_4</v>
      </c>
      <c r="T32" s="54">
        <v>12.86</v>
      </c>
      <c r="U32" s="29"/>
      <c r="V32" s="48">
        <v>15</v>
      </c>
      <c r="W32" s="48">
        <v>4</v>
      </c>
      <c r="X32" s="48">
        <v>9</v>
      </c>
      <c r="Y32" s="48">
        <f t="shared" si="4"/>
        <v>4</v>
      </c>
      <c r="Z32" s="48" t="str">
        <f t="shared" si="5"/>
        <v>15_4</v>
      </c>
      <c r="AA32" s="54">
        <v>13.27</v>
      </c>
      <c r="AB32" s="493"/>
      <c r="AC32" s="48">
        <v>15</v>
      </c>
      <c r="AD32" s="48">
        <v>4</v>
      </c>
      <c r="AE32" s="48">
        <v>9</v>
      </c>
      <c r="AF32" s="48">
        <f t="shared" si="6"/>
        <v>4</v>
      </c>
      <c r="AG32" s="48" t="s">
        <v>413</v>
      </c>
      <c r="AH32" s="48" t="str">
        <f t="shared" si="7"/>
        <v>15_4</v>
      </c>
      <c r="AI32" s="50">
        <f t="shared" si="10"/>
        <v>12.86</v>
      </c>
      <c r="AJ32" s="50">
        <f t="shared" si="11"/>
        <v>13.27</v>
      </c>
      <c r="AK32" s="478">
        <f t="shared" si="12"/>
        <v>13.201666666666666</v>
      </c>
      <c r="AL32" s="29"/>
      <c r="AM32" s="126"/>
      <c r="AN32" s="5"/>
      <c r="AO32" s="5"/>
      <c r="AP32" s="50"/>
      <c r="AQ32" s="135"/>
      <c r="AR32" s="31"/>
    </row>
    <row r="33" spans="1:44">
      <c r="A33" s="48">
        <v>15</v>
      </c>
      <c r="B33" s="48">
        <v>4</v>
      </c>
      <c r="C33" s="48">
        <v>9</v>
      </c>
      <c r="D33" s="48">
        <f t="shared" si="8"/>
        <v>4</v>
      </c>
      <c r="E33" s="48" t="str">
        <f t="shared" si="9"/>
        <v>15_4</v>
      </c>
      <c r="F33" s="54">
        <v>12.06</v>
      </c>
      <c r="G33" s="48"/>
      <c r="H33" s="48">
        <v>15</v>
      </c>
      <c r="I33" s="48">
        <v>5</v>
      </c>
      <c r="J33" s="48">
        <v>10</v>
      </c>
      <c r="K33" s="48">
        <f t="shared" si="0"/>
        <v>5</v>
      </c>
      <c r="L33" s="48" t="str">
        <f t="shared" si="1"/>
        <v>15_5</v>
      </c>
      <c r="M33" s="54">
        <v>12.83</v>
      </c>
      <c r="N33" s="29"/>
      <c r="O33" s="48">
        <v>15</v>
      </c>
      <c r="P33" s="48">
        <v>5</v>
      </c>
      <c r="Q33" s="48">
        <v>10</v>
      </c>
      <c r="R33" s="48">
        <f t="shared" si="2"/>
        <v>5</v>
      </c>
      <c r="S33" s="48" t="str">
        <f t="shared" si="3"/>
        <v>15_5</v>
      </c>
      <c r="T33" s="54">
        <v>13.22</v>
      </c>
      <c r="U33" s="29"/>
      <c r="V33" s="48">
        <v>15</v>
      </c>
      <c r="W33" s="48">
        <v>5</v>
      </c>
      <c r="X33" s="48">
        <v>10</v>
      </c>
      <c r="Y33" s="48">
        <f t="shared" si="4"/>
        <v>5</v>
      </c>
      <c r="Z33" s="48" t="str">
        <f t="shared" si="5"/>
        <v>15_5</v>
      </c>
      <c r="AA33" s="54">
        <v>13.64</v>
      </c>
      <c r="AB33" s="493"/>
      <c r="AC33" s="48">
        <v>15</v>
      </c>
      <c r="AD33" s="48">
        <v>5</v>
      </c>
      <c r="AE33" s="48">
        <v>10</v>
      </c>
      <c r="AF33" s="48">
        <f t="shared" si="6"/>
        <v>5</v>
      </c>
      <c r="AG33" s="48" t="s">
        <v>414</v>
      </c>
      <c r="AH33" s="48" t="str">
        <f t="shared" si="7"/>
        <v>15_5</v>
      </c>
      <c r="AI33" s="50">
        <f t="shared" si="10"/>
        <v>13.22</v>
      </c>
      <c r="AJ33" s="50">
        <f t="shared" si="11"/>
        <v>13.64</v>
      </c>
      <c r="AK33" s="478">
        <f t="shared" si="12"/>
        <v>13.57</v>
      </c>
      <c r="AL33" s="29"/>
      <c r="AM33" s="126"/>
      <c r="AN33" s="5"/>
      <c r="AO33" s="5"/>
      <c r="AP33" s="50"/>
      <c r="AQ33" s="135"/>
      <c r="AR33" s="31"/>
    </row>
    <row r="34" spans="1:44">
      <c r="A34" s="48">
        <v>15</v>
      </c>
      <c r="B34" s="48">
        <v>5</v>
      </c>
      <c r="C34" s="48">
        <v>10</v>
      </c>
      <c r="D34" s="48">
        <f t="shared" si="8"/>
        <v>5</v>
      </c>
      <c r="E34" s="48" t="str">
        <f t="shared" si="9"/>
        <v>15_5</v>
      </c>
      <c r="F34" s="54">
        <v>12.4</v>
      </c>
      <c r="G34" s="48"/>
      <c r="H34" s="48">
        <v>15</v>
      </c>
      <c r="I34" s="48">
        <v>6</v>
      </c>
      <c r="J34" s="48">
        <v>11</v>
      </c>
      <c r="K34" s="48">
        <f t="shared" si="0"/>
        <v>6</v>
      </c>
      <c r="L34" s="48" t="str">
        <f t="shared" si="1"/>
        <v>15_6</v>
      </c>
      <c r="M34" s="54">
        <v>13.22</v>
      </c>
      <c r="N34" s="29"/>
      <c r="O34" s="48">
        <v>15</v>
      </c>
      <c r="P34" s="48">
        <v>6</v>
      </c>
      <c r="Q34" s="48">
        <v>11</v>
      </c>
      <c r="R34" s="48">
        <f t="shared" si="2"/>
        <v>6</v>
      </c>
      <c r="S34" s="48" t="str">
        <f t="shared" si="3"/>
        <v>15_6</v>
      </c>
      <c r="T34" s="54">
        <v>13.62</v>
      </c>
      <c r="U34" s="29"/>
      <c r="V34" s="48">
        <v>15</v>
      </c>
      <c r="W34" s="48">
        <v>6</v>
      </c>
      <c r="X34" s="48">
        <v>11</v>
      </c>
      <c r="Y34" s="48">
        <f t="shared" si="4"/>
        <v>6</v>
      </c>
      <c r="Z34" s="48" t="str">
        <f t="shared" si="5"/>
        <v>15_6</v>
      </c>
      <c r="AA34" s="54">
        <v>14.06</v>
      </c>
      <c r="AB34" s="493"/>
      <c r="AC34" s="48">
        <v>15</v>
      </c>
      <c r="AD34" s="48">
        <v>6</v>
      </c>
      <c r="AE34" s="48">
        <v>11</v>
      </c>
      <c r="AF34" s="48">
        <f t="shared" si="6"/>
        <v>6</v>
      </c>
      <c r="AG34" s="48" t="s">
        <v>415</v>
      </c>
      <c r="AH34" s="48" t="str">
        <f t="shared" si="7"/>
        <v>15_6</v>
      </c>
      <c r="AI34" s="50">
        <f t="shared" si="10"/>
        <v>13.62</v>
      </c>
      <c r="AJ34" s="50">
        <f t="shared" si="11"/>
        <v>14.06</v>
      </c>
      <c r="AK34" s="478">
        <f t="shared" si="12"/>
        <v>13.986666666666666</v>
      </c>
      <c r="AL34" s="29"/>
      <c r="AM34" s="126"/>
      <c r="AN34" s="5"/>
      <c r="AO34" s="5"/>
      <c r="AP34" s="50"/>
      <c r="AQ34" s="135"/>
      <c r="AR34" s="31"/>
    </row>
    <row r="35" spans="1:44">
      <c r="A35" s="48">
        <v>15</v>
      </c>
      <c r="B35" s="48">
        <v>6</v>
      </c>
      <c r="C35" s="48">
        <v>11</v>
      </c>
      <c r="D35" s="48">
        <f t="shared" si="8"/>
        <v>6</v>
      </c>
      <c r="E35" s="48" t="str">
        <f t="shared" si="9"/>
        <v>15_6</v>
      </c>
      <c r="F35" s="54">
        <v>12.78</v>
      </c>
      <c r="G35" s="48"/>
      <c r="H35" s="48">
        <v>15</v>
      </c>
      <c r="I35" s="48">
        <v>7</v>
      </c>
      <c r="J35" s="48">
        <v>12</v>
      </c>
      <c r="K35" s="48">
        <f t="shared" si="0"/>
        <v>7</v>
      </c>
      <c r="L35" s="48" t="str">
        <f t="shared" si="1"/>
        <v>15_7</v>
      </c>
      <c r="M35" s="54">
        <v>13.63</v>
      </c>
      <c r="N35" s="29"/>
      <c r="O35" s="48">
        <v>15</v>
      </c>
      <c r="P35" s="48">
        <v>7</v>
      </c>
      <c r="Q35" s="48">
        <v>12</v>
      </c>
      <c r="R35" s="48">
        <f t="shared" si="2"/>
        <v>7</v>
      </c>
      <c r="S35" s="48" t="str">
        <f t="shared" si="3"/>
        <v>15_7</v>
      </c>
      <c r="T35" s="54">
        <v>14.04</v>
      </c>
      <c r="U35" s="29"/>
      <c r="V35" s="48">
        <v>15</v>
      </c>
      <c r="W35" s="48">
        <v>7</v>
      </c>
      <c r="X35" s="48">
        <v>12</v>
      </c>
      <c r="Y35" s="48">
        <f t="shared" si="4"/>
        <v>7</v>
      </c>
      <c r="Z35" s="48" t="str">
        <f t="shared" si="5"/>
        <v>15_7</v>
      </c>
      <c r="AA35" s="54">
        <v>14.5</v>
      </c>
      <c r="AB35" s="493"/>
      <c r="AC35" s="48">
        <v>15</v>
      </c>
      <c r="AD35" s="48">
        <v>7</v>
      </c>
      <c r="AE35" s="48">
        <v>12</v>
      </c>
      <c r="AF35" s="48">
        <f t="shared" si="6"/>
        <v>7</v>
      </c>
      <c r="AG35" s="48" t="s">
        <v>416</v>
      </c>
      <c r="AH35" s="48" t="str">
        <f t="shared" si="7"/>
        <v>15_7</v>
      </c>
      <c r="AI35" s="50">
        <f t="shared" si="10"/>
        <v>14.04</v>
      </c>
      <c r="AJ35" s="50">
        <f t="shared" si="11"/>
        <v>14.5</v>
      </c>
      <c r="AK35" s="478">
        <f t="shared" si="12"/>
        <v>14.423333333333334</v>
      </c>
      <c r="AL35" s="29"/>
      <c r="AM35" s="126"/>
      <c r="AN35" s="5"/>
      <c r="AO35" s="5"/>
      <c r="AP35" s="50"/>
      <c r="AQ35" s="135"/>
      <c r="AR35" s="31"/>
    </row>
    <row r="36" spans="1:44">
      <c r="A36" s="48">
        <v>15</v>
      </c>
      <c r="B36" s="48">
        <v>7</v>
      </c>
      <c r="C36" s="48">
        <v>12</v>
      </c>
      <c r="D36" s="48">
        <f t="shared" si="8"/>
        <v>7</v>
      </c>
      <c r="E36" s="48" t="str">
        <f t="shared" si="9"/>
        <v>15_7</v>
      </c>
      <c r="F36" s="54">
        <v>13.17</v>
      </c>
      <c r="G36" s="48"/>
      <c r="H36" s="48">
        <v>15</v>
      </c>
      <c r="I36" s="48">
        <v>8</v>
      </c>
      <c r="J36" s="48">
        <v>13</v>
      </c>
      <c r="K36" s="48">
        <f t="shared" si="0"/>
        <v>8</v>
      </c>
      <c r="L36" s="48" t="str">
        <f t="shared" si="1"/>
        <v>15_8</v>
      </c>
      <c r="M36" s="54">
        <v>14.09</v>
      </c>
      <c r="N36" s="29"/>
      <c r="O36" s="48">
        <v>15</v>
      </c>
      <c r="P36" s="48">
        <v>8</v>
      </c>
      <c r="Q36" s="48">
        <v>13</v>
      </c>
      <c r="R36" s="48">
        <f t="shared" si="2"/>
        <v>8</v>
      </c>
      <c r="S36" s="48" t="str">
        <f t="shared" si="3"/>
        <v>15_8</v>
      </c>
      <c r="T36" s="54">
        <v>14.52</v>
      </c>
      <c r="U36" s="29"/>
      <c r="V36" s="48">
        <v>15</v>
      </c>
      <c r="W36" s="48">
        <v>8</v>
      </c>
      <c r="X36" s="48">
        <v>13</v>
      </c>
      <c r="Y36" s="48">
        <f t="shared" si="4"/>
        <v>8</v>
      </c>
      <c r="Z36" s="48" t="str">
        <f t="shared" si="5"/>
        <v>15_8</v>
      </c>
      <c r="AA36" s="54">
        <v>14.99</v>
      </c>
      <c r="AB36" s="493"/>
      <c r="AC36" s="48">
        <v>15</v>
      </c>
      <c r="AD36" s="48">
        <v>8</v>
      </c>
      <c r="AE36" s="48">
        <v>13</v>
      </c>
      <c r="AF36" s="48">
        <f t="shared" si="6"/>
        <v>8</v>
      </c>
      <c r="AG36" s="48" t="s">
        <v>417</v>
      </c>
      <c r="AH36" s="48" t="str">
        <f t="shared" si="7"/>
        <v>15_8</v>
      </c>
      <c r="AI36" s="50">
        <f t="shared" si="10"/>
        <v>14.52</v>
      </c>
      <c r="AJ36" s="50">
        <f t="shared" si="11"/>
        <v>14.99</v>
      </c>
      <c r="AK36" s="478">
        <f t="shared" si="12"/>
        <v>14.911666666666667</v>
      </c>
      <c r="AL36" s="29"/>
      <c r="AM36" s="126"/>
      <c r="AN36" s="5"/>
      <c r="AO36" s="5"/>
      <c r="AP36" s="50"/>
      <c r="AQ36" s="135"/>
      <c r="AR36" s="31"/>
    </row>
    <row r="37" spans="1:44">
      <c r="A37" s="48">
        <v>15</v>
      </c>
      <c r="B37" s="48">
        <v>8</v>
      </c>
      <c r="C37" s="48">
        <v>13</v>
      </c>
      <c r="D37" s="48">
        <f t="shared" si="8"/>
        <v>8</v>
      </c>
      <c r="E37" s="48" t="str">
        <f t="shared" si="9"/>
        <v>15_8</v>
      </c>
      <c r="F37" s="54">
        <v>13.62</v>
      </c>
      <c r="G37" s="48"/>
      <c r="H37" s="48">
        <v>20</v>
      </c>
      <c r="I37" s="48" t="s">
        <v>405</v>
      </c>
      <c r="J37" s="48">
        <v>5</v>
      </c>
      <c r="K37" s="48" t="str">
        <f t="shared" si="0"/>
        <v>Aanloopperiodiek_0</v>
      </c>
      <c r="L37" s="48" t="str">
        <f t="shared" si="1"/>
        <v>20_Aanloopperiodiek_0</v>
      </c>
      <c r="M37" s="54">
        <v>11.34</v>
      </c>
      <c r="N37" s="29"/>
      <c r="O37" s="48">
        <v>20</v>
      </c>
      <c r="P37" s="48" t="s">
        <v>405</v>
      </c>
      <c r="Q37" s="48">
        <v>5</v>
      </c>
      <c r="R37" s="48" t="str">
        <f t="shared" si="2"/>
        <v>Aanloopperiodiek_0</v>
      </c>
      <c r="S37" s="48" t="str">
        <f t="shared" si="3"/>
        <v>20_Aanloopperiodiek_0</v>
      </c>
      <c r="T37" s="54">
        <v>11.68</v>
      </c>
      <c r="U37" s="29"/>
      <c r="V37" s="48">
        <v>20</v>
      </c>
      <c r="W37" s="48" t="s">
        <v>405</v>
      </c>
      <c r="X37" s="48">
        <v>5</v>
      </c>
      <c r="Y37" s="48" t="str">
        <f t="shared" si="4"/>
        <v>Aanloopperiodiek_0</v>
      </c>
      <c r="Z37" s="48" t="str">
        <f t="shared" si="5"/>
        <v>20_Aanloopperiodiek_0</v>
      </c>
      <c r="AA37" s="54" t="s">
        <v>387</v>
      </c>
      <c r="AB37" s="493"/>
      <c r="AC37" s="48">
        <v>20</v>
      </c>
      <c r="AD37" s="48" t="s">
        <v>405</v>
      </c>
      <c r="AE37" s="48">
        <v>5</v>
      </c>
      <c r="AF37" s="48" t="str">
        <f t="shared" si="6"/>
        <v>Aanloopperiodiek_0</v>
      </c>
      <c r="AG37" s="48" t="s">
        <v>418</v>
      </c>
      <c r="AH37" s="48" t="str">
        <f t="shared" si="7"/>
        <v>20_Aanloopperiodiek_0</v>
      </c>
      <c r="AI37" s="50">
        <f t="shared" si="10"/>
        <v>11.68</v>
      </c>
      <c r="AJ37" s="50" t="str">
        <f t="shared" si="11"/>
        <v>vervalt</v>
      </c>
      <c r="AK37" s="478" t="str">
        <f t="shared" si="12"/>
        <v>vervalt</v>
      </c>
      <c r="AL37" s="29"/>
      <c r="AM37" s="126"/>
      <c r="AN37" s="5"/>
      <c r="AO37" s="5"/>
      <c r="AP37" s="50"/>
      <c r="AQ37" s="135"/>
      <c r="AR37" s="31"/>
    </row>
    <row r="38" spans="1:44">
      <c r="A38" s="48">
        <v>20</v>
      </c>
      <c r="B38" s="48" t="s">
        <v>405</v>
      </c>
      <c r="C38" s="48">
        <v>5</v>
      </c>
      <c r="D38" s="48" t="str">
        <f t="shared" si="8"/>
        <v>Aanloopperiodiek_0</v>
      </c>
      <c r="E38" s="48" t="str">
        <f t="shared" si="9"/>
        <v>20_Aanloopperiodiek_0</v>
      </c>
      <c r="F38" s="54">
        <v>10.96</v>
      </c>
      <c r="G38" s="48"/>
      <c r="H38" s="48">
        <v>20</v>
      </c>
      <c r="I38" s="48" t="s">
        <v>407</v>
      </c>
      <c r="J38" s="48">
        <v>6</v>
      </c>
      <c r="K38" s="48" t="str">
        <f t="shared" si="0"/>
        <v>Aanloopperiodiek_1</v>
      </c>
      <c r="L38" s="48" t="str">
        <f t="shared" si="1"/>
        <v>20_Aanloopperiodiek_1</v>
      </c>
      <c r="M38" s="54">
        <v>11.56</v>
      </c>
      <c r="N38" s="29"/>
      <c r="O38" s="48">
        <v>20</v>
      </c>
      <c r="P38" s="48" t="s">
        <v>407</v>
      </c>
      <c r="Q38" s="48">
        <v>6</v>
      </c>
      <c r="R38" s="48" t="str">
        <f t="shared" si="2"/>
        <v>Aanloopperiodiek_1</v>
      </c>
      <c r="S38" s="48" t="str">
        <f t="shared" si="3"/>
        <v>20_Aanloopperiodiek_1</v>
      </c>
      <c r="T38" s="54">
        <v>11.9</v>
      </c>
      <c r="U38" s="29"/>
      <c r="V38" s="48">
        <v>20</v>
      </c>
      <c r="W38" s="48" t="s">
        <v>407</v>
      </c>
      <c r="X38" s="48">
        <v>6</v>
      </c>
      <c r="Y38" s="48" t="str">
        <f t="shared" si="4"/>
        <v>Aanloopperiodiek_1</v>
      </c>
      <c r="Z38" s="48" t="str">
        <f t="shared" si="5"/>
        <v>20_Aanloopperiodiek_1</v>
      </c>
      <c r="AA38" s="54" t="s">
        <v>387</v>
      </c>
      <c r="AB38" s="493"/>
      <c r="AC38" s="48">
        <v>20</v>
      </c>
      <c r="AD38" s="48" t="s">
        <v>407</v>
      </c>
      <c r="AE38" s="48">
        <v>6</v>
      </c>
      <c r="AF38" s="48" t="str">
        <f t="shared" si="6"/>
        <v>Aanloopperiodiek_1</v>
      </c>
      <c r="AG38" s="48" t="s">
        <v>419</v>
      </c>
      <c r="AH38" s="48" t="str">
        <f t="shared" si="7"/>
        <v>20_Aanloopperiodiek_1</v>
      </c>
      <c r="AI38" s="50">
        <f t="shared" si="10"/>
        <v>11.9</v>
      </c>
      <c r="AJ38" s="50" t="str">
        <f t="shared" si="11"/>
        <v>vervalt</v>
      </c>
      <c r="AK38" s="478" t="str">
        <f t="shared" si="12"/>
        <v>vervalt</v>
      </c>
      <c r="AL38" s="29"/>
      <c r="AM38" s="126"/>
      <c r="AN38" s="5"/>
      <c r="AO38" s="5"/>
      <c r="AP38" s="50"/>
      <c r="AQ38" s="135"/>
      <c r="AR38" s="31"/>
    </row>
    <row r="39" spans="1:44">
      <c r="A39" s="48">
        <v>20</v>
      </c>
      <c r="B39" s="48" t="s">
        <v>407</v>
      </c>
      <c r="C39" s="48">
        <v>6</v>
      </c>
      <c r="D39" s="48" t="str">
        <f t="shared" si="8"/>
        <v>Aanloopperiodiek_1</v>
      </c>
      <c r="E39" s="48" t="str">
        <f t="shared" si="9"/>
        <v>20_Aanloopperiodiek_1</v>
      </c>
      <c r="F39" s="54">
        <v>11.17</v>
      </c>
      <c r="G39" s="48"/>
      <c r="H39" s="48">
        <v>20</v>
      </c>
      <c r="I39" s="48">
        <v>0</v>
      </c>
      <c r="J39" s="48">
        <v>7</v>
      </c>
      <c r="K39" s="48">
        <f t="shared" si="0"/>
        <v>0</v>
      </c>
      <c r="L39" s="48" t="str">
        <f t="shared" si="1"/>
        <v>20_0</v>
      </c>
      <c r="M39" s="54">
        <v>11.86</v>
      </c>
      <c r="N39" s="29"/>
      <c r="O39" s="48">
        <v>20</v>
      </c>
      <c r="P39" s="48">
        <v>0</v>
      </c>
      <c r="Q39" s="48">
        <v>7</v>
      </c>
      <c r="R39" s="48">
        <f t="shared" si="2"/>
        <v>0</v>
      </c>
      <c r="S39" s="48" t="str">
        <f t="shared" si="3"/>
        <v>20_0</v>
      </c>
      <c r="T39" s="54">
        <v>12.22</v>
      </c>
      <c r="U39" s="29"/>
      <c r="V39" s="48">
        <v>20</v>
      </c>
      <c r="W39" s="48">
        <v>0</v>
      </c>
      <c r="X39" s="48">
        <v>7</v>
      </c>
      <c r="Y39" s="48">
        <f t="shared" si="4"/>
        <v>0</v>
      </c>
      <c r="Z39" s="48" t="str">
        <f t="shared" si="5"/>
        <v>20_0</v>
      </c>
      <c r="AA39" s="54">
        <v>12.63</v>
      </c>
      <c r="AB39" s="493"/>
      <c r="AC39" s="48">
        <v>20</v>
      </c>
      <c r="AD39" s="48">
        <v>0</v>
      </c>
      <c r="AE39" s="48">
        <v>7</v>
      </c>
      <c r="AF39" s="48">
        <f t="shared" si="6"/>
        <v>0</v>
      </c>
      <c r="AG39" s="48" t="s">
        <v>420</v>
      </c>
      <c r="AH39" s="48" t="str">
        <f t="shared" si="7"/>
        <v>20_0</v>
      </c>
      <c r="AI39" s="50">
        <f t="shared" si="10"/>
        <v>12.22</v>
      </c>
      <c r="AJ39" s="50">
        <f t="shared" si="11"/>
        <v>12.63</v>
      </c>
      <c r="AK39" s="478">
        <f t="shared" si="12"/>
        <v>12.561666666666667</v>
      </c>
      <c r="AL39" s="5"/>
      <c r="AM39" s="5"/>
      <c r="AN39" s="5"/>
      <c r="AO39" s="5"/>
      <c r="AP39" s="50"/>
      <c r="AQ39" s="135"/>
      <c r="AR39" s="31"/>
    </row>
    <row r="40" spans="1:44">
      <c r="A40" s="48">
        <v>20</v>
      </c>
      <c r="B40" s="48">
        <v>0</v>
      </c>
      <c r="C40" s="48">
        <v>7</v>
      </c>
      <c r="D40" s="48">
        <f t="shared" si="8"/>
        <v>0</v>
      </c>
      <c r="E40" s="48" t="str">
        <f t="shared" si="9"/>
        <v>20_0</v>
      </c>
      <c r="F40" s="54">
        <v>11.46</v>
      </c>
      <c r="G40" s="48"/>
      <c r="H40" s="48">
        <v>20</v>
      </c>
      <c r="I40" s="48">
        <v>1</v>
      </c>
      <c r="J40" s="48">
        <v>8</v>
      </c>
      <c r="K40" s="48">
        <f t="shared" si="0"/>
        <v>1</v>
      </c>
      <c r="L40" s="48" t="str">
        <f t="shared" si="1"/>
        <v>20_1</v>
      </c>
      <c r="M40" s="54">
        <v>12.16</v>
      </c>
      <c r="N40" s="5"/>
      <c r="O40" s="48">
        <v>20</v>
      </c>
      <c r="P40" s="48">
        <v>1</v>
      </c>
      <c r="Q40" s="48">
        <v>8</v>
      </c>
      <c r="R40" s="48">
        <f t="shared" si="2"/>
        <v>1</v>
      </c>
      <c r="S40" s="48" t="str">
        <f t="shared" si="3"/>
        <v>20_1</v>
      </c>
      <c r="T40" s="54">
        <v>12.52</v>
      </c>
      <c r="U40" s="5"/>
      <c r="V40" s="48">
        <v>20</v>
      </c>
      <c r="W40" s="48">
        <v>1</v>
      </c>
      <c r="X40" s="48">
        <v>8</v>
      </c>
      <c r="Y40" s="48">
        <f t="shared" si="4"/>
        <v>1</v>
      </c>
      <c r="Z40" s="48" t="str">
        <f t="shared" si="5"/>
        <v>20_1</v>
      </c>
      <c r="AA40" s="54">
        <v>12.94</v>
      </c>
      <c r="AB40" s="493"/>
      <c r="AC40" s="48">
        <v>20</v>
      </c>
      <c r="AD40" s="48">
        <v>1</v>
      </c>
      <c r="AE40" s="48">
        <v>8</v>
      </c>
      <c r="AF40" s="48">
        <f t="shared" si="6"/>
        <v>1</v>
      </c>
      <c r="AG40" s="48" t="s">
        <v>421</v>
      </c>
      <c r="AH40" s="48" t="str">
        <f t="shared" si="7"/>
        <v>20_1</v>
      </c>
      <c r="AI40" s="50">
        <f t="shared" si="10"/>
        <v>12.52</v>
      </c>
      <c r="AJ40" s="50">
        <f t="shared" si="11"/>
        <v>12.94</v>
      </c>
      <c r="AK40" s="478">
        <f t="shared" si="12"/>
        <v>12.87</v>
      </c>
      <c r="AL40" s="4"/>
      <c r="AM40" s="4"/>
      <c r="AN40" s="5"/>
      <c r="AO40" s="5"/>
      <c r="AP40" s="5"/>
      <c r="AQ40" s="6"/>
    </row>
    <row r="41" spans="1:44">
      <c r="A41" s="48">
        <v>20</v>
      </c>
      <c r="B41" s="48">
        <v>1</v>
      </c>
      <c r="C41" s="48">
        <v>8</v>
      </c>
      <c r="D41" s="48">
        <f t="shared" si="8"/>
        <v>1</v>
      </c>
      <c r="E41" s="48" t="str">
        <f t="shared" si="9"/>
        <v>20_1</v>
      </c>
      <c r="F41" s="54">
        <v>11.75</v>
      </c>
      <c r="G41" s="48"/>
      <c r="H41" s="48">
        <v>20</v>
      </c>
      <c r="I41" s="48">
        <v>2</v>
      </c>
      <c r="J41" s="48">
        <v>9</v>
      </c>
      <c r="K41" s="48">
        <f t="shared" si="0"/>
        <v>2</v>
      </c>
      <c r="L41" s="48" t="str">
        <f t="shared" si="1"/>
        <v>20_2</v>
      </c>
      <c r="M41" s="54">
        <v>12.48</v>
      </c>
      <c r="N41" s="5"/>
      <c r="O41" s="48">
        <v>20</v>
      </c>
      <c r="P41" s="48">
        <v>2</v>
      </c>
      <c r="Q41" s="48">
        <v>9</v>
      </c>
      <c r="R41" s="48">
        <f t="shared" si="2"/>
        <v>2</v>
      </c>
      <c r="S41" s="48" t="str">
        <f t="shared" si="3"/>
        <v>20_2</v>
      </c>
      <c r="T41" s="54">
        <v>12.86</v>
      </c>
      <c r="U41" s="5"/>
      <c r="V41" s="48">
        <v>20</v>
      </c>
      <c r="W41" s="48">
        <v>2</v>
      </c>
      <c r="X41" s="48">
        <v>9</v>
      </c>
      <c r="Y41" s="48">
        <f t="shared" si="4"/>
        <v>2</v>
      </c>
      <c r="Z41" s="48" t="str">
        <f t="shared" si="5"/>
        <v>20_2</v>
      </c>
      <c r="AA41" s="54">
        <v>13.27</v>
      </c>
      <c r="AB41" s="493"/>
      <c r="AC41" s="48">
        <v>20</v>
      </c>
      <c r="AD41" s="48">
        <v>2</v>
      </c>
      <c r="AE41" s="48">
        <v>9</v>
      </c>
      <c r="AF41" s="48">
        <f t="shared" si="6"/>
        <v>2</v>
      </c>
      <c r="AG41" s="48" t="s">
        <v>422</v>
      </c>
      <c r="AH41" s="48" t="str">
        <f t="shared" si="7"/>
        <v>20_2</v>
      </c>
      <c r="AI41" s="50">
        <f t="shared" si="10"/>
        <v>12.86</v>
      </c>
      <c r="AJ41" s="50">
        <f t="shared" si="11"/>
        <v>13.27</v>
      </c>
      <c r="AK41" s="478">
        <f t="shared" si="12"/>
        <v>13.201666666666666</v>
      </c>
      <c r="AL41" s="5"/>
      <c r="AM41" s="5"/>
      <c r="AN41" s="5"/>
      <c r="AO41" s="5"/>
      <c r="AP41" s="5"/>
      <c r="AQ41" s="6"/>
    </row>
    <row r="42" spans="1:44">
      <c r="A42" s="48">
        <v>20</v>
      </c>
      <c r="B42" s="48">
        <v>2</v>
      </c>
      <c r="C42" s="48">
        <v>9</v>
      </c>
      <c r="D42" s="48">
        <f t="shared" si="8"/>
        <v>2</v>
      </c>
      <c r="E42" s="48" t="str">
        <f t="shared" si="9"/>
        <v>20_2</v>
      </c>
      <c r="F42" s="54">
        <v>12.06</v>
      </c>
      <c r="G42" s="48"/>
      <c r="H42" s="48">
        <v>20</v>
      </c>
      <c r="I42" s="48">
        <v>3</v>
      </c>
      <c r="J42" s="48">
        <v>10</v>
      </c>
      <c r="K42" s="48">
        <f t="shared" si="0"/>
        <v>3</v>
      </c>
      <c r="L42" s="48" t="str">
        <f t="shared" si="1"/>
        <v>20_3</v>
      </c>
      <c r="M42" s="54">
        <v>12.83</v>
      </c>
      <c r="N42" s="36"/>
      <c r="O42" s="48">
        <v>20</v>
      </c>
      <c r="P42" s="48">
        <v>3</v>
      </c>
      <c r="Q42" s="48">
        <v>10</v>
      </c>
      <c r="R42" s="48">
        <f t="shared" si="2"/>
        <v>3</v>
      </c>
      <c r="S42" s="48" t="str">
        <f t="shared" si="3"/>
        <v>20_3</v>
      </c>
      <c r="T42" s="54">
        <v>13.22</v>
      </c>
      <c r="U42" s="36"/>
      <c r="V42" s="48">
        <v>20</v>
      </c>
      <c r="W42" s="48">
        <v>3</v>
      </c>
      <c r="X42" s="48">
        <v>10</v>
      </c>
      <c r="Y42" s="48">
        <f t="shared" si="4"/>
        <v>3</v>
      </c>
      <c r="Z42" s="48" t="str">
        <f t="shared" si="5"/>
        <v>20_3</v>
      </c>
      <c r="AA42" s="54">
        <v>13.64</v>
      </c>
      <c r="AB42" s="493"/>
      <c r="AC42" s="48">
        <v>20</v>
      </c>
      <c r="AD42" s="48">
        <v>3</v>
      </c>
      <c r="AE42" s="48">
        <v>10</v>
      </c>
      <c r="AF42" s="48">
        <f t="shared" si="6"/>
        <v>3</v>
      </c>
      <c r="AG42" s="48" t="s">
        <v>423</v>
      </c>
      <c r="AH42" s="48" t="str">
        <f t="shared" si="7"/>
        <v>20_3</v>
      </c>
      <c r="AI42" s="50">
        <f t="shared" si="10"/>
        <v>13.22</v>
      </c>
      <c r="AJ42" s="50">
        <f t="shared" si="11"/>
        <v>13.64</v>
      </c>
      <c r="AK42" s="478">
        <f t="shared" si="12"/>
        <v>13.57</v>
      </c>
      <c r="AL42" s="36"/>
      <c r="AM42" s="36"/>
      <c r="AN42" s="5"/>
      <c r="AO42" s="5"/>
      <c r="AP42" s="38"/>
      <c r="AQ42" s="138"/>
      <c r="AR42" s="33"/>
    </row>
    <row r="43" spans="1:44">
      <c r="A43" s="48">
        <v>20</v>
      </c>
      <c r="B43" s="48">
        <v>3</v>
      </c>
      <c r="C43" s="48">
        <v>10</v>
      </c>
      <c r="D43" s="48">
        <f t="shared" si="8"/>
        <v>3</v>
      </c>
      <c r="E43" s="48" t="str">
        <f t="shared" si="9"/>
        <v>20_3</v>
      </c>
      <c r="F43" s="54">
        <v>12.4</v>
      </c>
      <c r="G43" s="48"/>
      <c r="H43" s="48">
        <v>20</v>
      </c>
      <c r="I43" s="48">
        <v>4</v>
      </c>
      <c r="J43" s="48">
        <v>11</v>
      </c>
      <c r="K43" s="48">
        <f t="shared" si="0"/>
        <v>4</v>
      </c>
      <c r="L43" s="48" t="str">
        <f t="shared" si="1"/>
        <v>20_4</v>
      </c>
      <c r="M43" s="54">
        <v>13.22</v>
      </c>
      <c r="N43" s="32"/>
      <c r="O43" s="48">
        <v>20</v>
      </c>
      <c r="P43" s="48">
        <v>4</v>
      </c>
      <c r="Q43" s="48">
        <v>11</v>
      </c>
      <c r="R43" s="48">
        <f t="shared" si="2"/>
        <v>4</v>
      </c>
      <c r="S43" s="48" t="str">
        <f t="shared" si="3"/>
        <v>20_4</v>
      </c>
      <c r="T43" s="54">
        <v>13.62</v>
      </c>
      <c r="U43" s="32"/>
      <c r="V43" s="48">
        <v>20</v>
      </c>
      <c r="W43" s="48">
        <v>4</v>
      </c>
      <c r="X43" s="48">
        <v>11</v>
      </c>
      <c r="Y43" s="48">
        <f t="shared" si="4"/>
        <v>4</v>
      </c>
      <c r="Z43" s="48" t="str">
        <f t="shared" si="5"/>
        <v>20_4</v>
      </c>
      <c r="AA43" s="54">
        <v>14.06</v>
      </c>
      <c r="AB43" s="493"/>
      <c r="AC43" s="48">
        <v>20</v>
      </c>
      <c r="AD43" s="48">
        <v>4</v>
      </c>
      <c r="AE43" s="48">
        <v>11</v>
      </c>
      <c r="AF43" s="48">
        <f t="shared" si="6"/>
        <v>4</v>
      </c>
      <c r="AG43" s="48" t="s">
        <v>424</v>
      </c>
      <c r="AH43" s="48" t="str">
        <f t="shared" si="7"/>
        <v>20_4</v>
      </c>
      <c r="AI43" s="50">
        <f t="shared" si="10"/>
        <v>13.62</v>
      </c>
      <c r="AJ43" s="50">
        <f t="shared" si="11"/>
        <v>14.06</v>
      </c>
      <c r="AK43" s="478">
        <f t="shared" si="12"/>
        <v>13.986666666666666</v>
      </c>
      <c r="AL43" s="129"/>
      <c r="AM43" s="129"/>
      <c r="AN43" s="130"/>
      <c r="AO43" s="130"/>
      <c r="AP43" s="32"/>
      <c r="AQ43" s="136"/>
      <c r="AR43" s="34"/>
    </row>
    <row r="44" spans="1:44">
      <c r="A44" s="48">
        <v>20</v>
      </c>
      <c r="B44" s="48">
        <v>4</v>
      </c>
      <c r="C44" s="48">
        <v>11</v>
      </c>
      <c r="D44" s="48">
        <f t="shared" si="8"/>
        <v>4</v>
      </c>
      <c r="E44" s="48" t="str">
        <f t="shared" si="9"/>
        <v>20_4</v>
      </c>
      <c r="F44" s="54">
        <v>12.78</v>
      </c>
      <c r="G44" s="48"/>
      <c r="H44" s="48">
        <v>20</v>
      </c>
      <c r="I44" s="48">
        <v>5</v>
      </c>
      <c r="J44" s="48">
        <v>12</v>
      </c>
      <c r="K44" s="48">
        <f t="shared" si="0"/>
        <v>5</v>
      </c>
      <c r="L44" s="48" t="str">
        <f t="shared" si="1"/>
        <v>20_5</v>
      </c>
      <c r="M44" s="54">
        <v>13.63</v>
      </c>
      <c r="N44" s="29"/>
      <c r="O44" s="48">
        <v>20</v>
      </c>
      <c r="P44" s="48">
        <v>5</v>
      </c>
      <c r="Q44" s="48">
        <v>12</v>
      </c>
      <c r="R44" s="48">
        <f t="shared" si="2"/>
        <v>5</v>
      </c>
      <c r="S44" s="48" t="str">
        <f t="shared" si="3"/>
        <v>20_5</v>
      </c>
      <c r="T44" s="54">
        <v>14.04</v>
      </c>
      <c r="U44" s="29"/>
      <c r="V44" s="48">
        <v>20</v>
      </c>
      <c r="W44" s="48">
        <v>5</v>
      </c>
      <c r="X44" s="48">
        <v>12</v>
      </c>
      <c r="Y44" s="48">
        <f t="shared" si="4"/>
        <v>5</v>
      </c>
      <c r="Z44" s="48" t="str">
        <f t="shared" si="5"/>
        <v>20_5</v>
      </c>
      <c r="AA44" s="54">
        <v>14.5</v>
      </c>
      <c r="AB44" s="493"/>
      <c r="AC44" s="48">
        <v>20</v>
      </c>
      <c r="AD44" s="48">
        <v>5</v>
      </c>
      <c r="AE44" s="48">
        <v>12</v>
      </c>
      <c r="AF44" s="48">
        <f t="shared" si="6"/>
        <v>5</v>
      </c>
      <c r="AG44" s="48" t="s">
        <v>425</v>
      </c>
      <c r="AH44" s="48" t="str">
        <f t="shared" si="7"/>
        <v>20_5</v>
      </c>
      <c r="AI44" s="50">
        <f t="shared" si="10"/>
        <v>14.04</v>
      </c>
      <c r="AJ44" s="50">
        <f t="shared" si="11"/>
        <v>14.5</v>
      </c>
      <c r="AK44" s="478">
        <f t="shared" si="12"/>
        <v>14.423333333333334</v>
      </c>
      <c r="AL44" s="29"/>
      <c r="AM44" s="126"/>
      <c r="AN44" s="5"/>
      <c r="AO44" s="5"/>
      <c r="AP44" s="4"/>
      <c r="AQ44" s="135"/>
      <c r="AR44" s="31"/>
    </row>
    <row r="45" spans="1:44">
      <c r="A45" s="48">
        <v>20</v>
      </c>
      <c r="B45" s="48">
        <v>5</v>
      </c>
      <c r="C45" s="48">
        <v>12</v>
      </c>
      <c r="D45" s="48">
        <f t="shared" si="8"/>
        <v>5</v>
      </c>
      <c r="E45" s="48" t="str">
        <f t="shared" si="9"/>
        <v>20_5</v>
      </c>
      <c r="F45" s="54">
        <v>13.17</v>
      </c>
      <c r="G45" s="48"/>
      <c r="H45" s="48">
        <v>20</v>
      </c>
      <c r="I45" s="48">
        <v>6</v>
      </c>
      <c r="J45" s="48">
        <v>13</v>
      </c>
      <c r="K45" s="48">
        <f t="shared" si="0"/>
        <v>6</v>
      </c>
      <c r="L45" s="48" t="str">
        <f t="shared" si="1"/>
        <v>20_6</v>
      </c>
      <c r="M45" s="54">
        <v>14.09</v>
      </c>
      <c r="N45" s="29"/>
      <c r="O45" s="48">
        <v>20</v>
      </c>
      <c r="P45" s="48">
        <v>6</v>
      </c>
      <c r="Q45" s="48">
        <v>13</v>
      </c>
      <c r="R45" s="48">
        <f t="shared" si="2"/>
        <v>6</v>
      </c>
      <c r="S45" s="48" t="str">
        <f t="shared" si="3"/>
        <v>20_6</v>
      </c>
      <c r="T45" s="54">
        <v>14.52</v>
      </c>
      <c r="U45" s="29"/>
      <c r="V45" s="48">
        <v>20</v>
      </c>
      <c r="W45" s="48">
        <v>6</v>
      </c>
      <c r="X45" s="48">
        <v>13</v>
      </c>
      <c r="Y45" s="48">
        <f t="shared" si="4"/>
        <v>6</v>
      </c>
      <c r="Z45" s="48" t="str">
        <f t="shared" si="5"/>
        <v>20_6</v>
      </c>
      <c r="AA45" s="54">
        <v>14.99</v>
      </c>
      <c r="AB45" s="493"/>
      <c r="AC45" s="48">
        <v>20</v>
      </c>
      <c r="AD45" s="48">
        <v>6</v>
      </c>
      <c r="AE45" s="48">
        <v>13</v>
      </c>
      <c r="AF45" s="48">
        <f t="shared" si="6"/>
        <v>6</v>
      </c>
      <c r="AG45" s="48" t="s">
        <v>426</v>
      </c>
      <c r="AH45" s="48" t="str">
        <f t="shared" si="7"/>
        <v>20_6</v>
      </c>
      <c r="AI45" s="50">
        <f t="shared" si="10"/>
        <v>14.52</v>
      </c>
      <c r="AJ45" s="50">
        <f t="shared" si="11"/>
        <v>14.99</v>
      </c>
      <c r="AK45" s="478">
        <f t="shared" si="12"/>
        <v>14.911666666666667</v>
      </c>
      <c r="AL45" s="29"/>
      <c r="AM45" s="126"/>
      <c r="AN45" s="5"/>
      <c r="AO45" s="5"/>
      <c r="AP45" s="4"/>
      <c r="AQ45" s="135"/>
      <c r="AR45" s="31"/>
    </row>
    <row r="46" spans="1:44">
      <c r="A46" s="48">
        <v>20</v>
      </c>
      <c r="B46" s="48">
        <v>6</v>
      </c>
      <c r="C46" s="48">
        <v>13</v>
      </c>
      <c r="D46" s="48">
        <f t="shared" si="8"/>
        <v>6</v>
      </c>
      <c r="E46" s="48" t="str">
        <f t="shared" si="9"/>
        <v>20_6</v>
      </c>
      <c r="F46" s="54">
        <v>13.62</v>
      </c>
      <c r="G46" s="48"/>
      <c r="H46" s="48">
        <v>20</v>
      </c>
      <c r="I46" s="48">
        <v>7</v>
      </c>
      <c r="J46" s="48">
        <v>14</v>
      </c>
      <c r="K46" s="48">
        <f t="shared" si="0"/>
        <v>7</v>
      </c>
      <c r="L46" s="48" t="str">
        <f t="shared" si="1"/>
        <v>20_7</v>
      </c>
      <c r="M46" s="54">
        <v>14.56</v>
      </c>
      <c r="N46" s="29"/>
      <c r="O46" s="48">
        <v>20</v>
      </c>
      <c r="P46" s="48">
        <v>7</v>
      </c>
      <c r="Q46" s="48">
        <v>14</v>
      </c>
      <c r="R46" s="48">
        <f t="shared" si="2"/>
        <v>7</v>
      </c>
      <c r="S46" s="48" t="str">
        <f t="shared" si="3"/>
        <v>20_7</v>
      </c>
      <c r="T46" s="54">
        <v>14.99</v>
      </c>
      <c r="U46" s="29"/>
      <c r="V46" s="48">
        <v>20</v>
      </c>
      <c r="W46" s="48">
        <v>7</v>
      </c>
      <c r="X46" s="48">
        <v>14</v>
      </c>
      <c r="Y46" s="48">
        <f t="shared" si="4"/>
        <v>7</v>
      </c>
      <c r="Z46" s="48" t="str">
        <f t="shared" si="5"/>
        <v>20_7</v>
      </c>
      <c r="AA46" s="54">
        <v>15.48</v>
      </c>
      <c r="AB46" s="493"/>
      <c r="AC46" s="48">
        <v>20</v>
      </c>
      <c r="AD46" s="48">
        <v>7</v>
      </c>
      <c r="AE46" s="48">
        <v>14</v>
      </c>
      <c r="AF46" s="48">
        <f t="shared" si="6"/>
        <v>7</v>
      </c>
      <c r="AG46" s="48" t="s">
        <v>427</v>
      </c>
      <c r="AH46" s="48" t="str">
        <f t="shared" si="7"/>
        <v>20_7</v>
      </c>
      <c r="AI46" s="50">
        <f t="shared" si="10"/>
        <v>14.99</v>
      </c>
      <c r="AJ46" s="50">
        <f t="shared" si="11"/>
        <v>15.48</v>
      </c>
      <c r="AK46" s="478">
        <f t="shared" si="12"/>
        <v>15.398333333333333</v>
      </c>
      <c r="AL46" s="29"/>
      <c r="AM46" s="126"/>
      <c r="AN46" s="5"/>
      <c r="AO46" s="5"/>
      <c r="AP46" s="50"/>
      <c r="AQ46" s="135"/>
      <c r="AR46" s="31"/>
    </row>
    <row r="47" spans="1:44">
      <c r="A47" s="48">
        <v>20</v>
      </c>
      <c r="B47" s="48">
        <v>7</v>
      </c>
      <c r="C47" s="48">
        <v>14</v>
      </c>
      <c r="D47" s="48">
        <f t="shared" si="8"/>
        <v>7</v>
      </c>
      <c r="E47" s="48" t="str">
        <f t="shared" si="9"/>
        <v>20_7</v>
      </c>
      <c r="F47" s="54">
        <v>14.06</v>
      </c>
      <c r="G47" s="48"/>
      <c r="H47" s="48">
        <v>20</v>
      </c>
      <c r="I47" s="48">
        <v>8</v>
      </c>
      <c r="J47" s="48">
        <v>15</v>
      </c>
      <c r="K47" s="48">
        <f t="shared" si="0"/>
        <v>8</v>
      </c>
      <c r="L47" s="48" t="str">
        <f t="shared" si="1"/>
        <v>20_8</v>
      </c>
      <c r="M47" s="54">
        <v>14.98</v>
      </c>
      <c r="N47" s="29"/>
      <c r="O47" s="48">
        <v>20</v>
      </c>
      <c r="P47" s="48">
        <v>8</v>
      </c>
      <c r="Q47" s="48">
        <v>15</v>
      </c>
      <c r="R47" s="48">
        <f t="shared" si="2"/>
        <v>8</v>
      </c>
      <c r="S47" s="48" t="str">
        <f t="shared" si="3"/>
        <v>20_8</v>
      </c>
      <c r="T47" s="54">
        <v>15.43</v>
      </c>
      <c r="U47" s="29"/>
      <c r="V47" s="48">
        <v>20</v>
      </c>
      <c r="W47" s="48">
        <v>8</v>
      </c>
      <c r="X47" s="48">
        <v>15</v>
      </c>
      <c r="Y47" s="48">
        <f t="shared" si="4"/>
        <v>8</v>
      </c>
      <c r="Z47" s="48" t="str">
        <f t="shared" si="5"/>
        <v>20_8</v>
      </c>
      <c r="AA47" s="54">
        <v>15.93</v>
      </c>
      <c r="AB47" s="493"/>
      <c r="AC47" s="48">
        <v>20</v>
      </c>
      <c r="AD47" s="48">
        <v>8</v>
      </c>
      <c r="AE47" s="48">
        <v>15</v>
      </c>
      <c r="AF47" s="48">
        <f t="shared" si="6"/>
        <v>8</v>
      </c>
      <c r="AG47" s="48" t="s">
        <v>428</v>
      </c>
      <c r="AH47" s="48" t="str">
        <f t="shared" si="7"/>
        <v>20_8</v>
      </c>
      <c r="AI47" s="50">
        <f t="shared" si="10"/>
        <v>15.43</v>
      </c>
      <c r="AJ47" s="50">
        <f t="shared" si="11"/>
        <v>15.93</v>
      </c>
      <c r="AK47" s="478">
        <f t="shared" si="12"/>
        <v>15.846666666666668</v>
      </c>
      <c r="AL47" s="29"/>
      <c r="AM47" s="126"/>
      <c r="AN47" s="5"/>
      <c r="AO47" s="5"/>
      <c r="AP47" s="50"/>
      <c r="AQ47" s="135"/>
      <c r="AR47" s="31"/>
    </row>
    <row r="48" spans="1:44">
      <c r="A48" s="48">
        <v>20</v>
      </c>
      <c r="B48" s="48">
        <v>8</v>
      </c>
      <c r="C48" s="48">
        <v>15</v>
      </c>
      <c r="D48" s="48">
        <f t="shared" si="8"/>
        <v>8</v>
      </c>
      <c r="E48" s="48" t="str">
        <f t="shared" si="9"/>
        <v>20_8</v>
      </c>
      <c r="F48" s="54">
        <v>14.48</v>
      </c>
      <c r="G48" s="48"/>
      <c r="H48" s="48">
        <v>25</v>
      </c>
      <c r="I48" s="48" t="s">
        <v>405</v>
      </c>
      <c r="J48" s="48">
        <v>6</v>
      </c>
      <c r="K48" s="48" t="str">
        <f t="shared" si="0"/>
        <v>Aanloopperiodiek_0</v>
      </c>
      <c r="L48" s="48" t="str">
        <f t="shared" si="1"/>
        <v>25_Aanloopperiodiek_0</v>
      </c>
      <c r="M48" s="54">
        <v>11.56</v>
      </c>
      <c r="N48" s="29"/>
      <c r="O48" s="48">
        <v>25</v>
      </c>
      <c r="P48" s="48" t="s">
        <v>405</v>
      </c>
      <c r="Q48" s="48">
        <v>6</v>
      </c>
      <c r="R48" s="48" t="str">
        <f t="shared" si="2"/>
        <v>Aanloopperiodiek_0</v>
      </c>
      <c r="S48" s="48" t="str">
        <f t="shared" si="3"/>
        <v>25_Aanloopperiodiek_0</v>
      </c>
      <c r="T48" s="54">
        <v>11.9</v>
      </c>
      <c r="U48" s="29"/>
      <c r="V48" s="48">
        <v>25</v>
      </c>
      <c r="W48" s="48" t="s">
        <v>405</v>
      </c>
      <c r="X48" s="48">
        <v>6</v>
      </c>
      <c r="Y48" s="48" t="str">
        <f t="shared" si="4"/>
        <v>Aanloopperiodiek_0</v>
      </c>
      <c r="Z48" s="48" t="str">
        <f t="shared" si="5"/>
        <v>25_Aanloopperiodiek_0</v>
      </c>
      <c r="AA48" s="54" t="s">
        <v>387</v>
      </c>
      <c r="AB48" s="493"/>
      <c r="AC48" s="48">
        <v>25</v>
      </c>
      <c r="AD48" s="48" t="s">
        <v>405</v>
      </c>
      <c r="AE48" s="48">
        <v>6</v>
      </c>
      <c r="AF48" s="48" t="str">
        <f t="shared" si="6"/>
        <v>Aanloopperiodiek_0</v>
      </c>
      <c r="AG48" s="48" t="s">
        <v>429</v>
      </c>
      <c r="AH48" s="48" t="str">
        <f t="shared" si="7"/>
        <v>25_Aanloopperiodiek_0</v>
      </c>
      <c r="AI48" s="50">
        <f t="shared" si="10"/>
        <v>11.9</v>
      </c>
      <c r="AJ48" s="50" t="str">
        <f t="shared" si="11"/>
        <v>vervalt</v>
      </c>
      <c r="AK48" s="478" t="str">
        <f t="shared" si="12"/>
        <v>vervalt</v>
      </c>
      <c r="AL48" s="29"/>
      <c r="AM48" s="126"/>
      <c r="AN48" s="5"/>
      <c r="AO48" s="5"/>
      <c r="AP48" s="50"/>
      <c r="AQ48" s="135"/>
      <c r="AR48" s="31"/>
    </row>
    <row r="49" spans="1:44">
      <c r="A49" s="48">
        <v>25</v>
      </c>
      <c r="B49" s="48" t="s">
        <v>405</v>
      </c>
      <c r="C49" s="48">
        <v>6</v>
      </c>
      <c r="D49" s="48" t="str">
        <f t="shared" si="8"/>
        <v>Aanloopperiodiek_0</v>
      </c>
      <c r="E49" s="48" t="str">
        <f t="shared" si="9"/>
        <v>25_Aanloopperiodiek_0</v>
      </c>
      <c r="F49" s="54">
        <v>11.17</v>
      </c>
      <c r="G49" s="48"/>
      <c r="H49" s="48">
        <v>25</v>
      </c>
      <c r="I49" s="48" t="s">
        <v>407</v>
      </c>
      <c r="J49" s="48">
        <v>7</v>
      </c>
      <c r="K49" s="48" t="str">
        <f t="shared" si="0"/>
        <v>Aanloopperiodiek_1</v>
      </c>
      <c r="L49" s="48" t="str">
        <f t="shared" si="1"/>
        <v>25_Aanloopperiodiek_1</v>
      </c>
      <c r="M49" s="54">
        <v>11.86</v>
      </c>
      <c r="N49" s="29"/>
      <c r="O49" s="48">
        <v>25</v>
      </c>
      <c r="P49" s="48" t="s">
        <v>407</v>
      </c>
      <c r="Q49" s="48">
        <v>7</v>
      </c>
      <c r="R49" s="48" t="str">
        <f t="shared" si="2"/>
        <v>Aanloopperiodiek_1</v>
      </c>
      <c r="S49" s="48" t="str">
        <f t="shared" si="3"/>
        <v>25_Aanloopperiodiek_1</v>
      </c>
      <c r="T49" s="54">
        <v>12.22</v>
      </c>
      <c r="U49" s="29"/>
      <c r="V49" s="48">
        <v>25</v>
      </c>
      <c r="W49" s="48" t="s">
        <v>407</v>
      </c>
      <c r="X49" s="48">
        <v>7</v>
      </c>
      <c r="Y49" s="48" t="str">
        <f t="shared" si="4"/>
        <v>Aanloopperiodiek_1</v>
      </c>
      <c r="Z49" s="48" t="str">
        <f t="shared" si="5"/>
        <v>25_Aanloopperiodiek_1</v>
      </c>
      <c r="AA49" s="54" t="s">
        <v>387</v>
      </c>
      <c r="AB49" s="493"/>
      <c r="AC49" s="48">
        <v>25</v>
      </c>
      <c r="AD49" s="48" t="s">
        <v>407</v>
      </c>
      <c r="AE49" s="48">
        <v>7</v>
      </c>
      <c r="AF49" s="48" t="str">
        <f t="shared" si="6"/>
        <v>Aanloopperiodiek_1</v>
      </c>
      <c r="AG49" s="48" t="s">
        <v>430</v>
      </c>
      <c r="AH49" s="48" t="str">
        <f t="shared" si="7"/>
        <v>25_Aanloopperiodiek_1</v>
      </c>
      <c r="AI49" s="50">
        <f t="shared" si="10"/>
        <v>12.22</v>
      </c>
      <c r="AJ49" s="50" t="str">
        <f t="shared" si="11"/>
        <v>vervalt</v>
      </c>
      <c r="AK49" s="478" t="str">
        <f t="shared" si="12"/>
        <v>vervalt</v>
      </c>
      <c r="AL49" s="29"/>
      <c r="AM49" s="126"/>
      <c r="AN49" s="5"/>
      <c r="AO49" s="5"/>
      <c r="AP49" s="50"/>
      <c r="AQ49" s="135"/>
      <c r="AR49" s="31"/>
    </row>
    <row r="50" spans="1:44">
      <c r="A50" s="48">
        <v>25</v>
      </c>
      <c r="B50" s="48" t="s">
        <v>407</v>
      </c>
      <c r="C50" s="48">
        <v>7</v>
      </c>
      <c r="D50" s="48" t="str">
        <f t="shared" si="8"/>
        <v>Aanloopperiodiek_1</v>
      </c>
      <c r="E50" s="48" t="str">
        <f t="shared" si="9"/>
        <v>25_Aanloopperiodiek_1</v>
      </c>
      <c r="F50" s="54">
        <v>11.46</v>
      </c>
      <c r="G50" s="48"/>
      <c r="H50" s="48">
        <v>25</v>
      </c>
      <c r="I50" s="48">
        <v>0</v>
      </c>
      <c r="J50" s="48">
        <v>8</v>
      </c>
      <c r="K50" s="48">
        <f t="shared" si="0"/>
        <v>0</v>
      </c>
      <c r="L50" s="48" t="str">
        <f t="shared" si="1"/>
        <v>25_0</v>
      </c>
      <c r="M50" s="54">
        <v>12.16</v>
      </c>
      <c r="N50" s="29"/>
      <c r="O50" s="48">
        <v>25</v>
      </c>
      <c r="P50" s="48">
        <v>0</v>
      </c>
      <c r="Q50" s="48">
        <v>8</v>
      </c>
      <c r="R50" s="48">
        <f t="shared" si="2"/>
        <v>0</v>
      </c>
      <c r="S50" s="48" t="str">
        <f t="shared" si="3"/>
        <v>25_0</v>
      </c>
      <c r="T50" s="54">
        <v>12.52</v>
      </c>
      <c r="U50" s="29"/>
      <c r="V50" s="48">
        <v>25</v>
      </c>
      <c r="W50" s="48" t="s">
        <v>431</v>
      </c>
      <c r="X50" s="48">
        <v>8</v>
      </c>
      <c r="Y50" s="48" t="str">
        <f t="shared" si="4"/>
        <v>zij-instroomperiodiek</v>
      </c>
      <c r="Z50" s="48" t="str">
        <f t="shared" si="5"/>
        <v>25_zij-instroomperiodiek</v>
      </c>
      <c r="AA50" s="54">
        <v>12.94</v>
      </c>
      <c r="AB50" s="493"/>
      <c r="AC50" s="48">
        <v>25</v>
      </c>
      <c r="AD50" s="48" t="s">
        <v>431</v>
      </c>
      <c r="AE50" s="48">
        <v>8</v>
      </c>
      <c r="AF50" s="48" t="str">
        <f t="shared" si="6"/>
        <v>zij-instroomperiodiek</v>
      </c>
      <c r="AG50" s="48" t="s">
        <v>432</v>
      </c>
      <c r="AH50" s="48" t="str">
        <f t="shared" si="7"/>
        <v>25_zij-instroomperiodiek</v>
      </c>
      <c r="AI50" s="50">
        <f t="shared" si="10"/>
        <v>12.52</v>
      </c>
      <c r="AJ50" s="50">
        <f t="shared" si="11"/>
        <v>12.94</v>
      </c>
      <c r="AK50" s="478">
        <f t="shared" si="12"/>
        <v>12.87</v>
      </c>
      <c r="AL50" s="29"/>
      <c r="AM50" s="126"/>
      <c r="AN50" s="5"/>
      <c r="AO50" s="5"/>
      <c r="AP50" s="50"/>
      <c r="AQ50" s="135"/>
      <c r="AR50" s="31"/>
    </row>
    <row r="51" spans="1:44">
      <c r="A51" s="48">
        <v>25</v>
      </c>
      <c r="B51" s="48">
        <v>0</v>
      </c>
      <c r="C51" s="48">
        <v>8</v>
      </c>
      <c r="D51" s="48">
        <f t="shared" si="8"/>
        <v>0</v>
      </c>
      <c r="E51" s="48" t="str">
        <f t="shared" si="9"/>
        <v>25_0</v>
      </c>
      <c r="F51" s="54">
        <v>11.75</v>
      </c>
      <c r="G51" s="48"/>
      <c r="H51" s="48">
        <v>25</v>
      </c>
      <c r="I51" s="48">
        <v>1</v>
      </c>
      <c r="J51" s="48">
        <v>9</v>
      </c>
      <c r="K51" s="48">
        <f t="shared" si="0"/>
        <v>1</v>
      </c>
      <c r="L51" s="48" t="str">
        <f t="shared" si="1"/>
        <v>25_1</v>
      </c>
      <c r="M51" s="54">
        <v>12.48</v>
      </c>
      <c r="N51" s="29"/>
      <c r="O51" s="48">
        <v>25</v>
      </c>
      <c r="P51" s="48">
        <v>1</v>
      </c>
      <c r="Q51" s="48">
        <v>9</v>
      </c>
      <c r="R51" s="48">
        <f t="shared" si="2"/>
        <v>1</v>
      </c>
      <c r="S51" s="48" t="str">
        <f t="shared" si="3"/>
        <v>25_1</v>
      </c>
      <c r="T51" s="54">
        <v>12.86</v>
      </c>
      <c r="U51" s="29"/>
      <c r="V51" s="48">
        <v>25</v>
      </c>
      <c r="W51" s="48">
        <v>1</v>
      </c>
      <c r="X51" s="48">
        <v>9</v>
      </c>
      <c r="Y51" s="48">
        <f t="shared" si="4"/>
        <v>1</v>
      </c>
      <c r="Z51" s="48" t="str">
        <f t="shared" si="5"/>
        <v>25_1</v>
      </c>
      <c r="AA51" s="54">
        <v>13.27</v>
      </c>
      <c r="AB51" s="493"/>
      <c r="AC51" s="48">
        <v>25</v>
      </c>
      <c r="AD51" s="48">
        <v>1</v>
      </c>
      <c r="AE51" s="48">
        <v>9</v>
      </c>
      <c r="AF51" s="48">
        <f t="shared" si="6"/>
        <v>1</v>
      </c>
      <c r="AG51" s="48" t="s">
        <v>433</v>
      </c>
      <c r="AH51" s="48" t="str">
        <f t="shared" si="7"/>
        <v>25_1</v>
      </c>
      <c r="AI51" s="50">
        <f t="shared" si="10"/>
        <v>12.86</v>
      </c>
      <c r="AJ51" s="50">
        <f t="shared" si="11"/>
        <v>13.27</v>
      </c>
      <c r="AK51" s="478">
        <f t="shared" si="12"/>
        <v>13.201666666666666</v>
      </c>
      <c r="AL51" s="29"/>
      <c r="AM51" s="126"/>
      <c r="AN51" s="5"/>
      <c r="AO51" s="5"/>
      <c r="AP51" s="50"/>
      <c r="AQ51" s="135"/>
      <c r="AR51" s="31"/>
    </row>
    <row r="52" spans="1:44">
      <c r="A52" s="48">
        <v>25</v>
      </c>
      <c r="B52" s="48">
        <v>1</v>
      </c>
      <c r="C52" s="48">
        <v>9</v>
      </c>
      <c r="D52" s="48">
        <f t="shared" si="8"/>
        <v>1</v>
      </c>
      <c r="E52" s="48" t="str">
        <f t="shared" si="9"/>
        <v>25_1</v>
      </c>
      <c r="F52" s="54">
        <v>12.06</v>
      </c>
      <c r="G52" s="48"/>
      <c r="H52" s="48">
        <v>25</v>
      </c>
      <c r="I52" s="48">
        <v>2</v>
      </c>
      <c r="J52" s="48">
        <v>10</v>
      </c>
      <c r="K52" s="48">
        <f t="shared" si="0"/>
        <v>2</v>
      </c>
      <c r="L52" s="48" t="str">
        <f t="shared" si="1"/>
        <v>25_2</v>
      </c>
      <c r="M52" s="54">
        <v>12.83</v>
      </c>
      <c r="N52" s="29"/>
      <c r="O52" s="48">
        <v>25</v>
      </c>
      <c r="P52" s="48">
        <v>2</v>
      </c>
      <c r="Q52" s="48">
        <v>10</v>
      </c>
      <c r="R52" s="48">
        <f t="shared" si="2"/>
        <v>2</v>
      </c>
      <c r="S52" s="48" t="str">
        <f t="shared" si="3"/>
        <v>25_2</v>
      </c>
      <c r="T52" s="54">
        <v>13.22</v>
      </c>
      <c r="U52" s="29"/>
      <c r="V52" s="48">
        <v>25</v>
      </c>
      <c r="W52" s="48">
        <v>2</v>
      </c>
      <c r="X52" s="48">
        <v>10</v>
      </c>
      <c r="Y52" s="48">
        <f t="shared" si="4"/>
        <v>2</v>
      </c>
      <c r="Z52" s="48" t="str">
        <f t="shared" si="5"/>
        <v>25_2</v>
      </c>
      <c r="AA52" s="54">
        <v>13.64</v>
      </c>
      <c r="AB52" s="493"/>
      <c r="AC52" s="48">
        <v>25</v>
      </c>
      <c r="AD52" s="48">
        <v>2</v>
      </c>
      <c r="AE52" s="48">
        <v>10</v>
      </c>
      <c r="AF52" s="48">
        <f t="shared" si="6"/>
        <v>2</v>
      </c>
      <c r="AG52" s="48" t="s">
        <v>434</v>
      </c>
      <c r="AH52" s="48" t="str">
        <f t="shared" si="7"/>
        <v>25_2</v>
      </c>
      <c r="AI52" s="50">
        <f t="shared" si="10"/>
        <v>13.22</v>
      </c>
      <c r="AJ52" s="50">
        <f t="shared" si="11"/>
        <v>13.64</v>
      </c>
      <c r="AK52" s="478">
        <f t="shared" si="12"/>
        <v>13.57</v>
      </c>
      <c r="AL52" s="29"/>
      <c r="AM52" s="126"/>
      <c r="AN52" s="5"/>
      <c r="AO52" s="5"/>
      <c r="AP52" s="50"/>
      <c r="AQ52" s="135"/>
      <c r="AR52" s="31"/>
    </row>
    <row r="53" spans="1:44">
      <c r="A53" s="48">
        <v>25</v>
      </c>
      <c r="B53" s="48">
        <v>2</v>
      </c>
      <c r="C53" s="48">
        <v>10</v>
      </c>
      <c r="D53" s="48">
        <f t="shared" si="8"/>
        <v>2</v>
      </c>
      <c r="E53" s="48" t="str">
        <f t="shared" si="9"/>
        <v>25_2</v>
      </c>
      <c r="F53" s="54">
        <v>12.4</v>
      </c>
      <c r="G53" s="48"/>
      <c r="H53" s="48">
        <v>25</v>
      </c>
      <c r="I53" s="48">
        <v>3</v>
      </c>
      <c r="J53" s="48">
        <v>11</v>
      </c>
      <c r="K53" s="48">
        <f t="shared" si="0"/>
        <v>3</v>
      </c>
      <c r="L53" s="48" t="str">
        <f t="shared" si="1"/>
        <v>25_3</v>
      </c>
      <c r="M53" s="54">
        <v>13.23</v>
      </c>
      <c r="N53" s="29"/>
      <c r="O53" s="48">
        <v>25</v>
      </c>
      <c r="P53" s="48">
        <v>3</v>
      </c>
      <c r="Q53" s="48">
        <v>11</v>
      </c>
      <c r="R53" s="48">
        <f t="shared" si="2"/>
        <v>3</v>
      </c>
      <c r="S53" s="48" t="str">
        <f t="shared" si="3"/>
        <v>25_3</v>
      </c>
      <c r="T53" s="54">
        <v>13.62</v>
      </c>
      <c r="U53" s="29"/>
      <c r="V53" s="48">
        <v>25</v>
      </c>
      <c r="W53" s="48">
        <v>3</v>
      </c>
      <c r="X53" s="48">
        <v>11</v>
      </c>
      <c r="Y53" s="48">
        <f t="shared" si="4"/>
        <v>3</v>
      </c>
      <c r="Z53" s="48" t="str">
        <f t="shared" si="5"/>
        <v>25_3</v>
      </c>
      <c r="AA53" s="54">
        <v>14.06</v>
      </c>
      <c r="AB53" s="493"/>
      <c r="AC53" s="48">
        <v>25</v>
      </c>
      <c r="AD53" s="48">
        <v>3</v>
      </c>
      <c r="AE53" s="48">
        <v>11</v>
      </c>
      <c r="AF53" s="48">
        <f t="shared" si="6"/>
        <v>3</v>
      </c>
      <c r="AG53" s="48" t="s">
        <v>435</v>
      </c>
      <c r="AH53" s="48" t="str">
        <f t="shared" si="7"/>
        <v>25_3</v>
      </c>
      <c r="AI53" s="50">
        <f t="shared" si="10"/>
        <v>13.62</v>
      </c>
      <c r="AJ53" s="50">
        <f t="shared" si="11"/>
        <v>14.06</v>
      </c>
      <c r="AK53" s="478">
        <f t="shared" si="12"/>
        <v>13.986666666666666</v>
      </c>
      <c r="AL53" s="29"/>
      <c r="AM53" s="126"/>
      <c r="AN53" s="5"/>
      <c r="AO53" s="5"/>
      <c r="AP53" s="50"/>
      <c r="AQ53" s="135"/>
      <c r="AR53" s="31"/>
    </row>
    <row r="54" spans="1:44">
      <c r="A54" s="48">
        <v>25</v>
      </c>
      <c r="B54" s="48">
        <v>3</v>
      </c>
      <c r="C54" s="48">
        <v>11</v>
      </c>
      <c r="D54" s="48">
        <f t="shared" si="8"/>
        <v>3</v>
      </c>
      <c r="E54" s="48" t="str">
        <f t="shared" si="9"/>
        <v>25_3</v>
      </c>
      <c r="F54" s="54">
        <v>12.78</v>
      </c>
      <c r="G54" s="48"/>
      <c r="H54" s="48">
        <v>25</v>
      </c>
      <c r="I54" s="48">
        <v>4</v>
      </c>
      <c r="J54" s="48">
        <v>12</v>
      </c>
      <c r="K54" s="48">
        <f t="shared" si="0"/>
        <v>4</v>
      </c>
      <c r="L54" s="48" t="str">
        <f t="shared" si="1"/>
        <v>25_4</v>
      </c>
      <c r="M54" s="54">
        <v>13.63</v>
      </c>
      <c r="N54" s="29"/>
      <c r="O54" s="48">
        <v>25</v>
      </c>
      <c r="P54" s="48">
        <v>4</v>
      </c>
      <c r="Q54" s="48">
        <v>12</v>
      </c>
      <c r="R54" s="48">
        <f t="shared" si="2"/>
        <v>4</v>
      </c>
      <c r="S54" s="48" t="str">
        <f t="shared" si="3"/>
        <v>25_4</v>
      </c>
      <c r="T54" s="54">
        <v>14.04</v>
      </c>
      <c r="U54" s="29"/>
      <c r="V54" s="48">
        <v>25</v>
      </c>
      <c r="W54" s="48">
        <v>4</v>
      </c>
      <c r="X54" s="48">
        <v>12</v>
      </c>
      <c r="Y54" s="48">
        <f t="shared" si="4"/>
        <v>4</v>
      </c>
      <c r="Z54" s="48" t="str">
        <f t="shared" si="5"/>
        <v>25_4</v>
      </c>
      <c r="AA54" s="54">
        <v>14.5</v>
      </c>
      <c r="AB54" s="493"/>
      <c r="AC54" s="48">
        <v>25</v>
      </c>
      <c r="AD54" s="48">
        <v>4</v>
      </c>
      <c r="AE54" s="48">
        <v>12</v>
      </c>
      <c r="AF54" s="48">
        <f t="shared" si="6"/>
        <v>4</v>
      </c>
      <c r="AG54" s="48" t="s">
        <v>436</v>
      </c>
      <c r="AH54" s="48" t="str">
        <f t="shared" si="7"/>
        <v>25_4</v>
      </c>
      <c r="AI54" s="50">
        <f t="shared" si="10"/>
        <v>14.04</v>
      </c>
      <c r="AJ54" s="50">
        <f t="shared" si="11"/>
        <v>14.5</v>
      </c>
      <c r="AK54" s="478">
        <f t="shared" si="12"/>
        <v>14.423333333333334</v>
      </c>
      <c r="AL54" s="29"/>
      <c r="AM54" s="126"/>
      <c r="AN54" s="5"/>
      <c r="AO54" s="5"/>
      <c r="AP54" s="50"/>
      <c r="AQ54" s="135"/>
      <c r="AR54" s="31"/>
    </row>
    <row r="55" spans="1:44">
      <c r="A55" s="48">
        <v>25</v>
      </c>
      <c r="B55" s="48">
        <v>4</v>
      </c>
      <c r="C55" s="48">
        <v>12</v>
      </c>
      <c r="D55" s="48">
        <f t="shared" si="8"/>
        <v>4</v>
      </c>
      <c r="E55" s="48" t="str">
        <f t="shared" si="9"/>
        <v>25_4</v>
      </c>
      <c r="F55" s="54">
        <v>13.17</v>
      </c>
      <c r="G55" s="48"/>
      <c r="H55" s="48">
        <v>25</v>
      </c>
      <c r="I55" s="48">
        <v>5</v>
      </c>
      <c r="J55" s="48">
        <v>13</v>
      </c>
      <c r="K55" s="48">
        <f t="shared" si="0"/>
        <v>5</v>
      </c>
      <c r="L55" s="48" t="str">
        <f t="shared" si="1"/>
        <v>25_5</v>
      </c>
      <c r="M55" s="54">
        <v>14.09</v>
      </c>
      <c r="N55" s="29"/>
      <c r="O55" s="48">
        <v>25</v>
      </c>
      <c r="P55" s="48">
        <v>5</v>
      </c>
      <c r="Q55" s="48">
        <v>13</v>
      </c>
      <c r="R55" s="48">
        <f t="shared" si="2"/>
        <v>5</v>
      </c>
      <c r="S55" s="48" t="str">
        <f t="shared" si="3"/>
        <v>25_5</v>
      </c>
      <c r="T55" s="54">
        <v>14.52</v>
      </c>
      <c r="U55" s="29"/>
      <c r="V55" s="48">
        <v>25</v>
      </c>
      <c r="W55" s="48">
        <v>5</v>
      </c>
      <c r="X55" s="48">
        <v>13</v>
      </c>
      <c r="Y55" s="48">
        <f t="shared" si="4"/>
        <v>5</v>
      </c>
      <c r="Z55" s="48" t="str">
        <f t="shared" si="5"/>
        <v>25_5</v>
      </c>
      <c r="AA55" s="54">
        <v>14.99</v>
      </c>
      <c r="AB55" s="493"/>
      <c r="AC55" s="48">
        <v>25</v>
      </c>
      <c r="AD55" s="48">
        <v>5</v>
      </c>
      <c r="AE55" s="48">
        <v>13</v>
      </c>
      <c r="AF55" s="48">
        <f t="shared" si="6"/>
        <v>5</v>
      </c>
      <c r="AG55" s="48" t="s">
        <v>437</v>
      </c>
      <c r="AH55" s="48" t="str">
        <f t="shared" si="7"/>
        <v>25_5</v>
      </c>
      <c r="AI55" s="50">
        <f t="shared" si="10"/>
        <v>14.52</v>
      </c>
      <c r="AJ55" s="50">
        <f t="shared" si="11"/>
        <v>14.99</v>
      </c>
      <c r="AK55" s="478">
        <f t="shared" si="12"/>
        <v>14.911666666666667</v>
      </c>
      <c r="AL55" s="29"/>
      <c r="AM55" s="126"/>
      <c r="AN55" s="5"/>
      <c r="AO55" s="5"/>
      <c r="AP55" s="50"/>
      <c r="AQ55" s="135"/>
      <c r="AR55" s="31"/>
    </row>
    <row r="56" spans="1:44">
      <c r="A56" s="48">
        <v>25</v>
      </c>
      <c r="B56" s="48">
        <v>5</v>
      </c>
      <c r="C56" s="48">
        <v>13</v>
      </c>
      <c r="D56" s="48">
        <f t="shared" si="8"/>
        <v>5</v>
      </c>
      <c r="E56" s="48" t="str">
        <f t="shared" si="9"/>
        <v>25_5</v>
      </c>
      <c r="F56" s="54">
        <v>13.62</v>
      </c>
      <c r="G56" s="48"/>
      <c r="H56" s="48">
        <v>25</v>
      </c>
      <c r="I56" s="48">
        <v>6</v>
      </c>
      <c r="J56" s="48">
        <v>14</v>
      </c>
      <c r="K56" s="48">
        <f t="shared" si="0"/>
        <v>6</v>
      </c>
      <c r="L56" s="48" t="str">
        <f t="shared" si="1"/>
        <v>25_6</v>
      </c>
      <c r="M56" s="54">
        <v>14.56</v>
      </c>
      <c r="N56" s="29"/>
      <c r="O56" s="48">
        <v>25</v>
      </c>
      <c r="P56" s="48">
        <v>6</v>
      </c>
      <c r="Q56" s="48">
        <v>14</v>
      </c>
      <c r="R56" s="48">
        <f t="shared" si="2"/>
        <v>6</v>
      </c>
      <c r="S56" s="48" t="str">
        <f t="shared" si="3"/>
        <v>25_6</v>
      </c>
      <c r="T56" s="54">
        <v>14.99</v>
      </c>
      <c r="U56" s="29"/>
      <c r="V56" s="48">
        <v>25</v>
      </c>
      <c r="W56" s="48">
        <v>6</v>
      </c>
      <c r="X56" s="48">
        <v>14</v>
      </c>
      <c r="Y56" s="48">
        <f t="shared" si="4"/>
        <v>6</v>
      </c>
      <c r="Z56" s="48" t="str">
        <f t="shared" si="5"/>
        <v>25_6</v>
      </c>
      <c r="AA56" s="54">
        <v>15.48</v>
      </c>
      <c r="AB56" s="493"/>
      <c r="AC56" s="48">
        <v>25</v>
      </c>
      <c r="AD56" s="48">
        <v>6</v>
      </c>
      <c r="AE56" s="48">
        <v>14</v>
      </c>
      <c r="AF56" s="48">
        <f t="shared" si="6"/>
        <v>6</v>
      </c>
      <c r="AG56" s="48" t="s">
        <v>438</v>
      </c>
      <c r="AH56" s="48" t="str">
        <f t="shared" si="7"/>
        <v>25_6</v>
      </c>
      <c r="AI56" s="50">
        <f t="shared" si="10"/>
        <v>14.99</v>
      </c>
      <c r="AJ56" s="50">
        <f t="shared" si="11"/>
        <v>15.48</v>
      </c>
      <c r="AK56" s="478">
        <f t="shared" si="12"/>
        <v>15.398333333333333</v>
      </c>
      <c r="AL56" s="29"/>
      <c r="AM56" s="126"/>
      <c r="AN56" s="5"/>
      <c r="AO56" s="5"/>
      <c r="AP56" s="50"/>
      <c r="AQ56" s="135"/>
      <c r="AR56" s="31"/>
    </row>
    <row r="57" spans="1:44">
      <c r="A57" s="48">
        <v>25</v>
      </c>
      <c r="B57" s="48">
        <v>6</v>
      </c>
      <c r="C57" s="48">
        <v>14</v>
      </c>
      <c r="D57" s="48">
        <f t="shared" si="8"/>
        <v>6</v>
      </c>
      <c r="E57" s="48" t="str">
        <f t="shared" si="9"/>
        <v>25_6</v>
      </c>
      <c r="F57" s="54">
        <v>14.06</v>
      </c>
      <c r="G57" s="48"/>
      <c r="H57" s="48">
        <v>25</v>
      </c>
      <c r="I57" s="48">
        <v>7</v>
      </c>
      <c r="J57" s="48">
        <v>15</v>
      </c>
      <c r="K57" s="48">
        <f t="shared" si="0"/>
        <v>7</v>
      </c>
      <c r="L57" s="48" t="str">
        <f t="shared" si="1"/>
        <v>25_7</v>
      </c>
      <c r="M57" s="54">
        <v>14.98</v>
      </c>
      <c r="N57" s="5"/>
      <c r="O57" s="48">
        <v>25</v>
      </c>
      <c r="P57" s="48">
        <v>7</v>
      </c>
      <c r="Q57" s="48">
        <v>15</v>
      </c>
      <c r="R57" s="48">
        <f t="shared" si="2"/>
        <v>7</v>
      </c>
      <c r="S57" s="48" t="str">
        <f t="shared" si="3"/>
        <v>25_7</v>
      </c>
      <c r="T57" s="54">
        <v>15.43</v>
      </c>
      <c r="U57" s="5"/>
      <c r="V57" s="48">
        <v>25</v>
      </c>
      <c r="W57" s="48">
        <v>7</v>
      </c>
      <c r="X57" s="48">
        <v>15</v>
      </c>
      <c r="Y57" s="48">
        <f t="shared" si="4"/>
        <v>7</v>
      </c>
      <c r="Z57" s="48" t="str">
        <f t="shared" si="5"/>
        <v>25_7</v>
      </c>
      <c r="AA57" s="54">
        <v>15.93</v>
      </c>
      <c r="AB57" s="493"/>
      <c r="AC57" s="48">
        <v>25</v>
      </c>
      <c r="AD57" s="48">
        <v>7</v>
      </c>
      <c r="AE57" s="48">
        <v>15</v>
      </c>
      <c r="AF57" s="48">
        <f t="shared" si="6"/>
        <v>7</v>
      </c>
      <c r="AG57" s="48" t="s">
        <v>439</v>
      </c>
      <c r="AH57" s="48" t="str">
        <f t="shared" si="7"/>
        <v>25_7</v>
      </c>
      <c r="AI57" s="50">
        <f t="shared" si="10"/>
        <v>15.43</v>
      </c>
      <c r="AJ57" s="50">
        <f t="shared" si="11"/>
        <v>15.93</v>
      </c>
      <c r="AK57" s="478">
        <f t="shared" si="12"/>
        <v>15.846666666666668</v>
      </c>
      <c r="AL57" s="29"/>
      <c r="AM57" s="126"/>
      <c r="AN57" s="5"/>
      <c r="AO57" s="5"/>
      <c r="AP57" s="4"/>
      <c r="AQ57" s="6"/>
    </row>
    <row r="58" spans="1:44">
      <c r="A58" s="48">
        <v>25</v>
      </c>
      <c r="B58" s="48">
        <v>7</v>
      </c>
      <c r="C58" s="48">
        <v>15</v>
      </c>
      <c r="D58" s="48">
        <f t="shared" si="8"/>
        <v>7</v>
      </c>
      <c r="E58" s="48" t="str">
        <f t="shared" si="9"/>
        <v>25_7</v>
      </c>
      <c r="F58" s="54">
        <v>14.48</v>
      </c>
      <c r="G58" s="48"/>
      <c r="H58" s="48">
        <v>25</v>
      </c>
      <c r="I58" s="48">
        <v>8</v>
      </c>
      <c r="J58" s="48">
        <v>16</v>
      </c>
      <c r="K58" s="48">
        <f t="shared" si="0"/>
        <v>8</v>
      </c>
      <c r="L58" s="48" t="str">
        <f t="shared" si="1"/>
        <v>25_8</v>
      </c>
      <c r="M58" s="54">
        <v>15.46</v>
      </c>
      <c r="N58" s="5"/>
      <c r="O58" s="48">
        <v>25</v>
      </c>
      <c r="P58" s="48">
        <v>8</v>
      </c>
      <c r="Q58" s="48">
        <v>16</v>
      </c>
      <c r="R58" s="48">
        <f t="shared" si="2"/>
        <v>8</v>
      </c>
      <c r="S58" s="48" t="str">
        <f t="shared" si="3"/>
        <v>25_8</v>
      </c>
      <c r="T58" s="54">
        <v>15.93</v>
      </c>
      <c r="U58" s="5"/>
      <c r="V58" s="48">
        <v>25</v>
      </c>
      <c r="W58" s="48">
        <v>8</v>
      </c>
      <c r="X58" s="48">
        <v>16</v>
      </c>
      <c r="Y58" s="48">
        <f t="shared" si="4"/>
        <v>8</v>
      </c>
      <c r="Z58" s="48" t="str">
        <f t="shared" si="5"/>
        <v>25_8</v>
      </c>
      <c r="AA58" s="54">
        <v>16.440000000000001</v>
      </c>
      <c r="AB58" s="493"/>
      <c r="AC58" s="48">
        <v>25</v>
      </c>
      <c r="AD58" s="48">
        <v>8</v>
      </c>
      <c r="AE58" s="48">
        <v>16</v>
      </c>
      <c r="AF58" s="48">
        <f t="shared" si="6"/>
        <v>8</v>
      </c>
      <c r="AG58" s="48" t="s">
        <v>440</v>
      </c>
      <c r="AH58" s="48" t="str">
        <f t="shared" si="7"/>
        <v>25_8</v>
      </c>
      <c r="AI58" s="50">
        <f t="shared" si="10"/>
        <v>15.93</v>
      </c>
      <c r="AJ58" s="50">
        <f t="shared" si="11"/>
        <v>16.440000000000001</v>
      </c>
      <c r="AK58" s="478">
        <f t="shared" si="12"/>
        <v>16.355</v>
      </c>
      <c r="AL58" s="5"/>
      <c r="AM58" s="5"/>
      <c r="AN58" s="5"/>
      <c r="AO58" s="5"/>
      <c r="AP58" s="4"/>
      <c r="AQ58" s="6"/>
    </row>
    <row r="59" spans="1:44">
      <c r="A59" s="48">
        <v>25</v>
      </c>
      <c r="B59" s="48">
        <v>8</v>
      </c>
      <c r="C59" s="48">
        <v>16</v>
      </c>
      <c r="D59" s="48">
        <f t="shared" si="8"/>
        <v>8</v>
      </c>
      <c r="E59" s="48" t="str">
        <f t="shared" si="9"/>
        <v>25_8</v>
      </c>
      <c r="F59" s="54">
        <v>14.94</v>
      </c>
      <c r="G59" s="48"/>
      <c r="H59" s="48">
        <v>25</v>
      </c>
      <c r="I59" s="48">
        <v>9</v>
      </c>
      <c r="J59" s="48">
        <v>17</v>
      </c>
      <c r="K59" s="48">
        <f t="shared" si="0"/>
        <v>9</v>
      </c>
      <c r="L59" s="48" t="str">
        <f t="shared" si="1"/>
        <v>25_9</v>
      </c>
      <c r="M59" s="54">
        <v>15.85</v>
      </c>
      <c r="N59" s="5"/>
      <c r="O59" s="48">
        <v>25</v>
      </c>
      <c r="P59" s="48">
        <v>9</v>
      </c>
      <c r="Q59" s="48">
        <v>17</v>
      </c>
      <c r="R59" s="48">
        <f t="shared" si="2"/>
        <v>9</v>
      </c>
      <c r="S59" s="48" t="str">
        <f t="shared" si="3"/>
        <v>25_9</v>
      </c>
      <c r="T59" s="54">
        <v>16.329999999999998</v>
      </c>
      <c r="U59" s="5"/>
      <c r="V59" s="48">
        <v>25</v>
      </c>
      <c r="W59" s="48">
        <v>9</v>
      </c>
      <c r="X59" s="48">
        <v>17</v>
      </c>
      <c r="Y59" s="48">
        <f t="shared" si="4"/>
        <v>9</v>
      </c>
      <c r="Z59" s="48" t="str">
        <f t="shared" si="5"/>
        <v>25_9</v>
      </c>
      <c r="AA59" s="54">
        <v>16.86</v>
      </c>
      <c r="AB59" s="493"/>
      <c r="AC59" s="48">
        <v>25</v>
      </c>
      <c r="AD59" s="48">
        <v>9</v>
      </c>
      <c r="AE59" s="48">
        <v>17</v>
      </c>
      <c r="AF59" s="48">
        <f t="shared" si="6"/>
        <v>9</v>
      </c>
      <c r="AG59" s="48" t="s">
        <v>441</v>
      </c>
      <c r="AH59" s="48" t="str">
        <f t="shared" si="7"/>
        <v>25_9</v>
      </c>
      <c r="AI59" s="50">
        <f t="shared" si="10"/>
        <v>16.329999999999998</v>
      </c>
      <c r="AJ59" s="50">
        <f t="shared" si="11"/>
        <v>16.86</v>
      </c>
      <c r="AK59" s="478">
        <f t="shared" si="12"/>
        <v>16.771666666666668</v>
      </c>
      <c r="AL59" s="5"/>
      <c r="AM59" s="5"/>
      <c r="AN59" s="5"/>
      <c r="AO59" s="5"/>
      <c r="AP59" s="5"/>
      <c r="AQ59" s="6"/>
    </row>
    <row r="60" spans="1:44">
      <c r="A60" s="48">
        <v>25</v>
      </c>
      <c r="B60" s="48">
        <v>9</v>
      </c>
      <c r="C60" s="48">
        <v>17</v>
      </c>
      <c r="D60" s="48">
        <f t="shared" si="8"/>
        <v>9</v>
      </c>
      <c r="E60" s="48" t="str">
        <f t="shared" si="9"/>
        <v>25_9</v>
      </c>
      <c r="F60" s="54">
        <v>15.32</v>
      </c>
      <c r="G60" s="48"/>
      <c r="H60" s="48">
        <v>30</v>
      </c>
      <c r="I60" s="48" t="s">
        <v>405</v>
      </c>
      <c r="J60" s="48">
        <v>6</v>
      </c>
      <c r="K60" s="48" t="str">
        <f t="shared" si="0"/>
        <v>Aanloopperiodiek_0</v>
      </c>
      <c r="L60" s="48" t="str">
        <f t="shared" si="1"/>
        <v>30_Aanloopperiodiek_0</v>
      </c>
      <c r="M60" s="54">
        <v>11.56</v>
      </c>
      <c r="N60" s="36"/>
      <c r="O60" s="48">
        <v>30</v>
      </c>
      <c r="P60" s="48" t="s">
        <v>405</v>
      </c>
      <c r="Q60" s="48">
        <v>6</v>
      </c>
      <c r="R60" s="48" t="str">
        <f t="shared" si="2"/>
        <v>Aanloopperiodiek_0</v>
      </c>
      <c r="S60" s="48" t="str">
        <f t="shared" si="3"/>
        <v>30_Aanloopperiodiek_0</v>
      </c>
      <c r="T60" s="54">
        <v>11.9</v>
      </c>
      <c r="U60" s="36"/>
      <c r="V60" s="48">
        <v>30</v>
      </c>
      <c r="W60" s="48" t="s">
        <v>405</v>
      </c>
      <c r="X60" s="48">
        <v>6</v>
      </c>
      <c r="Y60" s="48" t="str">
        <f t="shared" si="4"/>
        <v>Aanloopperiodiek_0</v>
      </c>
      <c r="Z60" s="48" t="str">
        <f t="shared" si="5"/>
        <v>30_Aanloopperiodiek_0</v>
      </c>
      <c r="AA60" s="54" t="s">
        <v>387</v>
      </c>
      <c r="AB60" s="493"/>
      <c r="AC60" s="48">
        <v>30</v>
      </c>
      <c r="AD60" s="48" t="s">
        <v>405</v>
      </c>
      <c r="AE60" s="48">
        <v>6</v>
      </c>
      <c r="AF60" s="48" t="str">
        <f t="shared" si="6"/>
        <v>Aanloopperiodiek_0</v>
      </c>
      <c r="AG60" s="48" t="s">
        <v>442</v>
      </c>
      <c r="AH60" s="48" t="str">
        <f t="shared" si="7"/>
        <v>30_Aanloopperiodiek_0</v>
      </c>
      <c r="AI60" s="50">
        <f t="shared" si="10"/>
        <v>11.9</v>
      </c>
      <c r="AJ60" s="50" t="str">
        <f t="shared" si="11"/>
        <v>vervalt</v>
      </c>
      <c r="AK60" s="478" t="str">
        <f t="shared" si="12"/>
        <v>vervalt</v>
      </c>
      <c r="AL60" s="36"/>
      <c r="AM60" s="36"/>
      <c r="AN60" s="5"/>
      <c r="AO60" s="5"/>
      <c r="AP60" s="38"/>
      <c r="AQ60" s="138"/>
      <c r="AR60" s="33"/>
    </row>
    <row r="61" spans="1:44">
      <c r="A61" s="48">
        <v>30</v>
      </c>
      <c r="B61" s="48" t="s">
        <v>405</v>
      </c>
      <c r="C61" s="48">
        <v>6</v>
      </c>
      <c r="D61" s="48" t="str">
        <f t="shared" si="8"/>
        <v>Aanloopperiodiek_0</v>
      </c>
      <c r="E61" s="48" t="str">
        <f t="shared" si="9"/>
        <v>30_Aanloopperiodiek_0</v>
      </c>
      <c r="F61" s="54">
        <v>11.17</v>
      </c>
      <c r="G61" s="48"/>
      <c r="H61" s="48">
        <v>30</v>
      </c>
      <c r="I61" s="48" t="s">
        <v>407</v>
      </c>
      <c r="J61" s="48">
        <v>7</v>
      </c>
      <c r="K61" s="48" t="str">
        <f t="shared" si="0"/>
        <v>Aanloopperiodiek_1</v>
      </c>
      <c r="L61" s="48" t="str">
        <f t="shared" si="1"/>
        <v>30_Aanloopperiodiek_1</v>
      </c>
      <c r="M61" s="54">
        <v>11.86</v>
      </c>
      <c r="N61" s="38"/>
      <c r="O61" s="48">
        <v>30</v>
      </c>
      <c r="P61" s="48" t="s">
        <v>407</v>
      </c>
      <c r="Q61" s="48">
        <v>7</v>
      </c>
      <c r="R61" s="48" t="str">
        <f t="shared" si="2"/>
        <v>Aanloopperiodiek_1</v>
      </c>
      <c r="S61" s="48" t="str">
        <f t="shared" si="3"/>
        <v>30_Aanloopperiodiek_1</v>
      </c>
      <c r="T61" s="54">
        <v>12.22</v>
      </c>
      <c r="U61" s="38"/>
      <c r="V61" s="48">
        <v>30</v>
      </c>
      <c r="W61" s="48" t="s">
        <v>407</v>
      </c>
      <c r="X61" s="48">
        <v>7</v>
      </c>
      <c r="Y61" s="48" t="str">
        <f t="shared" si="4"/>
        <v>Aanloopperiodiek_1</v>
      </c>
      <c r="Z61" s="48" t="str">
        <f t="shared" si="5"/>
        <v>30_Aanloopperiodiek_1</v>
      </c>
      <c r="AA61" s="54" t="s">
        <v>387</v>
      </c>
      <c r="AB61" s="493"/>
      <c r="AC61" s="48">
        <v>30</v>
      </c>
      <c r="AD61" s="48" t="s">
        <v>407</v>
      </c>
      <c r="AE61" s="48">
        <v>7</v>
      </c>
      <c r="AF61" s="48" t="str">
        <f t="shared" si="6"/>
        <v>Aanloopperiodiek_1</v>
      </c>
      <c r="AG61" s="48" t="s">
        <v>443</v>
      </c>
      <c r="AH61" s="48" t="str">
        <f t="shared" si="7"/>
        <v>30_Aanloopperiodiek_1</v>
      </c>
      <c r="AI61" s="50">
        <f t="shared" si="10"/>
        <v>12.22</v>
      </c>
      <c r="AJ61" s="50" t="str">
        <f t="shared" si="11"/>
        <v>vervalt</v>
      </c>
      <c r="AK61" s="478" t="str">
        <f t="shared" si="12"/>
        <v>vervalt</v>
      </c>
      <c r="AL61" s="38"/>
      <c r="AM61" s="38"/>
      <c r="AN61" s="130"/>
      <c r="AO61" s="130"/>
      <c r="AP61" s="38"/>
      <c r="AQ61" s="139"/>
      <c r="AR61" s="37"/>
    </row>
    <row r="62" spans="1:44">
      <c r="A62" s="48">
        <v>30</v>
      </c>
      <c r="B62" s="48" t="s">
        <v>407</v>
      </c>
      <c r="C62" s="48">
        <v>7</v>
      </c>
      <c r="D62" s="48" t="str">
        <f t="shared" si="8"/>
        <v>Aanloopperiodiek_1</v>
      </c>
      <c r="E62" s="48" t="str">
        <f t="shared" si="9"/>
        <v>30_Aanloopperiodiek_1</v>
      </c>
      <c r="F62" s="54">
        <v>11.46</v>
      </c>
      <c r="G62" s="48"/>
      <c r="H62" s="48">
        <v>30</v>
      </c>
      <c r="I62" s="48">
        <v>0</v>
      </c>
      <c r="J62" s="48">
        <v>8</v>
      </c>
      <c r="K62" s="48">
        <f t="shared" si="0"/>
        <v>0</v>
      </c>
      <c r="L62" s="48" t="str">
        <f t="shared" si="1"/>
        <v>30_0</v>
      </c>
      <c r="M62" s="54">
        <v>12.16</v>
      </c>
      <c r="N62" s="29"/>
      <c r="O62" s="48">
        <v>30</v>
      </c>
      <c r="P62" s="48">
        <v>0</v>
      </c>
      <c r="Q62" s="48">
        <v>8</v>
      </c>
      <c r="R62" s="48">
        <f t="shared" si="2"/>
        <v>0</v>
      </c>
      <c r="S62" s="48" t="str">
        <f t="shared" si="3"/>
        <v>30_0</v>
      </c>
      <c r="T62" s="54">
        <v>12.52</v>
      </c>
      <c r="U62" s="29"/>
      <c r="V62" s="48">
        <v>30</v>
      </c>
      <c r="W62" s="48" t="s">
        <v>431</v>
      </c>
      <c r="X62" s="48">
        <v>8</v>
      </c>
      <c r="Y62" s="48" t="str">
        <f t="shared" si="4"/>
        <v>zij-instroomperiodiek</v>
      </c>
      <c r="Z62" s="48" t="str">
        <f t="shared" si="5"/>
        <v>30_zij-instroomperiodiek</v>
      </c>
      <c r="AA62" s="54">
        <v>12.94</v>
      </c>
      <c r="AB62" s="493"/>
      <c r="AC62" s="48">
        <v>30</v>
      </c>
      <c r="AD62" s="48" t="s">
        <v>431</v>
      </c>
      <c r="AE62" s="48">
        <v>8</v>
      </c>
      <c r="AF62" s="48" t="str">
        <f t="shared" si="6"/>
        <v>zij-instroomperiodiek</v>
      </c>
      <c r="AG62" s="48" t="s">
        <v>444</v>
      </c>
      <c r="AH62" s="48" t="str">
        <f t="shared" si="7"/>
        <v>30_zij-instroomperiodiek</v>
      </c>
      <c r="AI62" s="50">
        <f t="shared" si="10"/>
        <v>12.52</v>
      </c>
      <c r="AJ62" s="50">
        <f t="shared" si="11"/>
        <v>12.94</v>
      </c>
      <c r="AK62" s="478">
        <f t="shared" si="12"/>
        <v>12.87</v>
      </c>
      <c r="AL62" s="29"/>
      <c r="AM62" s="126"/>
      <c r="AN62" s="5"/>
      <c r="AO62" s="5"/>
      <c r="AP62" s="4"/>
      <c r="AQ62" s="135"/>
      <c r="AR62" s="31"/>
    </row>
    <row r="63" spans="1:44">
      <c r="A63" s="48">
        <v>30</v>
      </c>
      <c r="B63" s="48">
        <v>0</v>
      </c>
      <c r="C63" s="48">
        <v>8</v>
      </c>
      <c r="D63" s="48">
        <f t="shared" si="8"/>
        <v>0</v>
      </c>
      <c r="E63" s="48" t="str">
        <f t="shared" si="9"/>
        <v>30_0</v>
      </c>
      <c r="F63" s="54">
        <v>11.75</v>
      </c>
      <c r="G63" s="48"/>
      <c r="H63" s="48">
        <v>30</v>
      </c>
      <c r="I63" s="48">
        <v>1</v>
      </c>
      <c r="J63" s="48">
        <v>9</v>
      </c>
      <c r="K63" s="48">
        <f t="shared" si="0"/>
        <v>1</v>
      </c>
      <c r="L63" s="48" t="str">
        <f t="shared" si="1"/>
        <v>30_1</v>
      </c>
      <c r="M63" s="54">
        <v>12.48</v>
      </c>
      <c r="N63" s="29"/>
      <c r="O63" s="48">
        <v>30</v>
      </c>
      <c r="P63" s="48">
        <v>1</v>
      </c>
      <c r="Q63" s="48">
        <v>9</v>
      </c>
      <c r="R63" s="48">
        <f t="shared" si="2"/>
        <v>1</v>
      </c>
      <c r="S63" s="48" t="str">
        <f t="shared" si="3"/>
        <v>30_1</v>
      </c>
      <c r="T63" s="54">
        <v>12.86</v>
      </c>
      <c r="U63" s="29"/>
      <c r="V63" s="48">
        <v>30</v>
      </c>
      <c r="W63" s="48">
        <v>1</v>
      </c>
      <c r="X63" s="48">
        <v>9</v>
      </c>
      <c r="Y63" s="48">
        <f t="shared" si="4"/>
        <v>1</v>
      </c>
      <c r="Z63" s="48" t="str">
        <f t="shared" si="5"/>
        <v>30_1</v>
      </c>
      <c r="AA63" s="54">
        <v>13.27</v>
      </c>
      <c r="AB63" s="493"/>
      <c r="AC63" s="48">
        <v>30</v>
      </c>
      <c r="AD63" s="48">
        <v>1</v>
      </c>
      <c r="AE63" s="48">
        <v>9</v>
      </c>
      <c r="AF63" s="48">
        <f t="shared" si="6"/>
        <v>1</v>
      </c>
      <c r="AG63" s="48" t="s">
        <v>445</v>
      </c>
      <c r="AH63" s="48" t="str">
        <f t="shared" si="7"/>
        <v>30_1</v>
      </c>
      <c r="AI63" s="50">
        <f t="shared" si="10"/>
        <v>12.86</v>
      </c>
      <c r="AJ63" s="50">
        <f t="shared" si="11"/>
        <v>13.27</v>
      </c>
      <c r="AK63" s="478">
        <f t="shared" si="12"/>
        <v>13.201666666666666</v>
      </c>
      <c r="AL63" s="29"/>
      <c r="AM63" s="126"/>
      <c r="AN63" s="5"/>
      <c r="AO63" s="5"/>
      <c r="AP63" s="4"/>
      <c r="AQ63" s="135"/>
      <c r="AR63" s="31"/>
    </row>
    <row r="64" spans="1:44">
      <c r="A64" s="48">
        <v>30</v>
      </c>
      <c r="B64" s="48">
        <v>1</v>
      </c>
      <c r="C64" s="48">
        <v>9</v>
      </c>
      <c r="D64" s="48">
        <f t="shared" si="8"/>
        <v>1</v>
      </c>
      <c r="E64" s="48" t="str">
        <f t="shared" si="9"/>
        <v>30_1</v>
      </c>
      <c r="F64" s="54">
        <v>12.06</v>
      </c>
      <c r="G64" s="48"/>
      <c r="H64" s="48">
        <v>30</v>
      </c>
      <c r="I64" s="48">
        <v>2</v>
      </c>
      <c r="J64" s="48">
        <v>10</v>
      </c>
      <c r="K64" s="48">
        <f t="shared" si="0"/>
        <v>2</v>
      </c>
      <c r="L64" s="48" t="str">
        <f t="shared" si="1"/>
        <v>30_2</v>
      </c>
      <c r="M64" s="54">
        <v>12.83</v>
      </c>
      <c r="N64" s="29"/>
      <c r="O64" s="48">
        <v>30</v>
      </c>
      <c r="P64" s="48">
        <v>2</v>
      </c>
      <c r="Q64" s="48">
        <v>10</v>
      </c>
      <c r="R64" s="48">
        <f t="shared" si="2"/>
        <v>2</v>
      </c>
      <c r="S64" s="48" t="str">
        <f t="shared" si="3"/>
        <v>30_2</v>
      </c>
      <c r="T64" s="54">
        <v>13.22</v>
      </c>
      <c r="U64" s="29"/>
      <c r="V64" s="48">
        <v>30</v>
      </c>
      <c r="W64" s="48">
        <v>2</v>
      </c>
      <c r="X64" s="48">
        <v>10</v>
      </c>
      <c r="Y64" s="48">
        <f t="shared" si="4"/>
        <v>2</v>
      </c>
      <c r="Z64" s="48" t="str">
        <f t="shared" si="5"/>
        <v>30_2</v>
      </c>
      <c r="AA64" s="54">
        <v>13.64</v>
      </c>
      <c r="AB64" s="493"/>
      <c r="AC64" s="48">
        <v>30</v>
      </c>
      <c r="AD64" s="48">
        <v>2</v>
      </c>
      <c r="AE64" s="48">
        <v>10</v>
      </c>
      <c r="AF64" s="48">
        <f t="shared" si="6"/>
        <v>2</v>
      </c>
      <c r="AG64" s="48" t="s">
        <v>446</v>
      </c>
      <c r="AH64" s="48" t="str">
        <f t="shared" si="7"/>
        <v>30_2</v>
      </c>
      <c r="AI64" s="50">
        <f t="shared" si="10"/>
        <v>13.22</v>
      </c>
      <c r="AJ64" s="50">
        <f t="shared" si="11"/>
        <v>13.64</v>
      </c>
      <c r="AK64" s="478">
        <f t="shared" si="12"/>
        <v>13.57</v>
      </c>
      <c r="AL64" s="29"/>
      <c r="AM64" s="126"/>
      <c r="AN64" s="5"/>
      <c r="AO64" s="5"/>
      <c r="AP64" s="50"/>
      <c r="AQ64" s="135"/>
      <c r="AR64" s="31"/>
    </row>
    <row r="65" spans="1:44">
      <c r="A65" s="48">
        <v>30</v>
      </c>
      <c r="B65" s="48">
        <v>2</v>
      </c>
      <c r="C65" s="48">
        <v>10</v>
      </c>
      <c r="D65" s="48">
        <f t="shared" si="8"/>
        <v>2</v>
      </c>
      <c r="E65" s="48" t="str">
        <f t="shared" si="9"/>
        <v>30_2</v>
      </c>
      <c r="F65" s="54">
        <v>12.4</v>
      </c>
      <c r="G65" s="48"/>
      <c r="H65" s="48">
        <v>30</v>
      </c>
      <c r="I65" s="48">
        <v>3</v>
      </c>
      <c r="J65" s="48">
        <v>11</v>
      </c>
      <c r="K65" s="48">
        <f t="shared" si="0"/>
        <v>3</v>
      </c>
      <c r="L65" s="48" t="str">
        <f t="shared" si="1"/>
        <v>30_3</v>
      </c>
      <c r="M65" s="54">
        <v>13.22</v>
      </c>
      <c r="N65" s="29"/>
      <c r="O65" s="48">
        <v>30</v>
      </c>
      <c r="P65" s="48">
        <v>3</v>
      </c>
      <c r="Q65" s="48">
        <v>11</v>
      </c>
      <c r="R65" s="48">
        <f t="shared" si="2"/>
        <v>3</v>
      </c>
      <c r="S65" s="48" t="str">
        <f t="shared" si="3"/>
        <v>30_3</v>
      </c>
      <c r="T65" s="54">
        <v>13.62</v>
      </c>
      <c r="U65" s="29"/>
      <c r="V65" s="48">
        <v>30</v>
      </c>
      <c r="W65" s="48">
        <v>3</v>
      </c>
      <c r="X65" s="48">
        <v>11</v>
      </c>
      <c r="Y65" s="48">
        <f t="shared" si="4"/>
        <v>3</v>
      </c>
      <c r="Z65" s="48" t="str">
        <f t="shared" si="5"/>
        <v>30_3</v>
      </c>
      <c r="AA65" s="54">
        <v>14.06</v>
      </c>
      <c r="AB65" s="493"/>
      <c r="AC65" s="48">
        <v>30</v>
      </c>
      <c r="AD65" s="48">
        <v>3</v>
      </c>
      <c r="AE65" s="48">
        <v>11</v>
      </c>
      <c r="AF65" s="48">
        <f t="shared" si="6"/>
        <v>3</v>
      </c>
      <c r="AG65" s="48" t="s">
        <v>447</v>
      </c>
      <c r="AH65" s="48" t="str">
        <f t="shared" si="7"/>
        <v>30_3</v>
      </c>
      <c r="AI65" s="50">
        <f t="shared" si="10"/>
        <v>13.62</v>
      </c>
      <c r="AJ65" s="50">
        <f t="shared" si="11"/>
        <v>14.06</v>
      </c>
      <c r="AK65" s="478">
        <f t="shared" si="12"/>
        <v>13.986666666666666</v>
      </c>
      <c r="AL65" s="29"/>
      <c r="AM65" s="126"/>
      <c r="AN65" s="5"/>
      <c r="AO65" s="5"/>
      <c r="AP65" s="50"/>
      <c r="AQ65" s="135"/>
      <c r="AR65" s="31"/>
    </row>
    <row r="66" spans="1:44">
      <c r="A66" s="48">
        <v>30</v>
      </c>
      <c r="B66" s="48">
        <v>3</v>
      </c>
      <c r="C66" s="48">
        <v>11</v>
      </c>
      <c r="D66" s="48">
        <f t="shared" si="8"/>
        <v>3</v>
      </c>
      <c r="E66" s="48" t="str">
        <f t="shared" si="9"/>
        <v>30_3</v>
      </c>
      <c r="F66" s="54">
        <v>12.78</v>
      </c>
      <c r="G66" s="48"/>
      <c r="H66" s="48">
        <v>30</v>
      </c>
      <c r="I66" s="48">
        <v>4</v>
      </c>
      <c r="J66" s="48">
        <v>12</v>
      </c>
      <c r="K66" s="48">
        <f t="shared" si="0"/>
        <v>4</v>
      </c>
      <c r="L66" s="48" t="str">
        <f t="shared" si="1"/>
        <v>30_4</v>
      </c>
      <c r="M66" s="54">
        <v>13.63</v>
      </c>
      <c r="N66" s="29"/>
      <c r="O66" s="48">
        <v>30</v>
      </c>
      <c r="P66" s="48">
        <v>4</v>
      </c>
      <c r="Q66" s="48">
        <v>12</v>
      </c>
      <c r="R66" s="48">
        <f t="shared" si="2"/>
        <v>4</v>
      </c>
      <c r="S66" s="48" t="str">
        <f t="shared" si="3"/>
        <v>30_4</v>
      </c>
      <c r="T66" s="54">
        <v>14.04</v>
      </c>
      <c r="U66" s="29"/>
      <c r="V66" s="48">
        <v>30</v>
      </c>
      <c r="W66" s="48">
        <v>4</v>
      </c>
      <c r="X66" s="48">
        <v>12</v>
      </c>
      <c r="Y66" s="48">
        <f t="shared" si="4"/>
        <v>4</v>
      </c>
      <c r="Z66" s="48" t="str">
        <f t="shared" si="5"/>
        <v>30_4</v>
      </c>
      <c r="AA66" s="54">
        <v>14.5</v>
      </c>
      <c r="AB66" s="493"/>
      <c r="AC66" s="48">
        <v>30</v>
      </c>
      <c r="AD66" s="48">
        <v>4</v>
      </c>
      <c r="AE66" s="48">
        <v>12</v>
      </c>
      <c r="AF66" s="48">
        <f t="shared" si="6"/>
        <v>4</v>
      </c>
      <c r="AG66" s="48" t="s">
        <v>448</v>
      </c>
      <c r="AH66" s="48" t="str">
        <f t="shared" si="7"/>
        <v>30_4</v>
      </c>
      <c r="AI66" s="50">
        <f t="shared" si="10"/>
        <v>14.04</v>
      </c>
      <c r="AJ66" s="50">
        <f t="shared" si="11"/>
        <v>14.5</v>
      </c>
      <c r="AK66" s="478">
        <f t="shared" si="12"/>
        <v>14.423333333333334</v>
      </c>
      <c r="AL66" s="29"/>
      <c r="AM66" s="126"/>
      <c r="AN66" s="5"/>
      <c r="AO66" s="5"/>
      <c r="AP66" s="50"/>
      <c r="AQ66" s="135"/>
      <c r="AR66" s="31"/>
    </row>
    <row r="67" spans="1:44">
      <c r="A67" s="48">
        <v>30</v>
      </c>
      <c r="B67" s="48">
        <v>4</v>
      </c>
      <c r="C67" s="48">
        <v>12</v>
      </c>
      <c r="D67" s="48">
        <f t="shared" si="8"/>
        <v>4</v>
      </c>
      <c r="E67" s="48" t="str">
        <f t="shared" si="9"/>
        <v>30_4</v>
      </c>
      <c r="F67" s="54">
        <v>13.17</v>
      </c>
      <c r="G67" s="48"/>
      <c r="H67" s="48">
        <v>30</v>
      </c>
      <c r="I67" s="48">
        <v>5</v>
      </c>
      <c r="J67" s="48">
        <v>13</v>
      </c>
      <c r="K67" s="48">
        <f t="shared" si="0"/>
        <v>5</v>
      </c>
      <c r="L67" s="48" t="str">
        <f t="shared" si="1"/>
        <v>30_5</v>
      </c>
      <c r="M67" s="54">
        <v>14.09</v>
      </c>
      <c r="N67" s="29"/>
      <c r="O67" s="48">
        <v>30</v>
      </c>
      <c r="P67" s="48">
        <v>5</v>
      </c>
      <c r="Q67" s="48">
        <v>13</v>
      </c>
      <c r="R67" s="48">
        <f t="shared" si="2"/>
        <v>5</v>
      </c>
      <c r="S67" s="48" t="str">
        <f t="shared" si="3"/>
        <v>30_5</v>
      </c>
      <c r="T67" s="54">
        <v>14.52</v>
      </c>
      <c r="U67" s="29"/>
      <c r="V67" s="48">
        <v>30</v>
      </c>
      <c r="W67" s="48">
        <v>5</v>
      </c>
      <c r="X67" s="48">
        <v>13</v>
      </c>
      <c r="Y67" s="48">
        <f t="shared" si="4"/>
        <v>5</v>
      </c>
      <c r="Z67" s="48" t="str">
        <f t="shared" si="5"/>
        <v>30_5</v>
      </c>
      <c r="AA67" s="54">
        <v>14.99</v>
      </c>
      <c r="AB67" s="493"/>
      <c r="AC67" s="48">
        <v>30</v>
      </c>
      <c r="AD67" s="48">
        <v>5</v>
      </c>
      <c r="AE67" s="48">
        <v>13</v>
      </c>
      <c r="AF67" s="48">
        <f t="shared" si="6"/>
        <v>5</v>
      </c>
      <c r="AG67" s="48" t="s">
        <v>449</v>
      </c>
      <c r="AH67" s="48" t="str">
        <f t="shared" si="7"/>
        <v>30_5</v>
      </c>
      <c r="AI67" s="50">
        <f t="shared" si="10"/>
        <v>14.52</v>
      </c>
      <c r="AJ67" s="50">
        <f t="shared" si="11"/>
        <v>14.99</v>
      </c>
      <c r="AK67" s="478">
        <f t="shared" si="12"/>
        <v>14.911666666666667</v>
      </c>
      <c r="AL67" s="29"/>
      <c r="AM67" s="126"/>
      <c r="AN67" s="5"/>
      <c r="AO67" s="5"/>
      <c r="AP67" s="50"/>
      <c r="AQ67" s="135"/>
      <c r="AR67" s="31"/>
    </row>
    <row r="68" spans="1:44">
      <c r="A68" s="48">
        <v>30</v>
      </c>
      <c r="B68" s="48">
        <v>5</v>
      </c>
      <c r="C68" s="48">
        <v>13</v>
      </c>
      <c r="D68" s="48">
        <f t="shared" si="8"/>
        <v>5</v>
      </c>
      <c r="E68" s="48" t="str">
        <f t="shared" si="9"/>
        <v>30_5</v>
      </c>
      <c r="F68" s="54">
        <v>13.62</v>
      </c>
      <c r="G68" s="48"/>
      <c r="H68" s="48">
        <v>30</v>
      </c>
      <c r="I68" s="48">
        <v>6</v>
      </c>
      <c r="J68" s="48">
        <v>14</v>
      </c>
      <c r="K68" s="48">
        <f t="shared" si="0"/>
        <v>6</v>
      </c>
      <c r="L68" s="48" t="str">
        <f t="shared" si="1"/>
        <v>30_6</v>
      </c>
      <c r="M68" s="54">
        <v>14.56</v>
      </c>
      <c r="N68" s="29"/>
      <c r="O68" s="48">
        <v>30</v>
      </c>
      <c r="P68" s="48">
        <v>6</v>
      </c>
      <c r="Q68" s="48">
        <v>14</v>
      </c>
      <c r="R68" s="48">
        <f t="shared" si="2"/>
        <v>6</v>
      </c>
      <c r="S68" s="48" t="str">
        <f t="shared" si="3"/>
        <v>30_6</v>
      </c>
      <c r="T68" s="54">
        <v>14.99</v>
      </c>
      <c r="U68" s="29"/>
      <c r="V68" s="48">
        <v>30</v>
      </c>
      <c r="W68" s="48">
        <v>6</v>
      </c>
      <c r="X68" s="48">
        <v>14</v>
      </c>
      <c r="Y68" s="48">
        <f t="shared" si="4"/>
        <v>6</v>
      </c>
      <c r="Z68" s="48" t="str">
        <f t="shared" si="5"/>
        <v>30_6</v>
      </c>
      <c r="AA68" s="54">
        <v>15.48</v>
      </c>
      <c r="AB68" s="493"/>
      <c r="AC68" s="48">
        <v>30</v>
      </c>
      <c r="AD68" s="48">
        <v>6</v>
      </c>
      <c r="AE68" s="48">
        <v>14</v>
      </c>
      <c r="AF68" s="48">
        <f t="shared" si="6"/>
        <v>6</v>
      </c>
      <c r="AG68" s="48" t="s">
        <v>450</v>
      </c>
      <c r="AH68" s="48" t="str">
        <f t="shared" si="7"/>
        <v>30_6</v>
      </c>
      <c r="AI68" s="50">
        <f t="shared" si="10"/>
        <v>14.99</v>
      </c>
      <c r="AJ68" s="50">
        <f t="shared" si="11"/>
        <v>15.48</v>
      </c>
      <c r="AK68" s="478">
        <f t="shared" si="12"/>
        <v>15.398333333333333</v>
      </c>
      <c r="AL68" s="29"/>
      <c r="AM68" s="126"/>
      <c r="AN68" s="5"/>
      <c r="AO68" s="5"/>
      <c r="AP68" s="50"/>
      <c r="AQ68" s="135"/>
      <c r="AR68" s="31"/>
    </row>
    <row r="69" spans="1:44">
      <c r="A69" s="48">
        <v>30</v>
      </c>
      <c r="B69" s="48">
        <v>6</v>
      </c>
      <c r="C69" s="48">
        <v>14</v>
      </c>
      <c r="D69" s="48">
        <f t="shared" si="8"/>
        <v>6</v>
      </c>
      <c r="E69" s="48" t="str">
        <f t="shared" si="9"/>
        <v>30_6</v>
      </c>
      <c r="F69" s="54">
        <v>14.06</v>
      </c>
      <c r="G69" s="48"/>
      <c r="H69" s="48">
        <v>30</v>
      </c>
      <c r="I69" s="48">
        <v>7</v>
      </c>
      <c r="J69" s="48">
        <v>15</v>
      </c>
      <c r="K69" s="48">
        <f t="shared" si="0"/>
        <v>7</v>
      </c>
      <c r="L69" s="48" t="str">
        <f t="shared" si="1"/>
        <v>30_7</v>
      </c>
      <c r="M69" s="54">
        <v>14.98</v>
      </c>
      <c r="N69" s="29"/>
      <c r="O69" s="48">
        <v>30</v>
      </c>
      <c r="P69" s="48">
        <v>7</v>
      </c>
      <c r="Q69" s="48">
        <v>15</v>
      </c>
      <c r="R69" s="48">
        <f t="shared" si="2"/>
        <v>7</v>
      </c>
      <c r="S69" s="48" t="str">
        <f t="shared" si="3"/>
        <v>30_7</v>
      </c>
      <c r="T69" s="54">
        <v>15.43</v>
      </c>
      <c r="U69" s="29"/>
      <c r="V69" s="48">
        <v>30</v>
      </c>
      <c r="W69" s="48">
        <v>7</v>
      </c>
      <c r="X69" s="48">
        <v>15</v>
      </c>
      <c r="Y69" s="48">
        <f t="shared" si="4"/>
        <v>7</v>
      </c>
      <c r="Z69" s="48" t="str">
        <f t="shared" si="5"/>
        <v>30_7</v>
      </c>
      <c r="AA69" s="54">
        <v>15.93</v>
      </c>
      <c r="AB69" s="493"/>
      <c r="AC69" s="48">
        <v>30</v>
      </c>
      <c r="AD69" s="48">
        <v>7</v>
      </c>
      <c r="AE69" s="48">
        <v>15</v>
      </c>
      <c r="AF69" s="48">
        <f t="shared" si="6"/>
        <v>7</v>
      </c>
      <c r="AG69" s="48" t="s">
        <v>451</v>
      </c>
      <c r="AH69" s="48" t="str">
        <f t="shared" si="7"/>
        <v>30_7</v>
      </c>
      <c r="AI69" s="50">
        <f t="shared" si="10"/>
        <v>15.43</v>
      </c>
      <c r="AJ69" s="50">
        <f t="shared" si="11"/>
        <v>15.93</v>
      </c>
      <c r="AK69" s="478">
        <f t="shared" si="12"/>
        <v>15.846666666666668</v>
      </c>
      <c r="AL69" s="29"/>
      <c r="AM69" s="126"/>
      <c r="AN69" s="5"/>
      <c r="AO69" s="5"/>
      <c r="AP69" s="50"/>
      <c r="AQ69" s="135"/>
      <c r="AR69" s="31"/>
    </row>
    <row r="70" spans="1:44">
      <c r="A70" s="48">
        <v>30</v>
      </c>
      <c r="B70" s="48">
        <v>7</v>
      </c>
      <c r="C70" s="48">
        <v>15</v>
      </c>
      <c r="D70" s="48">
        <f t="shared" si="8"/>
        <v>7</v>
      </c>
      <c r="E70" s="48" t="str">
        <f t="shared" si="9"/>
        <v>30_7</v>
      </c>
      <c r="F70" s="54">
        <v>14.48</v>
      </c>
      <c r="G70" s="48"/>
      <c r="H70" s="48">
        <v>30</v>
      </c>
      <c r="I70" s="48">
        <v>8</v>
      </c>
      <c r="J70" s="48">
        <v>16</v>
      </c>
      <c r="K70" s="48">
        <f t="shared" si="0"/>
        <v>8</v>
      </c>
      <c r="L70" s="48" t="str">
        <f t="shared" si="1"/>
        <v>30_8</v>
      </c>
      <c r="M70" s="54">
        <v>15.46</v>
      </c>
      <c r="N70" s="29"/>
      <c r="O70" s="48">
        <v>30</v>
      </c>
      <c r="P70" s="48">
        <v>8</v>
      </c>
      <c r="Q70" s="48">
        <v>16</v>
      </c>
      <c r="R70" s="48">
        <f t="shared" si="2"/>
        <v>8</v>
      </c>
      <c r="S70" s="48" t="str">
        <f t="shared" si="3"/>
        <v>30_8</v>
      </c>
      <c r="T70" s="54">
        <v>15.93</v>
      </c>
      <c r="U70" s="29"/>
      <c r="V70" s="48">
        <v>30</v>
      </c>
      <c r="W70" s="48">
        <v>8</v>
      </c>
      <c r="X70" s="48">
        <v>16</v>
      </c>
      <c r="Y70" s="48">
        <f t="shared" si="4"/>
        <v>8</v>
      </c>
      <c r="Z70" s="48" t="str">
        <f t="shared" si="5"/>
        <v>30_8</v>
      </c>
      <c r="AA70" s="54">
        <v>16.440000000000001</v>
      </c>
      <c r="AB70" s="493"/>
      <c r="AC70" s="48">
        <v>30</v>
      </c>
      <c r="AD70" s="48">
        <v>8</v>
      </c>
      <c r="AE70" s="48">
        <v>16</v>
      </c>
      <c r="AF70" s="48">
        <f t="shared" si="6"/>
        <v>8</v>
      </c>
      <c r="AG70" s="48" t="s">
        <v>452</v>
      </c>
      <c r="AH70" s="48" t="str">
        <f t="shared" si="7"/>
        <v>30_8</v>
      </c>
      <c r="AI70" s="50">
        <f t="shared" si="10"/>
        <v>15.93</v>
      </c>
      <c r="AJ70" s="50">
        <f t="shared" si="11"/>
        <v>16.440000000000001</v>
      </c>
      <c r="AK70" s="478">
        <f t="shared" si="12"/>
        <v>16.355</v>
      </c>
      <c r="AL70" s="29"/>
      <c r="AM70" s="126"/>
      <c r="AN70" s="5"/>
      <c r="AO70" s="5"/>
      <c r="AP70" s="50"/>
      <c r="AQ70" s="135"/>
      <c r="AR70" s="31"/>
    </row>
    <row r="71" spans="1:44">
      <c r="A71" s="48">
        <v>30</v>
      </c>
      <c r="B71" s="48">
        <v>8</v>
      </c>
      <c r="C71" s="48">
        <v>16</v>
      </c>
      <c r="D71" s="48">
        <f t="shared" si="8"/>
        <v>8</v>
      </c>
      <c r="E71" s="48" t="str">
        <f t="shared" si="9"/>
        <v>30_8</v>
      </c>
      <c r="F71" s="54">
        <v>14.94</v>
      </c>
      <c r="G71" s="48"/>
      <c r="H71" s="48">
        <v>30</v>
      </c>
      <c r="I71" s="48">
        <v>9</v>
      </c>
      <c r="J71" s="48">
        <v>17</v>
      </c>
      <c r="K71" s="48">
        <f t="shared" si="0"/>
        <v>9</v>
      </c>
      <c r="L71" s="48" t="str">
        <f t="shared" si="1"/>
        <v>30_9</v>
      </c>
      <c r="M71" s="54">
        <v>15.85</v>
      </c>
      <c r="N71" s="29"/>
      <c r="O71" s="48">
        <v>30</v>
      </c>
      <c r="P71" s="48">
        <v>9</v>
      </c>
      <c r="Q71" s="48">
        <v>17</v>
      </c>
      <c r="R71" s="48">
        <f t="shared" si="2"/>
        <v>9</v>
      </c>
      <c r="S71" s="48" t="str">
        <f t="shared" si="3"/>
        <v>30_9</v>
      </c>
      <c r="T71" s="54">
        <v>16.329999999999998</v>
      </c>
      <c r="U71" s="29"/>
      <c r="V71" s="48">
        <v>30</v>
      </c>
      <c r="W71" s="48">
        <v>9</v>
      </c>
      <c r="X71" s="48">
        <v>17</v>
      </c>
      <c r="Y71" s="48">
        <f t="shared" si="4"/>
        <v>9</v>
      </c>
      <c r="Z71" s="48" t="str">
        <f t="shared" si="5"/>
        <v>30_9</v>
      </c>
      <c r="AA71" s="54">
        <v>16.86</v>
      </c>
      <c r="AB71" s="493"/>
      <c r="AC71" s="48">
        <v>30</v>
      </c>
      <c r="AD71" s="48">
        <v>9</v>
      </c>
      <c r="AE71" s="48">
        <v>17</v>
      </c>
      <c r="AF71" s="48">
        <f t="shared" si="6"/>
        <v>9</v>
      </c>
      <c r="AG71" s="48" t="s">
        <v>453</v>
      </c>
      <c r="AH71" s="48" t="str">
        <f t="shared" si="7"/>
        <v>30_9</v>
      </c>
      <c r="AI71" s="50">
        <f t="shared" si="10"/>
        <v>16.329999999999998</v>
      </c>
      <c r="AJ71" s="50">
        <f t="shared" si="11"/>
        <v>16.86</v>
      </c>
      <c r="AK71" s="478">
        <f t="shared" si="12"/>
        <v>16.771666666666668</v>
      </c>
      <c r="AL71" s="29"/>
      <c r="AM71" s="126"/>
      <c r="AN71" s="5"/>
      <c r="AO71" s="5"/>
      <c r="AP71" s="50"/>
      <c r="AQ71" s="135"/>
      <c r="AR71" s="31"/>
    </row>
    <row r="72" spans="1:44">
      <c r="A72" s="48">
        <v>30</v>
      </c>
      <c r="B72" s="48">
        <v>9</v>
      </c>
      <c r="C72" s="48">
        <v>17</v>
      </c>
      <c r="D72" s="48">
        <f t="shared" si="8"/>
        <v>9</v>
      </c>
      <c r="E72" s="48" t="str">
        <f t="shared" si="9"/>
        <v>30_9</v>
      </c>
      <c r="F72" s="54">
        <v>15.32</v>
      </c>
      <c r="G72" s="48"/>
      <c r="H72" s="48">
        <v>30</v>
      </c>
      <c r="I72" s="48">
        <v>10</v>
      </c>
      <c r="J72" s="48">
        <v>18</v>
      </c>
      <c r="K72" s="48">
        <f t="shared" si="0"/>
        <v>10</v>
      </c>
      <c r="L72" s="48" t="str">
        <f t="shared" si="1"/>
        <v>30_10</v>
      </c>
      <c r="M72" s="54">
        <v>16.329999999999998</v>
      </c>
      <c r="N72" s="29"/>
      <c r="O72" s="48">
        <v>30</v>
      </c>
      <c r="P72" s="48">
        <v>10</v>
      </c>
      <c r="Q72" s="48">
        <v>18</v>
      </c>
      <c r="R72" s="48">
        <f t="shared" si="2"/>
        <v>10</v>
      </c>
      <c r="S72" s="48" t="str">
        <f t="shared" si="3"/>
        <v>30_10</v>
      </c>
      <c r="T72" s="54">
        <v>16.82</v>
      </c>
      <c r="U72" s="29"/>
      <c r="V72" s="48">
        <v>30</v>
      </c>
      <c r="W72" s="48">
        <v>10</v>
      </c>
      <c r="X72" s="48">
        <v>18</v>
      </c>
      <c r="Y72" s="48">
        <f t="shared" si="4"/>
        <v>10</v>
      </c>
      <c r="Z72" s="48" t="str">
        <f t="shared" si="5"/>
        <v>30_10</v>
      </c>
      <c r="AA72" s="54">
        <v>17.36</v>
      </c>
      <c r="AB72" s="493"/>
      <c r="AC72" s="48">
        <v>30</v>
      </c>
      <c r="AD72" s="48">
        <v>10</v>
      </c>
      <c r="AE72" s="48">
        <v>18</v>
      </c>
      <c r="AF72" s="48">
        <f t="shared" si="6"/>
        <v>10</v>
      </c>
      <c r="AG72" s="48" t="s">
        <v>454</v>
      </c>
      <c r="AH72" s="48" t="str">
        <f t="shared" si="7"/>
        <v>30_10</v>
      </c>
      <c r="AI72" s="50">
        <f t="shared" si="10"/>
        <v>16.82</v>
      </c>
      <c r="AJ72" s="50">
        <f t="shared" si="11"/>
        <v>17.36</v>
      </c>
      <c r="AK72" s="478">
        <f t="shared" si="12"/>
        <v>17.27</v>
      </c>
      <c r="AL72" s="29"/>
      <c r="AM72" s="126"/>
      <c r="AN72" s="5"/>
      <c r="AO72" s="5"/>
      <c r="AP72" s="50"/>
      <c r="AQ72" s="135"/>
      <c r="AR72" s="31"/>
    </row>
    <row r="73" spans="1:44">
      <c r="A73" s="48">
        <v>30</v>
      </c>
      <c r="B73" s="48">
        <v>10</v>
      </c>
      <c r="C73" s="48">
        <v>18</v>
      </c>
      <c r="D73" s="48">
        <f t="shared" si="8"/>
        <v>10</v>
      </c>
      <c r="E73" s="48" t="str">
        <f t="shared" si="9"/>
        <v>30_10</v>
      </c>
      <c r="F73" s="54">
        <v>15.77</v>
      </c>
      <c r="G73" s="48"/>
      <c r="H73" s="48">
        <v>35</v>
      </c>
      <c r="I73" s="48" t="s">
        <v>405</v>
      </c>
      <c r="J73" s="48">
        <v>8</v>
      </c>
      <c r="K73" s="48" t="str">
        <f t="shared" si="0"/>
        <v>Aanloopperiodiek_0</v>
      </c>
      <c r="L73" s="48" t="str">
        <f t="shared" si="1"/>
        <v>35_Aanloopperiodiek_0</v>
      </c>
      <c r="M73" s="54">
        <v>12.16</v>
      </c>
      <c r="N73" s="29"/>
      <c r="O73" s="48">
        <v>35</v>
      </c>
      <c r="P73" s="48" t="s">
        <v>405</v>
      </c>
      <c r="Q73" s="48">
        <v>8</v>
      </c>
      <c r="R73" s="48" t="str">
        <f t="shared" si="2"/>
        <v>Aanloopperiodiek_0</v>
      </c>
      <c r="S73" s="48" t="str">
        <f t="shared" si="3"/>
        <v>35_Aanloopperiodiek_0</v>
      </c>
      <c r="T73" s="54">
        <v>12.52</v>
      </c>
      <c r="U73" s="29"/>
      <c r="V73" s="48">
        <v>35</v>
      </c>
      <c r="W73" s="48" t="s">
        <v>405</v>
      </c>
      <c r="X73" s="48">
        <v>8</v>
      </c>
      <c r="Y73" s="48" t="str">
        <f t="shared" si="4"/>
        <v>Aanloopperiodiek_0</v>
      </c>
      <c r="Z73" s="48" t="str">
        <f t="shared" si="5"/>
        <v>35_Aanloopperiodiek_0</v>
      </c>
      <c r="AA73" s="54" t="s">
        <v>387</v>
      </c>
      <c r="AB73" s="493"/>
      <c r="AC73" s="48">
        <v>35</v>
      </c>
      <c r="AD73" s="48" t="s">
        <v>405</v>
      </c>
      <c r="AE73" s="48">
        <v>8</v>
      </c>
      <c r="AF73" s="48" t="str">
        <f t="shared" si="6"/>
        <v>Aanloopperiodiek_0</v>
      </c>
      <c r="AG73" s="48" t="s">
        <v>455</v>
      </c>
      <c r="AH73" s="48" t="str">
        <f t="shared" si="7"/>
        <v>35_Aanloopperiodiek_0</v>
      </c>
      <c r="AI73" s="50">
        <f t="shared" si="10"/>
        <v>12.52</v>
      </c>
      <c r="AJ73" s="50" t="str">
        <f t="shared" si="11"/>
        <v>vervalt</v>
      </c>
      <c r="AK73" s="478" t="str">
        <f t="shared" si="12"/>
        <v>vervalt</v>
      </c>
      <c r="AL73" s="5"/>
      <c r="AM73" s="5"/>
      <c r="AN73" s="5"/>
      <c r="AO73" s="5"/>
      <c r="AP73" s="50"/>
      <c r="AQ73" s="135"/>
      <c r="AR73" s="31"/>
    </row>
    <row r="74" spans="1:44">
      <c r="A74" s="48">
        <v>35</v>
      </c>
      <c r="B74" s="48" t="s">
        <v>405</v>
      </c>
      <c r="C74" s="48">
        <v>8</v>
      </c>
      <c r="D74" s="48" t="str">
        <f t="shared" si="8"/>
        <v>Aanloopperiodiek_0</v>
      </c>
      <c r="E74" s="48" t="str">
        <f t="shared" si="9"/>
        <v>35_Aanloopperiodiek_0</v>
      </c>
      <c r="F74" s="54">
        <v>11.75</v>
      </c>
      <c r="G74" s="48"/>
      <c r="H74" s="48">
        <v>35</v>
      </c>
      <c r="I74" s="48" t="s">
        <v>407</v>
      </c>
      <c r="J74" s="48">
        <v>9</v>
      </c>
      <c r="K74" s="48" t="str">
        <f t="shared" si="0"/>
        <v>Aanloopperiodiek_1</v>
      </c>
      <c r="L74" s="48" t="str">
        <f t="shared" si="1"/>
        <v>35_Aanloopperiodiek_1</v>
      </c>
      <c r="M74" s="54">
        <v>12.48</v>
      </c>
      <c r="N74" s="29"/>
      <c r="O74" s="48">
        <v>35</v>
      </c>
      <c r="P74" s="48" t="s">
        <v>407</v>
      </c>
      <c r="Q74" s="48">
        <v>9</v>
      </c>
      <c r="R74" s="48" t="str">
        <f t="shared" si="2"/>
        <v>Aanloopperiodiek_1</v>
      </c>
      <c r="S74" s="48" t="str">
        <f t="shared" si="3"/>
        <v>35_Aanloopperiodiek_1</v>
      </c>
      <c r="T74" s="54">
        <v>12.86</v>
      </c>
      <c r="U74" s="29"/>
      <c r="V74" s="48">
        <v>35</v>
      </c>
      <c r="W74" s="48" t="s">
        <v>407</v>
      </c>
      <c r="X74" s="48">
        <v>9</v>
      </c>
      <c r="Y74" s="48" t="str">
        <f t="shared" si="4"/>
        <v>Aanloopperiodiek_1</v>
      </c>
      <c r="Z74" s="48" t="str">
        <f t="shared" si="5"/>
        <v>35_Aanloopperiodiek_1</v>
      </c>
      <c r="AA74" s="54" t="s">
        <v>387</v>
      </c>
      <c r="AB74" s="493"/>
      <c r="AC74" s="48">
        <v>35</v>
      </c>
      <c r="AD74" s="48" t="s">
        <v>407</v>
      </c>
      <c r="AE74" s="48">
        <v>9</v>
      </c>
      <c r="AF74" s="48" t="str">
        <f t="shared" si="6"/>
        <v>Aanloopperiodiek_1</v>
      </c>
      <c r="AG74" s="48" t="s">
        <v>456</v>
      </c>
      <c r="AH74" s="48" t="str">
        <f t="shared" si="7"/>
        <v>35_Aanloopperiodiek_1</v>
      </c>
      <c r="AI74" s="50">
        <f t="shared" si="10"/>
        <v>12.86</v>
      </c>
      <c r="AJ74" s="50" t="str">
        <f t="shared" si="11"/>
        <v>vervalt</v>
      </c>
      <c r="AK74" s="478" t="str">
        <f t="shared" si="12"/>
        <v>vervalt</v>
      </c>
      <c r="AL74" s="5"/>
      <c r="AM74" s="5"/>
      <c r="AN74" s="5"/>
      <c r="AO74" s="5"/>
      <c r="AP74" s="50"/>
      <c r="AQ74" s="135"/>
      <c r="AR74" s="31"/>
    </row>
    <row r="75" spans="1:44">
      <c r="A75" s="48">
        <v>35</v>
      </c>
      <c r="B75" s="48" t="s">
        <v>407</v>
      </c>
      <c r="C75" s="48">
        <v>9</v>
      </c>
      <c r="D75" s="48" t="str">
        <f t="shared" si="8"/>
        <v>Aanloopperiodiek_1</v>
      </c>
      <c r="E75" s="48" t="str">
        <f t="shared" si="9"/>
        <v>35_Aanloopperiodiek_1</v>
      </c>
      <c r="F75" s="54">
        <v>12.06</v>
      </c>
      <c r="G75" s="48"/>
      <c r="H75" s="48">
        <v>35</v>
      </c>
      <c r="I75" s="48">
        <v>0</v>
      </c>
      <c r="J75" s="48">
        <v>10</v>
      </c>
      <c r="K75" s="48">
        <f t="shared" si="0"/>
        <v>0</v>
      </c>
      <c r="L75" s="48" t="str">
        <f t="shared" si="1"/>
        <v>35_0</v>
      </c>
      <c r="M75" s="54">
        <v>12.83</v>
      </c>
      <c r="N75" s="5"/>
      <c r="O75" s="48">
        <v>35</v>
      </c>
      <c r="P75" s="48">
        <v>0</v>
      </c>
      <c r="Q75" s="48">
        <v>10</v>
      </c>
      <c r="R75" s="48">
        <f t="shared" si="2"/>
        <v>0</v>
      </c>
      <c r="S75" s="48" t="str">
        <f t="shared" si="3"/>
        <v>35_0</v>
      </c>
      <c r="T75" s="54">
        <v>13.22</v>
      </c>
      <c r="U75" s="5"/>
      <c r="V75" s="48">
        <v>35</v>
      </c>
      <c r="W75" s="48" t="s">
        <v>431</v>
      </c>
      <c r="X75" s="48">
        <v>10</v>
      </c>
      <c r="Y75" s="48" t="str">
        <f t="shared" si="4"/>
        <v>zij-instroomperiodiek</v>
      </c>
      <c r="Z75" s="48" t="str">
        <f t="shared" si="5"/>
        <v>35_zij-instroomperiodiek</v>
      </c>
      <c r="AA75" s="54">
        <v>13.64</v>
      </c>
      <c r="AB75" s="493"/>
      <c r="AC75" s="48">
        <v>35</v>
      </c>
      <c r="AD75" s="48" t="s">
        <v>431</v>
      </c>
      <c r="AE75" s="48">
        <v>10</v>
      </c>
      <c r="AF75" s="48" t="str">
        <f t="shared" si="6"/>
        <v>zij-instroomperiodiek</v>
      </c>
      <c r="AG75" s="48" t="s">
        <v>457</v>
      </c>
      <c r="AH75" s="48" t="str">
        <f t="shared" si="7"/>
        <v>35_zij-instroomperiodiek</v>
      </c>
      <c r="AI75" s="50">
        <f t="shared" si="10"/>
        <v>13.22</v>
      </c>
      <c r="AJ75" s="50">
        <f t="shared" si="11"/>
        <v>13.64</v>
      </c>
      <c r="AK75" s="478">
        <f t="shared" si="12"/>
        <v>13.57</v>
      </c>
      <c r="AL75" s="5"/>
      <c r="AM75" s="5"/>
      <c r="AN75" s="5"/>
      <c r="AO75" s="5"/>
      <c r="AP75" s="5"/>
      <c r="AQ75" s="6"/>
    </row>
    <row r="76" spans="1:44">
      <c r="A76" s="48">
        <v>35</v>
      </c>
      <c r="B76" s="48">
        <v>0</v>
      </c>
      <c r="C76" s="48">
        <v>10</v>
      </c>
      <c r="D76" s="48">
        <f t="shared" si="8"/>
        <v>0</v>
      </c>
      <c r="E76" s="48" t="str">
        <f t="shared" si="9"/>
        <v>35_0</v>
      </c>
      <c r="F76" s="54">
        <v>12.4</v>
      </c>
      <c r="G76" s="48"/>
      <c r="H76" s="48">
        <v>35</v>
      </c>
      <c r="I76" s="48">
        <v>1</v>
      </c>
      <c r="J76" s="48">
        <v>11</v>
      </c>
      <c r="K76" s="48">
        <f t="shared" si="0"/>
        <v>1</v>
      </c>
      <c r="L76" s="48" t="str">
        <f t="shared" si="1"/>
        <v>35_1</v>
      </c>
      <c r="M76" s="54">
        <v>13.22</v>
      </c>
      <c r="N76" s="32"/>
      <c r="O76" s="48">
        <v>35</v>
      </c>
      <c r="P76" s="48">
        <v>1</v>
      </c>
      <c r="Q76" s="48">
        <v>11</v>
      </c>
      <c r="R76" s="48">
        <f t="shared" si="2"/>
        <v>1</v>
      </c>
      <c r="S76" s="48" t="str">
        <f t="shared" si="3"/>
        <v>35_1</v>
      </c>
      <c r="T76" s="54">
        <v>13.62</v>
      </c>
      <c r="U76" s="32"/>
      <c r="V76" s="48">
        <v>35</v>
      </c>
      <c r="W76" s="48">
        <v>1</v>
      </c>
      <c r="X76" s="48">
        <v>11</v>
      </c>
      <c r="Y76" s="48">
        <f t="shared" si="4"/>
        <v>1</v>
      </c>
      <c r="Z76" s="48" t="str">
        <f t="shared" si="5"/>
        <v>35_1</v>
      </c>
      <c r="AA76" s="54">
        <v>14.06</v>
      </c>
      <c r="AB76" s="493"/>
      <c r="AC76" s="48">
        <v>35</v>
      </c>
      <c r="AD76" s="48">
        <v>1</v>
      </c>
      <c r="AE76" s="48">
        <v>11</v>
      </c>
      <c r="AF76" s="48">
        <f t="shared" si="6"/>
        <v>1</v>
      </c>
      <c r="AG76" s="48" t="s">
        <v>458</v>
      </c>
      <c r="AH76" s="48" t="str">
        <f t="shared" si="7"/>
        <v>35_1</v>
      </c>
      <c r="AI76" s="50">
        <f t="shared" si="10"/>
        <v>13.62</v>
      </c>
      <c r="AJ76" s="50">
        <f t="shared" si="11"/>
        <v>14.06</v>
      </c>
      <c r="AK76" s="478">
        <f t="shared" si="12"/>
        <v>13.986666666666666</v>
      </c>
      <c r="AL76" s="32"/>
      <c r="AM76" s="32"/>
      <c r="AN76" s="5"/>
      <c r="AO76" s="5"/>
      <c r="AP76" s="32"/>
      <c r="AQ76" s="136"/>
      <c r="AR76" s="34"/>
    </row>
    <row r="77" spans="1:44">
      <c r="A77" s="48">
        <v>35</v>
      </c>
      <c r="B77" s="48">
        <v>1</v>
      </c>
      <c r="C77" s="48">
        <v>11</v>
      </c>
      <c r="D77" s="48">
        <f t="shared" si="8"/>
        <v>1</v>
      </c>
      <c r="E77" s="48" t="str">
        <f t="shared" si="9"/>
        <v>35_1</v>
      </c>
      <c r="F77" s="54">
        <v>12.78</v>
      </c>
      <c r="G77" s="48"/>
      <c r="H77" s="48">
        <v>35</v>
      </c>
      <c r="I77" s="48">
        <v>2</v>
      </c>
      <c r="J77" s="48">
        <v>12</v>
      </c>
      <c r="K77" s="48">
        <f t="shared" si="0"/>
        <v>2</v>
      </c>
      <c r="L77" s="48" t="str">
        <f t="shared" si="1"/>
        <v>35_2</v>
      </c>
      <c r="M77" s="54">
        <v>13.63</v>
      </c>
      <c r="N77" s="32"/>
      <c r="O77" s="48">
        <v>35</v>
      </c>
      <c r="P77" s="48">
        <v>2</v>
      </c>
      <c r="Q77" s="48">
        <v>12</v>
      </c>
      <c r="R77" s="48">
        <f t="shared" si="2"/>
        <v>2</v>
      </c>
      <c r="S77" s="48" t="str">
        <f t="shared" si="3"/>
        <v>35_2</v>
      </c>
      <c r="T77" s="54">
        <v>14.04</v>
      </c>
      <c r="U77" s="32"/>
      <c r="V77" s="48">
        <v>35</v>
      </c>
      <c r="W77" s="48">
        <v>2</v>
      </c>
      <c r="X77" s="48">
        <v>12</v>
      </c>
      <c r="Y77" s="48">
        <f t="shared" si="4"/>
        <v>2</v>
      </c>
      <c r="Z77" s="48" t="str">
        <f t="shared" si="5"/>
        <v>35_2</v>
      </c>
      <c r="AA77" s="54">
        <v>14.5</v>
      </c>
      <c r="AB77" s="493"/>
      <c r="AC77" s="48">
        <v>35</v>
      </c>
      <c r="AD77" s="48">
        <v>2</v>
      </c>
      <c r="AE77" s="48">
        <v>12</v>
      </c>
      <c r="AF77" s="48">
        <f t="shared" si="6"/>
        <v>2</v>
      </c>
      <c r="AG77" s="48" t="s">
        <v>459</v>
      </c>
      <c r="AH77" s="48" t="str">
        <f t="shared" si="7"/>
        <v>35_2</v>
      </c>
      <c r="AI77" s="50">
        <f t="shared" si="10"/>
        <v>14.04</v>
      </c>
      <c r="AJ77" s="50">
        <f t="shared" si="11"/>
        <v>14.5</v>
      </c>
      <c r="AK77" s="478">
        <f t="shared" si="12"/>
        <v>14.423333333333334</v>
      </c>
      <c r="AL77" s="32"/>
      <c r="AM77" s="32"/>
      <c r="AN77" s="130"/>
      <c r="AO77" s="130"/>
      <c r="AP77" s="32"/>
      <c r="AQ77" s="136"/>
      <c r="AR77" s="34"/>
    </row>
    <row r="78" spans="1:44">
      <c r="A78" s="48">
        <v>35</v>
      </c>
      <c r="B78" s="48">
        <v>2</v>
      </c>
      <c r="C78" s="48">
        <v>12</v>
      </c>
      <c r="D78" s="48">
        <f t="shared" si="8"/>
        <v>2</v>
      </c>
      <c r="E78" s="48" t="str">
        <f t="shared" si="9"/>
        <v>35_2</v>
      </c>
      <c r="F78" s="54">
        <v>13.17</v>
      </c>
      <c r="G78" s="48"/>
      <c r="H78" s="48">
        <v>35</v>
      </c>
      <c r="I78" s="48">
        <v>3</v>
      </c>
      <c r="J78" s="48">
        <v>13</v>
      </c>
      <c r="K78" s="48">
        <f t="shared" si="0"/>
        <v>3</v>
      </c>
      <c r="L78" s="48" t="str">
        <f t="shared" si="1"/>
        <v>35_3</v>
      </c>
      <c r="M78" s="54">
        <v>14.09</v>
      </c>
      <c r="N78" s="29"/>
      <c r="O78" s="48">
        <v>35</v>
      </c>
      <c r="P78" s="48">
        <v>3</v>
      </c>
      <c r="Q78" s="48">
        <v>13</v>
      </c>
      <c r="R78" s="48">
        <f t="shared" si="2"/>
        <v>3</v>
      </c>
      <c r="S78" s="48" t="str">
        <f t="shared" si="3"/>
        <v>35_3</v>
      </c>
      <c r="T78" s="54">
        <v>14.52</v>
      </c>
      <c r="U78" s="29"/>
      <c r="V78" s="48">
        <v>35</v>
      </c>
      <c r="W78" s="48">
        <v>3</v>
      </c>
      <c r="X78" s="48">
        <v>13</v>
      </c>
      <c r="Y78" s="48">
        <f t="shared" si="4"/>
        <v>3</v>
      </c>
      <c r="Z78" s="48" t="str">
        <f t="shared" si="5"/>
        <v>35_3</v>
      </c>
      <c r="AA78" s="54">
        <v>14.99</v>
      </c>
      <c r="AB78" s="493"/>
      <c r="AC78" s="48">
        <v>35</v>
      </c>
      <c r="AD78" s="48">
        <v>3</v>
      </c>
      <c r="AE78" s="48">
        <v>13</v>
      </c>
      <c r="AF78" s="48">
        <f t="shared" si="6"/>
        <v>3</v>
      </c>
      <c r="AG78" s="48" t="s">
        <v>460</v>
      </c>
      <c r="AH78" s="48" t="str">
        <f t="shared" si="7"/>
        <v>35_3</v>
      </c>
      <c r="AI78" s="50">
        <f t="shared" si="10"/>
        <v>14.52</v>
      </c>
      <c r="AJ78" s="50">
        <f t="shared" si="11"/>
        <v>14.99</v>
      </c>
      <c r="AK78" s="478">
        <f t="shared" si="12"/>
        <v>14.911666666666667</v>
      </c>
      <c r="AL78" s="29"/>
      <c r="AM78" s="126"/>
      <c r="AN78" s="5"/>
      <c r="AO78" s="5"/>
      <c r="AP78" s="4"/>
      <c r="AQ78" s="135"/>
      <c r="AR78" s="31"/>
    </row>
    <row r="79" spans="1:44">
      <c r="A79" s="48">
        <v>35</v>
      </c>
      <c r="B79" s="48">
        <v>3</v>
      </c>
      <c r="C79" s="48">
        <v>13</v>
      </c>
      <c r="D79" s="48">
        <f t="shared" si="8"/>
        <v>3</v>
      </c>
      <c r="E79" s="48" t="str">
        <f t="shared" si="9"/>
        <v>35_3</v>
      </c>
      <c r="F79" s="54">
        <v>13.62</v>
      </c>
      <c r="G79" s="48"/>
      <c r="H79" s="48">
        <v>35</v>
      </c>
      <c r="I79" s="48">
        <v>4</v>
      </c>
      <c r="J79" s="48">
        <v>14</v>
      </c>
      <c r="K79" s="48">
        <f t="shared" ref="K79:K142" si="13">I79</f>
        <v>4</v>
      </c>
      <c r="L79" s="48" t="str">
        <f t="shared" ref="L79:L142" si="14">H79&amp;"_"&amp;K79</f>
        <v>35_4</v>
      </c>
      <c r="M79" s="54">
        <v>14.56</v>
      </c>
      <c r="N79" s="29"/>
      <c r="O79" s="48">
        <v>35</v>
      </c>
      <c r="P79" s="48">
        <v>4</v>
      </c>
      <c r="Q79" s="48">
        <v>14</v>
      </c>
      <c r="R79" s="48">
        <f t="shared" ref="R79:R99" si="15">P79</f>
        <v>4</v>
      </c>
      <c r="S79" s="48" t="str">
        <f t="shared" ref="S79:S99" si="16">O79&amp;"_"&amp;R79</f>
        <v>35_4</v>
      </c>
      <c r="T79" s="54">
        <v>14.99</v>
      </c>
      <c r="U79" s="29"/>
      <c r="V79" s="48">
        <v>35</v>
      </c>
      <c r="W79" s="48">
        <v>4</v>
      </c>
      <c r="X79" s="48">
        <v>14</v>
      </c>
      <c r="Y79" s="48">
        <f t="shared" ref="Y79:Y143" si="17">W79</f>
        <v>4</v>
      </c>
      <c r="Z79" s="48" t="str">
        <f t="shared" ref="Z79:Z101" si="18">V79&amp;"_"&amp;Y79</f>
        <v>35_4</v>
      </c>
      <c r="AA79" s="54">
        <v>15.48</v>
      </c>
      <c r="AB79" s="493"/>
      <c r="AC79" s="48">
        <v>35</v>
      </c>
      <c r="AD79" s="48">
        <v>4</v>
      </c>
      <c r="AE79" s="48">
        <v>14</v>
      </c>
      <c r="AF79" s="48">
        <f t="shared" ref="AF79:AF143" si="19">AD79</f>
        <v>4</v>
      </c>
      <c r="AG79" s="48" t="s">
        <v>461</v>
      </c>
      <c r="AH79" s="48" t="str">
        <f t="shared" ref="AH79:AH142" si="20">AC79&amp;"_"&amp;AF79</f>
        <v>35_4</v>
      </c>
      <c r="AI79" s="50">
        <f t="shared" ref="AI79:AI142" si="21">INDEX($T$15:$T$236,MATCH(AG79,$S$15:$S$236,0))</f>
        <v>14.99</v>
      </c>
      <c r="AJ79" s="50">
        <f t="shared" si="11"/>
        <v>15.48</v>
      </c>
      <c r="AK79" s="478">
        <f t="shared" si="12"/>
        <v>15.398333333333333</v>
      </c>
      <c r="AL79" s="29"/>
      <c r="AM79" s="126"/>
      <c r="AN79" s="5"/>
      <c r="AO79" s="5"/>
      <c r="AP79" s="4"/>
      <c r="AQ79" s="135"/>
      <c r="AR79" s="31"/>
    </row>
    <row r="80" spans="1:44">
      <c r="A80" s="48">
        <v>35</v>
      </c>
      <c r="B80" s="48">
        <v>4</v>
      </c>
      <c r="C80" s="48">
        <v>14</v>
      </c>
      <c r="D80" s="48">
        <f t="shared" ref="D80:D143" si="22">B80</f>
        <v>4</v>
      </c>
      <c r="E80" s="48" t="str">
        <f t="shared" ref="E80:E143" si="23">A80&amp;"_"&amp;D80</f>
        <v>35_4</v>
      </c>
      <c r="F80" s="54">
        <v>14.06</v>
      </c>
      <c r="G80" s="48"/>
      <c r="H80" s="48">
        <v>35</v>
      </c>
      <c r="I80" s="48">
        <v>5</v>
      </c>
      <c r="J80" s="48">
        <v>15</v>
      </c>
      <c r="K80" s="48">
        <f t="shared" si="13"/>
        <v>5</v>
      </c>
      <c r="L80" s="48" t="str">
        <f t="shared" si="14"/>
        <v>35_5</v>
      </c>
      <c r="M80" s="54">
        <v>14.98</v>
      </c>
      <c r="N80" s="29"/>
      <c r="O80" s="48">
        <v>35</v>
      </c>
      <c r="P80" s="48">
        <v>5</v>
      </c>
      <c r="Q80" s="48">
        <v>15</v>
      </c>
      <c r="R80" s="48">
        <f t="shared" si="15"/>
        <v>5</v>
      </c>
      <c r="S80" s="48" t="str">
        <f t="shared" si="16"/>
        <v>35_5</v>
      </c>
      <c r="T80" s="54">
        <v>15.43</v>
      </c>
      <c r="U80" s="29"/>
      <c r="V80" s="48">
        <v>35</v>
      </c>
      <c r="W80" s="48">
        <v>5</v>
      </c>
      <c r="X80" s="48">
        <v>15</v>
      </c>
      <c r="Y80" s="48">
        <f t="shared" si="17"/>
        <v>5</v>
      </c>
      <c r="Z80" s="48" t="str">
        <f t="shared" si="18"/>
        <v>35_5</v>
      </c>
      <c r="AA80" s="54">
        <v>15.93</v>
      </c>
      <c r="AB80" s="493"/>
      <c r="AC80" s="48">
        <v>35</v>
      </c>
      <c r="AD80" s="48">
        <v>5</v>
      </c>
      <c r="AE80" s="48">
        <v>15</v>
      </c>
      <c r="AF80" s="48">
        <f t="shared" si="19"/>
        <v>5</v>
      </c>
      <c r="AG80" s="48" t="s">
        <v>462</v>
      </c>
      <c r="AH80" s="48" t="str">
        <f t="shared" si="20"/>
        <v>35_5</v>
      </c>
      <c r="AI80" s="50">
        <f t="shared" si="21"/>
        <v>15.43</v>
      </c>
      <c r="AJ80" s="50">
        <f t="shared" ref="AJ80:AJ143" si="24">INDEX($AA$15:$AA$235,MATCH(AH80,$Z$15:$Z$235,0))</f>
        <v>15.93</v>
      </c>
      <c r="AK80" s="478">
        <f t="shared" ref="AK80:AK143" si="25">IFERROR($D$6*AI80+$D$7*AJ80,"vervalt")</f>
        <v>15.846666666666668</v>
      </c>
      <c r="AL80" s="29"/>
      <c r="AM80" s="126"/>
      <c r="AN80" s="5"/>
      <c r="AO80" s="5"/>
      <c r="AP80" s="50"/>
      <c r="AQ80" s="135"/>
      <c r="AR80" s="31"/>
    </row>
    <row r="81" spans="1:44">
      <c r="A81" s="48">
        <v>35</v>
      </c>
      <c r="B81" s="48">
        <v>5</v>
      </c>
      <c r="C81" s="48">
        <v>15</v>
      </c>
      <c r="D81" s="48">
        <f t="shared" si="22"/>
        <v>5</v>
      </c>
      <c r="E81" s="48" t="str">
        <f t="shared" si="23"/>
        <v>35_5</v>
      </c>
      <c r="F81" s="54">
        <v>14.48</v>
      </c>
      <c r="G81" s="48"/>
      <c r="H81" s="48">
        <v>35</v>
      </c>
      <c r="I81" s="48">
        <v>6</v>
      </c>
      <c r="J81" s="48">
        <v>16</v>
      </c>
      <c r="K81" s="48">
        <f t="shared" si="13"/>
        <v>6</v>
      </c>
      <c r="L81" s="48" t="str">
        <f t="shared" si="14"/>
        <v>35_6</v>
      </c>
      <c r="M81" s="54">
        <v>15.46</v>
      </c>
      <c r="N81" s="29"/>
      <c r="O81" s="48">
        <v>35</v>
      </c>
      <c r="P81" s="48">
        <v>6</v>
      </c>
      <c r="Q81" s="48">
        <v>16</v>
      </c>
      <c r="R81" s="48">
        <f t="shared" si="15"/>
        <v>6</v>
      </c>
      <c r="S81" s="48" t="str">
        <f t="shared" si="16"/>
        <v>35_6</v>
      </c>
      <c r="T81" s="54">
        <v>15.93</v>
      </c>
      <c r="U81" s="29"/>
      <c r="V81" s="48">
        <v>35</v>
      </c>
      <c r="W81" s="48">
        <v>6</v>
      </c>
      <c r="X81" s="48">
        <v>16</v>
      </c>
      <c r="Y81" s="48">
        <f t="shared" si="17"/>
        <v>6</v>
      </c>
      <c r="Z81" s="48" t="str">
        <f t="shared" si="18"/>
        <v>35_6</v>
      </c>
      <c r="AA81" s="54">
        <v>16.440000000000001</v>
      </c>
      <c r="AB81" s="493"/>
      <c r="AC81" s="48">
        <v>35</v>
      </c>
      <c r="AD81" s="48">
        <v>6</v>
      </c>
      <c r="AE81" s="48">
        <v>16</v>
      </c>
      <c r="AF81" s="48">
        <f t="shared" si="19"/>
        <v>6</v>
      </c>
      <c r="AG81" s="48" t="s">
        <v>463</v>
      </c>
      <c r="AH81" s="48" t="str">
        <f t="shared" si="20"/>
        <v>35_6</v>
      </c>
      <c r="AI81" s="50">
        <f t="shared" si="21"/>
        <v>15.93</v>
      </c>
      <c r="AJ81" s="50">
        <f t="shared" si="24"/>
        <v>16.440000000000001</v>
      </c>
      <c r="AK81" s="478">
        <f t="shared" si="25"/>
        <v>16.355</v>
      </c>
      <c r="AL81" s="29"/>
      <c r="AM81" s="126"/>
      <c r="AN81" s="5"/>
      <c r="AO81" s="5"/>
      <c r="AP81" s="50"/>
      <c r="AQ81" s="135"/>
      <c r="AR81" s="31"/>
    </row>
    <row r="82" spans="1:44">
      <c r="A82" s="48">
        <v>35</v>
      </c>
      <c r="B82" s="48">
        <v>6</v>
      </c>
      <c r="C82" s="48">
        <v>16</v>
      </c>
      <c r="D82" s="48">
        <f t="shared" si="22"/>
        <v>6</v>
      </c>
      <c r="E82" s="48" t="str">
        <f t="shared" si="23"/>
        <v>35_6</v>
      </c>
      <c r="F82" s="54">
        <v>14.94</v>
      </c>
      <c r="G82" s="48"/>
      <c r="H82" s="48">
        <v>35</v>
      </c>
      <c r="I82" s="48">
        <v>7</v>
      </c>
      <c r="J82" s="48">
        <v>17</v>
      </c>
      <c r="K82" s="48">
        <f t="shared" si="13"/>
        <v>7</v>
      </c>
      <c r="L82" s="48" t="str">
        <f t="shared" si="14"/>
        <v>35_7</v>
      </c>
      <c r="M82" s="54">
        <v>15.85</v>
      </c>
      <c r="N82" s="29"/>
      <c r="O82" s="48">
        <v>35</v>
      </c>
      <c r="P82" s="48">
        <v>7</v>
      </c>
      <c r="Q82" s="48">
        <v>17</v>
      </c>
      <c r="R82" s="48">
        <f t="shared" si="15"/>
        <v>7</v>
      </c>
      <c r="S82" s="48" t="str">
        <f t="shared" si="16"/>
        <v>35_7</v>
      </c>
      <c r="T82" s="54">
        <v>16.329999999999998</v>
      </c>
      <c r="U82" s="29"/>
      <c r="V82" s="48">
        <v>35</v>
      </c>
      <c r="W82" s="48">
        <v>7</v>
      </c>
      <c r="X82" s="48">
        <v>17</v>
      </c>
      <c r="Y82" s="48">
        <f t="shared" si="17"/>
        <v>7</v>
      </c>
      <c r="Z82" s="48" t="str">
        <f t="shared" si="18"/>
        <v>35_7</v>
      </c>
      <c r="AA82" s="54">
        <v>16.86</v>
      </c>
      <c r="AB82" s="493"/>
      <c r="AC82" s="48">
        <v>35</v>
      </c>
      <c r="AD82" s="48">
        <v>7</v>
      </c>
      <c r="AE82" s="48">
        <v>17</v>
      </c>
      <c r="AF82" s="48">
        <f t="shared" si="19"/>
        <v>7</v>
      </c>
      <c r="AG82" s="48" t="s">
        <v>464</v>
      </c>
      <c r="AH82" s="48" t="str">
        <f t="shared" si="20"/>
        <v>35_7</v>
      </c>
      <c r="AI82" s="50">
        <f t="shared" si="21"/>
        <v>16.329999999999998</v>
      </c>
      <c r="AJ82" s="50">
        <f t="shared" si="24"/>
        <v>16.86</v>
      </c>
      <c r="AK82" s="478">
        <f t="shared" si="25"/>
        <v>16.771666666666668</v>
      </c>
      <c r="AL82" s="29"/>
      <c r="AM82" s="126"/>
      <c r="AN82" s="5"/>
      <c r="AO82" s="5"/>
      <c r="AP82" s="50"/>
      <c r="AQ82" s="135"/>
      <c r="AR82" s="31"/>
    </row>
    <row r="83" spans="1:44">
      <c r="A83" s="48">
        <v>35</v>
      </c>
      <c r="B83" s="48">
        <v>7</v>
      </c>
      <c r="C83" s="48">
        <v>17</v>
      </c>
      <c r="D83" s="48">
        <f t="shared" si="22"/>
        <v>7</v>
      </c>
      <c r="E83" s="48" t="str">
        <f t="shared" si="23"/>
        <v>35_7</v>
      </c>
      <c r="F83" s="54">
        <v>15.32</v>
      </c>
      <c r="G83" s="48"/>
      <c r="H83" s="48">
        <v>35</v>
      </c>
      <c r="I83" s="48">
        <v>8</v>
      </c>
      <c r="J83" s="48">
        <v>18</v>
      </c>
      <c r="K83" s="48">
        <f t="shared" si="13"/>
        <v>8</v>
      </c>
      <c r="L83" s="48" t="str">
        <f t="shared" si="14"/>
        <v>35_8</v>
      </c>
      <c r="M83" s="54">
        <v>16.329999999999998</v>
      </c>
      <c r="N83" s="29"/>
      <c r="O83" s="48">
        <v>35</v>
      </c>
      <c r="P83" s="48">
        <v>8</v>
      </c>
      <c r="Q83" s="48">
        <v>18</v>
      </c>
      <c r="R83" s="48">
        <f t="shared" si="15"/>
        <v>8</v>
      </c>
      <c r="S83" s="48" t="str">
        <f t="shared" si="16"/>
        <v>35_8</v>
      </c>
      <c r="T83" s="54">
        <v>16.82</v>
      </c>
      <c r="U83" s="29"/>
      <c r="V83" s="48">
        <v>35</v>
      </c>
      <c r="W83" s="48">
        <v>8</v>
      </c>
      <c r="X83" s="48">
        <v>18</v>
      </c>
      <c r="Y83" s="48">
        <f t="shared" si="17"/>
        <v>8</v>
      </c>
      <c r="Z83" s="48" t="str">
        <f t="shared" si="18"/>
        <v>35_8</v>
      </c>
      <c r="AA83" s="54">
        <v>17.36</v>
      </c>
      <c r="AB83" s="493"/>
      <c r="AC83" s="48">
        <v>35</v>
      </c>
      <c r="AD83" s="48">
        <v>8</v>
      </c>
      <c r="AE83" s="48">
        <v>18</v>
      </c>
      <c r="AF83" s="48">
        <f t="shared" si="19"/>
        <v>8</v>
      </c>
      <c r="AG83" s="48" t="s">
        <v>465</v>
      </c>
      <c r="AH83" s="48" t="str">
        <f t="shared" si="20"/>
        <v>35_8</v>
      </c>
      <c r="AI83" s="50">
        <f t="shared" si="21"/>
        <v>16.82</v>
      </c>
      <c r="AJ83" s="50">
        <f t="shared" si="24"/>
        <v>17.36</v>
      </c>
      <c r="AK83" s="478">
        <f t="shared" si="25"/>
        <v>17.27</v>
      </c>
      <c r="AL83" s="29"/>
      <c r="AM83" s="126"/>
      <c r="AN83" s="5"/>
      <c r="AO83" s="5"/>
      <c r="AP83" s="50"/>
      <c r="AQ83" s="135"/>
      <c r="AR83" s="31"/>
    </row>
    <row r="84" spans="1:44">
      <c r="A84" s="48">
        <v>35</v>
      </c>
      <c r="B84" s="48">
        <v>8</v>
      </c>
      <c r="C84" s="48">
        <v>18</v>
      </c>
      <c r="D84" s="48">
        <f t="shared" si="22"/>
        <v>8</v>
      </c>
      <c r="E84" s="48" t="str">
        <f t="shared" si="23"/>
        <v>35_8</v>
      </c>
      <c r="F84" s="54">
        <v>15.77</v>
      </c>
      <c r="G84" s="48"/>
      <c r="H84" s="48">
        <v>35</v>
      </c>
      <c r="I84" s="48">
        <v>9</v>
      </c>
      <c r="J84" s="48">
        <v>19</v>
      </c>
      <c r="K84" s="48">
        <f t="shared" si="13"/>
        <v>9</v>
      </c>
      <c r="L84" s="48" t="str">
        <f t="shared" si="14"/>
        <v>35_9</v>
      </c>
      <c r="M84" s="54">
        <v>16.75</v>
      </c>
      <c r="N84" s="29"/>
      <c r="O84" s="48">
        <v>35</v>
      </c>
      <c r="P84" s="48">
        <v>9</v>
      </c>
      <c r="Q84" s="48">
        <v>19</v>
      </c>
      <c r="R84" s="48">
        <f t="shared" si="15"/>
        <v>9</v>
      </c>
      <c r="S84" s="48" t="str">
        <f t="shared" si="16"/>
        <v>35_9</v>
      </c>
      <c r="T84" s="54">
        <v>17.260000000000002</v>
      </c>
      <c r="U84" s="29"/>
      <c r="V84" s="48">
        <v>35</v>
      </c>
      <c r="W84" s="48">
        <v>9</v>
      </c>
      <c r="X84" s="48">
        <v>19</v>
      </c>
      <c r="Y84" s="48">
        <f t="shared" si="17"/>
        <v>9</v>
      </c>
      <c r="Z84" s="48" t="str">
        <f t="shared" si="18"/>
        <v>35_9</v>
      </c>
      <c r="AA84" s="54">
        <v>17.82</v>
      </c>
      <c r="AB84" s="493"/>
      <c r="AC84" s="48">
        <v>35</v>
      </c>
      <c r="AD84" s="48">
        <v>9</v>
      </c>
      <c r="AE84" s="48">
        <v>19</v>
      </c>
      <c r="AF84" s="48">
        <f t="shared" si="19"/>
        <v>9</v>
      </c>
      <c r="AG84" s="48" t="s">
        <v>466</v>
      </c>
      <c r="AH84" s="48" t="str">
        <f t="shared" si="20"/>
        <v>35_9</v>
      </c>
      <c r="AI84" s="50">
        <f t="shared" si="21"/>
        <v>17.260000000000002</v>
      </c>
      <c r="AJ84" s="50">
        <f t="shared" si="24"/>
        <v>17.82</v>
      </c>
      <c r="AK84" s="478">
        <f t="shared" si="25"/>
        <v>17.726666666666667</v>
      </c>
      <c r="AL84" s="29"/>
      <c r="AM84" s="126"/>
      <c r="AN84" s="5"/>
      <c r="AO84" s="5"/>
      <c r="AP84" s="50"/>
      <c r="AQ84" s="135"/>
      <c r="AR84" s="31"/>
    </row>
    <row r="85" spans="1:44">
      <c r="A85" s="48">
        <v>35</v>
      </c>
      <c r="B85" s="48">
        <v>9</v>
      </c>
      <c r="C85" s="48">
        <v>19</v>
      </c>
      <c r="D85" s="48">
        <f t="shared" si="22"/>
        <v>9</v>
      </c>
      <c r="E85" s="48" t="str">
        <f t="shared" si="23"/>
        <v>35_9</v>
      </c>
      <c r="F85" s="54">
        <v>16.190000000000001</v>
      </c>
      <c r="G85" s="48"/>
      <c r="H85" s="48">
        <v>35</v>
      </c>
      <c r="I85" s="48">
        <v>10</v>
      </c>
      <c r="J85" s="48">
        <v>20</v>
      </c>
      <c r="K85" s="48">
        <f t="shared" si="13"/>
        <v>10</v>
      </c>
      <c r="L85" s="48" t="str">
        <f t="shared" si="14"/>
        <v>35_10</v>
      </c>
      <c r="M85" s="54">
        <v>17.21</v>
      </c>
      <c r="N85" s="29"/>
      <c r="O85" s="48">
        <v>35</v>
      </c>
      <c r="P85" s="48">
        <v>10</v>
      </c>
      <c r="Q85" s="48">
        <v>20</v>
      </c>
      <c r="R85" s="48">
        <f t="shared" si="15"/>
        <v>10</v>
      </c>
      <c r="S85" s="48" t="str">
        <f t="shared" si="16"/>
        <v>35_10</v>
      </c>
      <c r="T85" s="54">
        <v>17.72</v>
      </c>
      <c r="U85" s="29"/>
      <c r="V85" s="48">
        <v>35</v>
      </c>
      <c r="W85" s="48">
        <v>10</v>
      </c>
      <c r="X85" s="48">
        <v>20</v>
      </c>
      <c r="Y85" s="48">
        <f t="shared" si="17"/>
        <v>10</v>
      </c>
      <c r="Z85" s="48" t="str">
        <f t="shared" si="18"/>
        <v>35_10</v>
      </c>
      <c r="AA85" s="54">
        <v>18.3</v>
      </c>
      <c r="AB85" s="493"/>
      <c r="AC85" s="48">
        <v>35</v>
      </c>
      <c r="AD85" s="48">
        <v>10</v>
      </c>
      <c r="AE85" s="48">
        <v>20</v>
      </c>
      <c r="AF85" s="48">
        <f t="shared" si="19"/>
        <v>10</v>
      </c>
      <c r="AG85" s="48" t="s">
        <v>467</v>
      </c>
      <c r="AH85" s="48" t="str">
        <f t="shared" si="20"/>
        <v>35_10</v>
      </c>
      <c r="AI85" s="50">
        <f t="shared" si="21"/>
        <v>17.72</v>
      </c>
      <c r="AJ85" s="50">
        <f t="shared" si="24"/>
        <v>18.3</v>
      </c>
      <c r="AK85" s="478">
        <f t="shared" si="25"/>
        <v>18.203333333333333</v>
      </c>
      <c r="AL85" s="29"/>
      <c r="AM85" s="126"/>
      <c r="AN85" s="5"/>
      <c r="AO85" s="5"/>
      <c r="AP85" s="50"/>
      <c r="AQ85" s="135"/>
      <c r="AR85" s="31"/>
    </row>
    <row r="86" spans="1:44">
      <c r="A86" s="48">
        <v>35</v>
      </c>
      <c r="B86" s="48">
        <v>10</v>
      </c>
      <c r="C86" s="48">
        <v>20</v>
      </c>
      <c r="D86" s="48">
        <f t="shared" si="22"/>
        <v>10</v>
      </c>
      <c r="E86" s="48" t="str">
        <f t="shared" si="23"/>
        <v>35_10</v>
      </c>
      <c r="F86" s="54">
        <v>16.62</v>
      </c>
      <c r="G86" s="48"/>
      <c r="H86" s="48">
        <v>35</v>
      </c>
      <c r="I86" s="48">
        <v>11</v>
      </c>
      <c r="J86" s="48">
        <v>21</v>
      </c>
      <c r="K86" s="48">
        <f t="shared" si="13"/>
        <v>11</v>
      </c>
      <c r="L86" s="48" t="str">
        <f t="shared" si="14"/>
        <v>35_11</v>
      </c>
      <c r="M86" s="54">
        <v>17.649999999999999</v>
      </c>
      <c r="N86" s="29"/>
      <c r="O86" s="48">
        <v>35</v>
      </c>
      <c r="P86" s="48">
        <v>11</v>
      </c>
      <c r="Q86" s="48">
        <v>21</v>
      </c>
      <c r="R86" s="48">
        <f t="shared" si="15"/>
        <v>11</v>
      </c>
      <c r="S86" s="48" t="str">
        <f t="shared" si="16"/>
        <v>35_11</v>
      </c>
      <c r="T86" s="54">
        <v>18.18</v>
      </c>
      <c r="U86" s="29"/>
      <c r="V86" s="48">
        <v>35</v>
      </c>
      <c r="W86" s="48">
        <v>11</v>
      </c>
      <c r="X86" s="48">
        <v>21</v>
      </c>
      <c r="Y86" s="48">
        <f t="shared" si="17"/>
        <v>11</v>
      </c>
      <c r="Z86" s="48" t="str">
        <f t="shared" si="18"/>
        <v>35_11</v>
      </c>
      <c r="AA86" s="54">
        <v>18.77</v>
      </c>
      <c r="AB86" s="493"/>
      <c r="AC86" s="48">
        <v>35</v>
      </c>
      <c r="AD86" s="48">
        <v>11</v>
      </c>
      <c r="AE86" s="48">
        <v>21</v>
      </c>
      <c r="AF86" s="48">
        <f t="shared" si="19"/>
        <v>11</v>
      </c>
      <c r="AG86" s="48" t="s">
        <v>468</v>
      </c>
      <c r="AH86" s="48" t="str">
        <f t="shared" si="20"/>
        <v>35_11</v>
      </c>
      <c r="AI86" s="50">
        <f t="shared" si="21"/>
        <v>18.18</v>
      </c>
      <c r="AJ86" s="50">
        <f t="shared" si="24"/>
        <v>18.77</v>
      </c>
      <c r="AK86" s="478">
        <f t="shared" si="25"/>
        <v>18.671666666666667</v>
      </c>
      <c r="AL86" s="29"/>
      <c r="AM86" s="126"/>
      <c r="AN86" s="5"/>
      <c r="AO86" s="5"/>
      <c r="AP86" s="50"/>
      <c r="AQ86" s="135"/>
      <c r="AR86" s="31"/>
    </row>
    <row r="87" spans="1:44">
      <c r="A87" s="48">
        <v>35</v>
      </c>
      <c r="B87" s="48">
        <v>11</v>
      </c>
      <c r="C87" s="48">
        <v>21</v>
      </c>
      <c r="D87" s="48">
        <f t="shared" si="22"/>
        <v>11</v>
      </c>
      <c r="E87" s="48" t="str">
        <f t="shared" si="23"/>
        <v>35_11</v>
      </c>
      <c r="F87" s="54">
        <v>17.05</v>
      </c>
      <c r="G87" s="48"/>
      <c r="H87" s="48">
        <v>40</v>
      </c>
      <c r="I87" s="48" t="s">
        <v>405</v>
      </c>
      <c r="J87" s="48">
        <v>10</v>
      </c>
      <c r="K87" s="48" t="str">
        <f t="shared" si="13"/>
        <v>Aanloopperiodiek_0</v>
      </c>
      <c r="L87" s="48" t="str">
        <f t="shared" si="14"/>
        <v>40_Aanloopperiodiek_0</v>
      </c>
      <c r="M87" s="54">
        <v>12.83</v>
      </c>
      <c r="N87" s="29"/>
      <c r="O87" s="48">
        <v>40</v>
      </c>
      <c r="P87" s="48" t="s">
        <v>405</v>
      </c>
      <c r="Q87" s="48">
        <v>10</v>
      </c>
      <c r="R87" s="48" t="str">
        <f t="shared" si="15"/>
        <v>Aanloopperiodiek_0</v>
      </c>
      <c r="S87" s="48" t="str">
        <f t="shared" si="16"/>
        <v>40_Aanloopperiodiek_0</v>
      </c>
      <c r="T87" s="54">
        <v>13.22</v>
      </c>
      <c r="U87" s="29"/>
      <c r="V87" s="48">
        <v>40</v>
      </c>
      <c r="W87" s="48" t="s">
        <v>405</v>
      </c>
      <c r="X87" s="48">
        <v>10</v>
      </c>
      <c r="Y87" s="48" t="str">
        <f t="shared" si="17"/>
        <v>Aanloopperiodiek_0</v>
      </c>
      <c r="Z87" s="48" t="str">
        <f t="shared" si="18"/>
        <v>40_Aanloopperiodiek_0</v>
      </c>
      <c r="AA87" s="54" t="s">
        <v>387</v>
      </c>
      <c r="AB87" s="493"/>
      <c r="AC87" s="48">
        <v>40</v>
      </c>
      <c r="AD87" s="48" t="s">
        <v>405</v>
      </c>
      <c r="AE87" s="48">
        <v>10</v>
      </c>
      <c r="AF87" s="48" t="str">
        <f t="shared" si="19"/>
        <v>Aanloopperiodiek_0</v>
      </c>
      <c r="AG87" s="48" t="s">
        <v>469</v>
      </c>
      <c r="AH87" s="48" t="str">
        <f t="shared" si="20"/>
        <v>40_Aanloopperiodiek_0</v>
      </c>
      <c r="AI87" s="50">
        <f t="shared" si="21"/>
        <v>13.22</v>
      </c>
      <c r="AJ87" s="50" t="str">
        <f t="shared" si="24"/>
        <v>vervalt</v>
      </c>
      <c r="AK87" s="478" t="str">
        <f t="shared" si="25"/>
        <v>vervalt</v>
      </c>
      <c r="AL87" s="29"/>
      <c r="AM87" s="126"/>
      <c r="AN87" s="5"/>
      <c r="AO87" s="5"/>
      <c r="AP87" s="50"/>
      <c r="AQ87" s="135"/>
      <c r="AR87" s="31"/>
    </row>
    <row r="88" spans="1:44">
      <c r="A88" s="48">
        <v>40</v>
      </c>
      <c r="B88" s="48" t="s">
        <v>405</v>
      </c>
      <c r="C88" s="48">
        <v>10</v>
      </c>
      <c r="D88" s="48" t="str">
        <f t="shared" si="22"/>
        <v>Aanloopperiodiek_0</v>
      </c>
      <c r="E88" s="48" t="str">
        <f t="shared" si="23"/>
        <v>40_Aanloopperiodiek_0</v>
      </c>
      <c r="F88" s="54">
        <v>12.4</v>
      </c>
      <c r="G88" s="48"/>
      <c r="H88" s="48">
        <v>40</v>
      </c>
      <c r="I88" s="48" t="s">
        <v>407</v>
      </c>
      <c r="J88" s="48">
        <v>11</v>
      </c>
      <c r="K88" s="48" t="str">
        <f t="shared" si="13"/>
        <v>Aanloopperiodiek_1</v>
      </c>
      <c r="L88" s="48" t="str">
        <f t="shared" si="14"/>
        <v>40_Aanloopperiodiek_1</v>
      </c>
      <c r="M88" s="54">
        <v>13.22</v>
      </c>
      <c r="N88" s="29"/>
      <c r="O88" s="48">
        <v>40</v>
      </c>
      <c r="P88" s="48" t="s">
        <v>407</v>
      </c>
      <c r="Q88" s="48">
        <v>11</v>
      </c>
      <c r="R88" s="48" t="str">
        <f t="shared" si="15"/>
        <v>Aanloopperiodiek_1</v>
      </c>
      <c r="S88" s="48" t="str">
        <f t="shared" si="16"/>
        <v>40_Aanloopperiodiek_1</v>
      </c>
      <c r="T88" s="54">
        <v>13.62</v>
      </c>
      <c r="U88" s="29"/>
      <c r="V88" s="48">
        <v>40</v>
      </c>
      <c r="W88" s="48" t="s">
        <v>407</v>
      </c>
      <c r="X88" s="48">
        <v>11</v>
      </c>
      <c r="Y88" s="48" t="str">
        <f t="shared" si="17"/>
        <v>Aanloopperiodiek_1</v>
      </c>
      <c r="Z88" s="48" t="str">
        <f t="shared" si="18"/>
        <v>40_Aanloopperiodiek_1</v>
      </c>
      <c r="AA88" s="54" t="s">
        <v>387</v>
      </c>
      <c r="AB88" s="493"/>
      <c r="AC88" s="48">
        <v>40</v>
      </c>
      <c r="AD88" s="48" t="s">
        <v>407</v>
      </c>
      <c r="AE88" s="48">
        <v>11</v>
      </c>
      <c r="AF88" s="48" t="str">
        <f t="shared" si="19"/>
        <v>Aanloopperiodiek_1</v>
      </c>
      <c r="AG88" s="48" t="s">
        <v>470</v>
      </c>
      <c r="AH88" s="48" t="str">
        <f t="shared" si="20"/>
        <v>40_Aanloopperiodiek_1</v>
      </c>
      <c r="AI88" s="50">
        <f t="shared" si="21"/>
        <v>13.62</v>
      </c>
      <c r="AJ88" s="50" t="str">
        <f t="shared" si="24"/>
        <v>vervalt</v>
      </c>
      <c r="AK88" s="478" t="str">
        <f t="shared" si="25"/>
        <v>vervalt</v>
      </c>
      <c r="AL88" s="29"/>
      <c r="AM88" s="126"/>
      <c r="AN88" s="5"/>
      <c r="AO88" s="5"/>
      <c r="AP88" s="50"/>
      <c r="AQ88" s="135"/>
      <c r="AR88" s="31"/>
    </row>
    <row r="89" spans="1:44">
      <c r="A89" s="48">
        <v>40</v>
      </c>
      <c r="B89" s="48" t="s">
        <v>407</v>
      </c>
      <c r="C89" s="48">
        <v>11</v>
      </c>
      <c r="D89" s="48" t="str">
        <f t="shared" si="22"/>
        <v>Aanloopperiodiek_1</v>
      </c>
      <c r="E89" s="48" t="str">
        <f t="shared" si="23"/>
        <v>40_Aanloopperiodiek_1</v>
      </c>
      <c r="F89" s="54">
        <v>12.78</v>
      </c>
      <c r="G89" s="48"/>
      <c r="H89" s="48">
        <v>40</v>
      </c>
      <c r="I89" s="48">
        <v>0</v>
      </c>
      <c r="J89" s="48">
        <v>12</v>
      </c>
      <c r="K89" s="48">
        <f t="shared" si="13"/>
        <v>0</v>
      </c>
      <c r="L89" s="48" t="str">
        <f t="shared" si="14"/>
        <v>40_0</v>
      </c>
      <c r="M89" s="54">
        <v>13.63</v>
      </c>
      <c r="N89" s="29"/>
      <c r="O89" s="48">
        <v>40</v>
      </c>
      <c r="P89" s="48">
        <v>0</v>
      </c>
      <c r="Q89" s="48">
        <v>12</v>
      </c>
      <c r="R89" s="48">
        <f t="shared" si="15"/>
        <v>0</v>
      </c>
      <c r="S89" s="48" t="str">
        <f t="shared" si="16"/>
        <v>40_0</v>
      </c>
      <c r="T89" s="54">
        <v>14.04</v>
      </c>
      <c r="U89" s="29"/>
      <c r="V89" s="48">
        <v>40</v>
      </c>
      <c r="W89" s="48" t="s">
        <v>431</v>
      </c>
      <c r="X89" s="48">
        <v>12</v>
      </c>
      <c r="Y89" s="48" t="str">
        <f t="shared" si="17"/>
        <v>zij-instroomperiodiek</v>
      </c>
      <c r="Z89" s="48" t="str">
        <f t="shared" si="18"/>
        <v>40_zij-instroomperiodiek</v>
      </c>
      <c r="AA89" s="54">
        <v>14.5</v>
      </c>
      <c r="AB89" s="493"/>
      <c r="AC89" s="48">
        <v>40</v>
      </c>
      <c r="AD89" s="48" t="s">
        <v>431</v>
      </c>
      <c r="AE89" s="48">
        <v>12</v>
      </c>
      <c r="AF89" s="48" t="str">
        <f t="shared" si="19"/>
        <v>zij-instroomperiodiek</v>
      </c>
      <c r="AG89" s="48" t="s">
        <v>471</v>
      </c>
      <c r="AH89" s="48" t="str">
        <f t="shared" si="20"/>
        <v>40_zij-instroomperiodiek</v>
      </c>
      <c r="AI89" s="50">
        <f t="shared" si="21"/>
        <v>14.04</v>
      </c>
      <c r="AJ89" s="50">
        <f t="shared" si="24"/>
        <v>14.5</v>
      </c>
      <c r="AK89" s="478">
        <f t="shared" si="25"/>
        <v>14.423333333333334</v>
      </c>
      <c r="AL89" s="29"/>
      <c r="AM89" s="126"/>
      <c r="AN89" s="5"/>
      <c r="AO89" s="5"/>
      <c r="AP89" s="50"/>
      <c r="AQ89" s="135"/>
      <c r="AR89" s="31"/>
    </row>
    <row r="90" spans="1:44">
      <c r="A90" s="48">
        <v>40</v>
      </c>
      <c r="B90" s="48">
        <v>0</v>
      </c>
      <c r="C90" s="48">
        <v>12</v>
      </c>
      <c r="D90" s="48">
        <f t="shared" si="22"/>
        <v>0</v>
      </c>
      <c r="E90" s="48" t="str">
        <f t="shared" si="23"/>
        <v>40_0</v>
      </c>
      <c r="F90" s="54">
        <v>13.17</v>
      </c>
      <c r="G90" s="48"/>
      <c r="H90" s="48">
        <v>40</v>
      </c>
      <c r="I90" s="48">
        <v>1</v>
      </c>
      <c r="J90" s="48">
        <v>14</v>
      </c>
      <c r="K90" s="48">
        <f t="shared" si="13"/>
        <v>1</v>
      </c>
      <c r="L90" s="48" t="str">
        <f t="shared" si="14"/>
        <v>40_1</v>
      </c>
      <c r="M90" s="54">
        <v>14.56</v>
      </c>
      <c r="N90" s="29"/>
      <c r="O90" s="48">
        <v>40</v>
      </c>
      <c r="P90" s="48">
        <v>1</v>
      </c>
      <c r="Q90" s="48">
        <v>14</v>
      </c>
      <c r="R90" s="48">
        <f t="shared" si="15"/>
        <v>1</v>
      </c>
      <c r="S90" s="48" t="str">
        <f t="shared" si="16"/>
        <v>40_1</v>
      </c>
      <c r="T90" s="54">
        <v>14.99</v>
      </c>
      <c r="U90" s="29"/>
      <c r="V90" s="48">
        <v>40</v>
      </c>
      <c r="W90" s="48">
        <v>1</v>
      </c>
      <c r="X90" s="48">
        <v>14</v>
      </c>
      <c r="Y90" s="48">
        <f t="shared" si="17"/>
        <v>1</v>
      </c>
      <c r="Z90" s="48" t="str">
        <f t="shared" si="18"/>
        <v>40_1</v>
      </c>
      <c r="AA90" s="54">
        <v>15.48</v>
      </c>
      <c r="AB90" s="493"/>
      <c r="AC90" s="48">
        <v>40</v>
      </c>
      <c r="AD90" s="48">
        <v>1</v>
      </c>
      <c r="AE90" s="48">
        <v>14</v>
      </c>
      <c r="AF90" s="48">
        <f t="shared" si="19"/>
        <v>1</v>
      </c>
      <c r="AG90" s="48" t="s">
        <v>472</v>
      </c>
      <c r="AH90" s="48" t="str">
        <f t="shared" si="20"/>
        <v>40_1</v>
      </c>
      <c r="AI90" s="50">
        <f t="shared" si="21"/>
        <v>14.99</v>
      </c>
      <c r="AJ90" s="50">
        <f t="shared" si="24"/>
        <v>15.48</v>
      </c>
      <c r="AK90" s="478">
        <f t="shared" si="25"/>
        <v>15.398333333333333</v>
      </c>
      <c r="AL90" s="29"/>
      <c r="AM90" s="126"/>
      <c r="AN90" s="5"/>
      <c r="AO90" s="5"/>
      <c r="AP90" s="50"/>
      <c r="AQ90" s="135"/>
      <c r="AR90" s="31"/>
    </row>
    <row r="91" spans="1:44">
      <c r="A91" s="48">
        <v>40</v>
      </c>
      <c r="B91" s="48">
        <v>1</v>
      </c>
      <c r="C91" s="48">
        <v>14</v>
      </c>
      <c r="D91" s="48">
        <f t="shared" si="22"/>
        <v>1</v>
      </c>
      <c r="E91" s="48" t="str">
        <f t="shared" si="23"/>
        <v>40_1</v>
      </c>
      <c r="F91" s="54">
        <v>14.06</v>
      </c>
      <c r="G91" s="48"/>
      <c r="H91" s="48">
        <v>40</v>
      </c>
      <c r="I91" s="48">
        <v>2</v>
      </c>
      <c r="J91" s="48">
        <v>16</v>
      </c>
      <c r="K91" s="48">
        <f t="shared" si="13"/>
        <v>2</v>
      </c>
      <c r="L91" s="48" t="str">
        <f t="shared" si="14"/>
        <v>40_2</v>
      </c>
      <c r="M91" s="54">
        <v>15.46</v>
      </c>
      <c r="N91" s="5"/>
      <c r="O91" s="48">
        <v>40</v>
      </c>
      <c r="P91" s="48">
        <v>2</v>
      </c>
      <c r="Q91" s="48">
        <v>16</v>
      </c>
      <c r="R91" s="48">
        <f t="shared" si="15"/>
        <v>2</v>
      </c>
      <c r="S91" s="48" t="str">
        <f t="shared" si="16"/>
        <v>40_2</v>
      </c>
      <c r="T91" s="54">
        <v>15.93</v>
      </c>
      <c r="U91" s="5"/>
      <c r="V91" s="48">
        <v>40</v>
      </c>
      <c r="W91" s="48">
        <v>2</v>
      </c>
      <c r="X91" s="48">
        <v>16</v>
      </c>
      <c r="Y91" s="48">
        <f t="shared" si="17"/>
        <v>2</v>
      </c>
      <c r="Z91" s="48" t="str">
        <f t="shared" si="18"/>
        <v>40_2</v>
      </c>
      <c r="AA91" s="54">
        <v>16.440000000000001</v>
      </c>
      <c r="AB91" s="493"/>
      <c r="AC91" s="48">
        <v>40</v>
      </c>
      <c r="AD91" s="48">
        <v>2</v>
      </c>
      <c r="AE91" s="48">
        <v>16</v>
      </c>
      <c r="AF91" s="48">
        <f t="shared" si="19"/>
        <v>2</v>
      </c>
      <c r="AG91" s="48" t="s">
        <v>473</v>
      </c>
      <c r="AH91" s="48" t="str">
        <f t="shared" si="20"/>
        <v>40_2</v>
      </c>
      <c r="AI91" s="50">
        <f t="shared" si="21"/>
        <v>15.93</v>
      </c>
      <c r="AJ91" s="50">
        <f t="shared" si="24"/>
        <v>16.440000000000001</v>
      </c>
      <c r="AK91" s="478">
        <f t="shared" si="25"/>
        <v>16.355</v>
      </c>
      <c r="AL91" s="29"/>
      <c r="AM91" s="126"/>
      <c r="AN91" s="5"/>
      <c r="AO91" s="5"/>
      <c r="AP91" s="5"/>
      <c r="AQ91" s="6"/>
    </row>
    <row r="92" spans="1:44">
      <c r="A92" s="48">
        <v>40</v>
      </c>
      <c r="B92" s="48">
        <v>2</v>
      </c>
      <c r="C92" s="48">
        <v>16</v>
      </c>
      <c r="D92" s="48">
        <f t="shared" si="22"/>
        <v>2</v>
      </c>
      <c r="E92" s="48" t="str">
        <f t="shared" si="23"/>
        <v>40_2</v>
      </c>
      <c r="F92" s="54">
        <v>14.94</v>
      </c>
      <c r="G92" s="48"/>
      <c r="H92" s="48">
        <v>40</v>
      </c>
      <c r="I92" s="48">
        <v>3</v>
      </c>
      <c r="J92" s="48">
        <v>17</v>
      </c>
      <c r="K92" s="48">
        <f t="shared" si="13"/>
        <v>3</v>
      </c>
      <c r="L92" s="48" t="str">
        <f t="shared" si="14"/>
        <v>40_3</v>
      </c>
      <c r="M92" s="54">
        <v>15.85</v>
      </c>
      <c r="N92" s="5"/>
      <c r="O92" s="48">
        <v>40</v>
      </c>
      <c r="P92" s="48">
        <v>3</v>
      </c>
      <c r="Q92" s="48">
        <v>17</v>
      </c>
      <c r="R92" s="48">
        <f t="shared" si="15"/>
        <v>3</v>
      </c>
      <c r="S92" s="48" t="str">
        <f t="shared" si="16"/>
        <v>40_3</v>
      </c>
      <c r="T92" s="54">
        <v>16.329999999999998</v>
      </c>
      <c r="U92" s="5"/>
      <c r="V92" s="48">
        <v>40</v>
      </c>
      <c r="W92" s="48">
        <v>3</v>
      </c>
      <c r="X92" s="48">
        <v>17</v>
      </c>
      <c r="Y92" s="48">
        <f t="shared" si="17"/>
        <v>3</v>
      </c>
      <c r="Z92" s="48" t="str">
        <f t="shared" si="18"/>
        <v>40_3</v>
      </c>
      <c r="AA92" s="54">
        <v>16.86</v>
      </c>
      <c r="AB92" s="493"/>
      <c r="AC92" s="48">
        <v>40</v>
      </c>
      <c r="AD92" s="48">
        <v>3</v>
      </c>
      <c r="AE92" s="48">
        <v>17</v>
      </c>
      <c r="AF92" s="48">
        <f t="shared" si="19"/>
        <v>3</v>
      </c>
      <c r="AG92" s="48" t="s">
        <v>474</v>
      </c>
      <c r="AH92" s="48" t="str">
        <f t="shared" si="20"/>
        <v>40_3</v>
      </c>
      <c r="AI92" s="50">
        <f t="shared" si="21"/>
        <v>16.329999999999998</v>
      </c>
      <c r="AJ92" s="50">
        <f t="shared" si="24"/>
        <v>16.86</v>
      </c>
      <c r="AK92" s="478">
        <f t="shared" si="25"/>
        <v>16.771666666666668</v>
      </c>
      <c r="AL92" s="5"/>
      <c r="AM92" s="5"/>
      <c r="AN92" s="5"/>
      <c r="AO92" s="5"/>
      <c r="AP92" s="5"/>
      <c r="AQ92" s="6"/>
    </row>
    <row r="93" spans="1:44">
      <c r="A93" s="48">
        <v>40</v>
      </c>
      <c r="B93" s="48">
        <v>3</v>
      </c>
      <c r="C93" s="48">
        <v>17</v>
      </c>
      <c r="D93" s="48">
        <f t="shared" si="22"/>
        <v>3</v>
      </c>
      <c r="E93" s="48" t="str">
        <f t="shared" si="23"/>
        <v>40_3</v>
      </c>
      <c r="F93" s="54">
        <v>15.32</v>
      </c>
      <c r="G93" s="48"/>
      <c r="H93" s="48">
        <v>40</v>
      </c>
      <c r="I93" s="48">
        <v>4</v>
      </c>
      <c r="J93" s="48">
        <v>18</v>
      </c>
      <c r="K93" s="48">
        <f t="shared" si="13"/>
        <v>4</v>
      </c>
      <c r="L93" s="48" t="str">
        <f t="shared" si="14"/>
        <v>40_4</v>
      </c>
      <c r="M93" s="54">
        <v>16.329999999999998</v>
      </c>
      <c r="N93" s="36"/>
      <c r="O93" s="48">
        <v>40</v>
      </c>
      <c r="P93" s="48">
        <v>4</v>
      </c>
      <c r="Q93" s="48">
        <v>18</v>
      </c>
      <c r="R93" s="48">
        <f t="shared" si="15"/>
        <v>4</v>
      </c>
      <c r="S93" s="48" t="str">
        <f t="shared" si="16"/>
        <v>40_4</v>
      </c>
      <c r="T93" s="54">
        <v>16.82</v>
      </c>
      <c r="U93" s="36"/>
      <c r="V93" s="48">
        <v>40</v>
      </c>
      <c r="W93" s="48">
        <v>4</v>
      </c>
      <c r="X93" s="48">
        <v>18</v>
      </c>
      <c r="Y93" s="48">
        <f t="shared" si="17"/>
        <v>4</v>
      </c>
      <c r="Z93" s="48" t="str">
        <f t="shared" si="18"/>
        <v>40_4</v>
      </c>
      <c r="AA93" s="54">
        <v>17.36</v>
      </c>
      <c r="AB93" s="493"/>
      <c r="AC93" s="48">
        <v>40</v>
      </c>
      <c r="AD93" s="48">
        <v>4</v>
      </c>
      <c r="AE93" s="48">
        <v>18</v>
      </c>
      <c r="AF93" s="48">
        <f t="shared" si="19"/>
        <v>4</v>
      </c>
      <c r="AG93" s="48" t="s">
        <v>475</v>
      </c>
      <c r="AH93" s="48" t="str">
        <f t="shared" si="20"/>
        <v>40_4</v>
      </c>
      <c r="AI93" s="50">
        <f t="shared" si="21"/>
        <v>16.82</v>
      </c>
      <c r="AJ93" s="50">
        <f t="shared" si="24"/>
        <v>17.36</v>
      </c>
      <c r="AK93" s="478">
        <f t="shared" si="25"/>
        <v>17.27</v>
      </c>
      <c r="AL93" s="32"/>
      <c r="AM93" s="32"/>
      <c r="AN93" s="5"/>
      <c r="AO93" s="5"/>
      <c r="AP93" s="38"/>
      <c r="AQ93" s="138"/>
      <c r="AR93" s="33"/>
    </row>
    <row r="94" spans="1:44">
      <c r="A94" s="48">
        <v>40</v>
      </c>
      <c r="B94" s="48">
        <v>4</v>
      </c>
      <c r="C94" s="48">
        <v>18</v>
      </c>
      <c r="D94" s="48">
        <f t="shared" si="22"/>
        <v>4</v>
      </c>
      <c r="E94" s="48" t="str">
        <f t="shared" si="23"/>
        <v>40_4</v>
      </c>
      <c r="F94" s="54">
        <v>15.77</v>
      </c>
      <c r="G94" s="48"/>
      <c r="H94" s="48">
        <v>40</v>
      </c>
      <c r="I94" s="48">
        <v>5</v>
      </c>
      <c r="J94" s="48">
        <v>19</v>
      </c>
      <c r="K94" s="48">
        <f t="shared" si="13"/>
        <v>5</v>
      </c>
      <c r="L94" s="48" t="str">
        <f t="shared" si="14"/>
        <v>40_5</v>
      </c>
      <c r="M94" s="54">
        <v>16.75</v>
      </c>
      <c r="N94" s="38"/>
      <c r="O94" s="48">
        <v>40</v>
      </c>
      <c r="P94" s="48">
        <v>5</v>
      </c>
      <c r="Q94" s="48">
        <v>19</v>
      </c>
      <c r="R94" s="48">
        <f t="shared" si="15"/>
        <v>5</v>
      </c>
      <c r="S94" s="48" t="str">
        <f t="shared" si="16"/>
        <v>40_5</v>
      </c>
      <c r="T94" s="54">
        <v>17.260000000000002</v>
      </c>
      <c r="U94" s="38"/>
      <c r="V94" s="48">
        <v>40</v>
      </c>
      <c r="W94" s="48">
        <v>5</v>
      </c>
      <c r="X94" s="48">
        <v>19</v>
      </c>
      <c r="Y94" s="48">
        <f t="shared" si="17"/>
        <v>5</v>
      </c>
      <c r="Z94" s="48" t="str">
        <f t="shared" si="18"/>
        <v>40_5</v>
      </c>
      <c r="AA94" s="54">
        <v>17.82</v>
      </c>
      <c r="AB94" s="493"/>
      <c r="AC94" s="48">
        <v>40</v>
      </c>
      <c r="AD94" s="48">
        <v>5</v>
      </c>
      <c r="AE94" s="48">
        <v>19</v>
      </c>
      <c r="AF94" s="48">
        <f t="shared" si="19"/>
        <v>5</v>
      </c>
      <c r="AG94" s="48" t="s">
        <v>476</v>
      </c>
      <c r="AH94" s="48" t="str">
        <f t="shared" si="20"/>
        <v>40_5</v>
      </c>
      <c r="AI94" s="50">
        <f t="shared" si="21"/>
        <v>17.260000000000002</v>
      </c>
      <c r="AJ94" s="50">
        <f t="shared" si="24"/>
        <v>17.82</v>
      </c>
      <c r="AK94" s="478">
        <f t="shared" si="25"/>
        <v>17.726666666666667</v>
      </c>
      <c r="AL94" s="32"/>
      <c r="AM94" s="32"/>
      <c r="AN94" s="130"/>
      <c r="AO94" s="130"/>
      <c r="AP94" s="38"/>
      <c r="AQ94" s="139"/>
      <c r="AR94" s="37"/>
    </row>
    <row r="95" spans="1:44">
      <c r="A95" s="48">
        <v>40</v>
      </c>
      <c r="B95" s="48">
        <v>5</v>
      </c>
      <c r="C95" s="48">
        <v>19</v>
      </c>
      <c r="D95" s="48">
        <f t="shared" si="22"/>
        <v>5</v>
      </c>
      <c r="E95" s="48" t="str">
        <f t="shared" si="23"/>
        <v>40_5</v>
      </c>
      <c r="F95" s="54">
        <v>16.190000000000001</v>
      </c>
      <c r="G95" s="48"/>
      <c r="H95" s="48">
        <v>40</v>
      </c>
      <c r="I95" s="48">
        <v>6</v>
      </c>
      <c r="J95" s="48">
        <v>20</v>
      </c>
      <c r="K95" s="48">
        <f t="shared" si="13"/>
        <v>6</v>
      </c>
      <c r="L95" s="48" t="str">
        <f t="shared" si="14"/>
        <v>40_6</v>
      </c>
      <c r="M95" s="54">
        <v>17.21</v>
      </c>
      <c r="N95" s="29"/>
      <c r="O95" s="48">
        <v>40</v>
      </c>
      <c r="P95" s="48">
        <v>6</v>
      </c>
      <c r="Q95" s="48">
        <v>20</v>
      </c>
      <c r="R95" s="48">
        <f t="shared" si="15"/>
        <v>6</v>
      </c>
      <c r="S95" s="48" t="str">
        <f t="shared" si="16"/>
        <v>40_6</v>
      </c>
      <c r="T95" s="54">
        <v>17.72</v>
      </c>
      <c r="U95" s="29"/>
      <c r="V95" s="48">
        <v>40</v>
      </c>
      <c r="W95" s="48">
        <v>6</v>
      </c>
      <c r="X95" s="48">
        <v>20</v>
      </c>
      <c r="Y95" s="48">
        <f t="shared" si="17"/>
        <v>6</v>
      </c>
      <c r="Z95" s="48" t="str">
        <f t="shared" si="18"/>
        <v>40_6</v>
      </c>
      <c r="AA95" s="54">
        <v>18.3</v>
      </c>
      <c r="AB95" s="493"/>
      <c r="AC95" s="48">
        <v>40</v>
      </c>
      <c r="AD95" s="48">
        <v>6</v>
      </c>
      <c r="AE95" s="48">
        <v>20</v>
      </c>
      <c r="AF95" s="48">
        <f t="shared" si="19"/>
        <v>6</v>
      </c>
      <c r="AG95" s="48" t="s">
        <v>477</v>
      </c>
      <c r="AH95" s="48" t="str">
        <f t="shared" si="20"/>
        <v>40_6</v>
      </c>
      <c r="AI95" s="50">
        <f t="shared" si="21"/>
        <v>17.72</v>
      </c>
      <c r="AJ95" s="50">
        <f t="shared" si="24"/>
        <v>18.3</v>
      </c>
      <c r="AK95" s="478">
        <f t="shared" si="25"/>
        <v>18.203333333333333</v>
      </c>
      <c r="AL95" s="29"/>
      <c r="AM95" s="126"/>
      <c r="AN95" s="5"/>
      <c r="AO95" s="5"/>
      <c r="AP95" s="4"/>
      <c r="AQ95" s="135"/>
      <c r="AR95" s="31"/>
    </row>
    <row r="96" spans="1:44">
      <c r="A96" s="48">
        <v>40</v>
      </c>
      <c r="B96" s="48">
        <v>6</v>
      </c>
      <c r="C96" s="48">
        <v>20</v>
      </c>
      <c r="D96" s="48">
        <f t="shared" si="22"/>
        <v>6</v>
      </c>
      <c r="E96" s="48" t="str">
        <f t="shared" si="23"/>
        <v>40_6</v>
      </c>
      <c r="F96" s="54">
        <v>16.62</v>
      </c>
      <c r="G96" s="48"/>
      <c r="H96" s="48">
        <v>40</v>
      </c>
      <c r="I96" s="48">
        <v>7</v>
      </c>
      <c r="J96" s="48">
        <v>21</v>
      </c>
      <c r="K96" s="48">
        <f t="shared" si="13"/>
        <v>7</v>
      </c>
      <c r="L96" s="48" t="str">
        <f t="shared" si="14"/>
        <v>40_7</v>
      </c>
      <c r="M96" s="54">
        <v>17.649999999999999</v>
      </c>
      <c r="N96" s="29"/>
      <c r="O96" s="48">
        <v>40</v>
      </c>
      <c r="P96" s="48">
        <v>7</v>
      </c>
      <c r="Q96" s="48">
        <v>21</v>
      </c>
      <c r="R96" s="48">
        <f t="shared" si="15"/>
        <v>7</v>
      </c>
      <c r="S96" s="48" t="str">
        <f t="shared" si="16"/>
        <v>40_7</v>
      </c>
      <c r="T96" s="54">
        <v>18.18</v>
      </c>
      <c r="U96" s="29"/>
      <c r="V96" s="48">
        <v>40</v>
      </c>
      <c r="W96" s="48">
        <v>7</v>
      </c>
      <c r="X96" s="48">
        <v>21</v>
      </c>
      <c r="Y96" s="48">
        <f t="shared" si="17"/>
        <v>7</v>
      </c>
      <c r="Z96" s="48" t="str">
        <f t="shared" si="18"/>
        <v>40_7</v>
      </c>
      <c r="AA96" s="54">
        <v>18.77</v>
      </c>
      <c r="AB96" s="493"/>
      <c r="AC96" s="48">
        <v>40</v>
      </c>
      <c r="AD96" s="48">
        <v>7</v>
      </c>
      <c r="AE96" s="48">
        <v>21</v>
      </c>
      <c r="AF96" s="48">
        <f t="shared" si="19"/>
        <v>7</v>
      </c>
      <c r="AG96" s="48" t="s">
        <v>478</v>
      </c>
      <c r="AH96" s="48" t="str">
        <f t="shared" si="20"/>
        <v>40_7</v>
      </c>
      <c r="AI96" s="50">
        <f t="shared" si="21"/>
        <v>18.18</v>
      </c>
      <c r="AJ96" s="50">
        <f t="shared" si="24"/>
        <v>18.77</v>
      </c>
      <c r="AK96" s="478">
        <f t="shared" si="25"/>
        <v>18.671666666666667</v>
      </c>
      <c r="AL96" s="29"/>
      <c r="AM96" s="126"/>
      <c r="AN96" s="5"/>
      <c r="AO96" s="5"/>
      <c r="AP96" s="4"/>
      <c r="AQ96" s="135"/>
      <c r="AR96" s="31"/>
    </row>
    <row r="97" spans="1:44">
      <c r="A97" s="48">
        <v>40</v>
      </c>
      <c r="B97" s="48">
        <v>7</v>
      </c>
      <c r="C97" s="48">
        <v>21</v>
      </c>
      <c r="D97" s="48">
        <f t="shared" si="22"/>
        <v>7</v>
      </c>
      <c r="E97" s="48" t="str">
        <f t="shared" si="23"/>
        <v>40_7</v>
      </c>
      <c r="F97" s="54">
        <v>17.05</v>
      </c>
      <c r="G97" s="48"/>
      <c r="H97" s="48">
        <v>40</v>
      </c>
      <c r="I97" s="48">
        <v>8</v>
      </c>
      <c r="J97" s="48">
        <v>22</v>
      </c>
      <c r="K97" s="48">
        <f t="shared" si="13"/>
        <v>8</v>
      </c>
      <c r="L97" s="48" t="str">
        <f t="shared" si="14"/>
        <v>40_8</v>
      </c>
      <c r="M97" s="54">
        <v>18.09</v>
      </c>
      <c r="N97" s="29"/>
      <c r="O97" s="48">
        <v>40</v>
      </c>
      <c r="P97" s="48">
        <v>8</v>
      </c>
      <c r="Q97" s="48">
        <v>22</v>
      </c>
      <c r="R97" s="48">
        <f t="shared" si="15"/>
        <v>8</v>
      </c>
      <c r="S97" s="48" t="str">
        <f t="shared" si="16"/>
        <v>40_8</v>
      </c>
      <c r="T97" s="54">
        <v>18.63</v>
      </c>
      <c r="U97" s="29"/>
      <c r="V97" s="48">
        <v>40</v>
      </c>
      <c r="W97" s="48">
        <v>8</v>
      </c>
      <c r="X97" s="48">
        <v>22</v>
      </c>
      <c r="Y97" s="48">
        <f t="shared" si="17"/>
        <v>8</v>
      </c>
      <c r="Z97" s="48" t="str">
        <f t="shared" si="18"/>
        <v>40_8</v>
      </c>
      <c r="AA97" s="54">
        <v>19.23</v>
      </c>
      <c r="AB97" s="493"/>
      <c r="AC97" s="48">
        <v>40</v>
      </c>
      <c r="AD97" s="48">
        <v>8</v>
      </c>
      <c r="AE97" s="48">
        <v>22</v>
      </c>
      <c r="AF97" s="48">
        <f t="shared" si="19"/>
        <v>8</v>
      </c>
      <c r="AG97" s="48" t="s">
        <v>479</v>
      </c>
      <c r="AH97" s="48" t="str">
        <f t="shared" si="20"/>
        <v>40_8</v>
      </c>
      <c r="AI97" s="50">
        <f t="shared" si="21"/>
        <v>18.63</v>
      </c>
      <c r="AJ97" s="50">
        <f t="shared" si="24"/>
        <v>19.23</v>
      </c>
      <c r="AK97" s="478">
        <f t="shared" si="25"/>
        <v>19.130000000000003</v>
      </c>
      <c r="AL97" s="29"/>
      <c r="AM97" s="126"/>
      <c r="AN97" s="5"/>
      <c r="AO97" s="5"/>
      <c r="AP97" s="50"/>
      <c r="AQ97" s="135"/>
      <c r="AR97" s="31"/>
    </row>
    <row r="98" spans="1:44">
      <c r="A98" s="48">
        <v>40</v>
      </c>
      <c r="B98" s="48">
        <v>8</v>
      </c>
      <c r="C98" s="48">
        <v>22</v>
      </c>
      <c r="D98" s="48">
        <f t="shared" si="22"/>
        <v>8</v>
      </c>
      <c r="E98" s="48" t="str">
        <f t="shared" si="23"/>
        <v>40_8</v>
      </c>
      <c r="F98" s="54">
        <v>17.47</v>
      </c>
      <c r="G98" s="48"/>
      <c r="H98" s="48">
        <v>40</v>
      </c>
      <c r="I98" s="48">
        <v>9</v>
      </c>
      <c r="J98" s="48">
        <v>23</v>
      </c>
      <c r="K98" s="48">
        <f t="shared" si="13"/>
        <v>9</v>
      </c>
      <c r="L98" s="48" t="str">
        <f t="shared" si="14"/>
        <v>40_9</v>
      </c>
      <c r="M98" s="54">
        <v>18.53</v>
      </c>
      <c r="N98" s="29"/>
      <c r="O98" s="48">
        <v>40</v>
      </c>
      <c r="P98" s="48">
        <v>9</v>
      </c>
      <c r="Q98" s="48">
        <v>23</v>
      </c>
      <c r="R98" s="48">
        <f t="shared" si="15"/>
        <v>9</v>
      </c>
      <c r="S98" s="48" t="str">
        <f t="shared" si="16"/>
        <v>40_9</v>
      </c>
      <c r="T98" s="54">
        <v>19.09</v>
      </c>
      <c r="U98" s="29"/>
      <c r="V98" s="48">
        <v>40</v>
      </c>
      <c r="W98" s="48">
        <v>9</v>
      </c>
      <c r="X98" s="48">
        <v>23</v>
      </c>
      <c r="Y98" s="48">
        <f t="shared" si="17"/>
        <v>9</v>
      </c>
      <c r="Z98" s="48" t="str">
        <f t="shared" si="18"/>
        <v>40_9</v>
      </c>
      <c r="AA98" s="54">
        <v>19.71</v>
      </c>
      <c r="AB98" s="493"/>
      <c r="AC98" s="48">
        <v>40</v>
      </c>
      <c r="AD98" s="48">
        <v>9</v>
      </c>
      <c r="AE98" s="48">
        <v>23</v>
      </c>
      <c r="AF98" s="48">
        <f t="shared" si="19"/>
        <v>9</v>
      </c>
      <c r="AG98" s="48" t="s">
        <v>480</v>
      </c>
      <c r="AH98" s="48" t="str">
        <f t="shared" si="20"/>
        <v>40_9</v>
      </c>
      <c r="AI98" s="50">
        <f t="shared" si="21"/>
        <v>19.09</v>
      </c>
      <c r="AJ98" s="50">
        <f t="shared" si="24"/>
        <v>19.71</v>
      </c>
      <c r="AK98" s="478">
        <f t="shared" si="25"/>
        <v>19.606666666666669</v>
      </c>
      <c r="AL98" s="29"/>
      <c r="AM98" s="126"/>
      <c r="AN98" s="5"/>
      <c r="AO98" s="5"/>
      <c r="AP98" s="50"/>
      <c r="AQ98" s="135"/>
      <c r="AR98" s="31"/>
    </row>
    <row r="99" spans="1:44">
      <c r="A99" s="48">
        <v>40</v>
      </c>
      <c r="B99" s="48">
        <v>9</v>
      </c>
      <c r="C99" s="48">
        <v>23</v>
      </c>
      <c r="D99" s="48">
        <f t="shared" si="22"/>
        <v>9</v>
      </c>
      <c r="E99" s="48" t="str">
        <f t="shared" si="23"/>
        <v>40_9</v>
      </c>
      <c r="F99" s="54">
        <v>17.899999999999999</v>
      </c>
      <c r="G99" s="48"/>
      <c r="H99" s="48">
        <v>40</v>
      </c>
      <c r="I99" s="48">
        <v>10</v>
      </c>
      <c r="J99" s="48">
        <v>24</v>
      </c>
      <c r="K99" s="48">
        <f t="shared" si="13"/>
        <v>10</v>
      </c>
      <c r="L99" s="48" t="str">
        <f t="shared" si="14"/>
        <v>40_10</v>
      </c>
      <c r="M99" s="54">
        <v>18.98</v>
      </c>
      <c r="N99" s="29"/>
      <c r="O99" s="48">
        <v>40</v>
      </c>
      <c r="P99" s="48">
        <v>10</v>
      </c>
      <c r="Q99" s="48">
        <v>24</v>
      </c>
      <c r="R99" s="48">
        <f t="shared" si="15"/>
        <v>10</v>
      </c>
      <c r="S99" s="48" t="str">
        <f t="shared" si="16"/>
        <v>40_10</v>
      </c>
      <c r="T99" s="54">
        <v>19.55</v>
      </c>
      <c r="U99" s="29"/>
      <c r="V99" s="48">
        <v>40</v>
      </c>
      <c r="W99" s="48">
        <v>10</v>
      </c>
      <c r="X99" s="48">
        <v>24</v>
      </c>
      <c r="Y99" s="48">
        <f t="shared" si="17"/>
        <v>10</v>
      </c>
      <c r="Z99" s="48" t="str">
        <f t="shared" si="18"/>
        <v>40_10</v>
      </c>
      <c r="AA99" s="54">
        <v>20.190000000000001</v>
      </c>
      <c r="AB99" s="493"/>
      <c r="AC99" s="48">
        <v>40</v>
      </c>
      <c r="AD99" s="48">
        <v>10</v>
      </c>
      <c r="AE99" s="48">
        <v>24</v>
      </c>
      <c r="AF99" s="48">
        <f t="shared" si="19"/>
        <v>10</v>
      </c>
      <c r="AG99" s="48" t="s">
        <v>481</v>
      </c>
      <c r="AH99" s="48" t="str">
        <f t="shared" si="20"/>
        <v>40_10</v>
      </c>
      <c r="AI99" s="50">
        <f t="shared" si="21"/>
        <v>19.55</v>
      </c>
      <c r="AJ99" s="50">
        <f t="shared" si="24"/>
        <v>20.190000000000001</v>
      </c>
      <c r="AK99" s="478">
        <f t="shared" si="25"/>
        <v>20.083333333333336</v>
      </c>
      <c r="AL99" s="29"/>
      <c r="AM99" s="126"/>
      <c r="AN99" s="5"/>
      <c r="AO99" s="5"/>
      <c r="AP99" s="50"/>
      <c r="AQ99" s="135"/>
      <c r="AR99" s="31"/>
    </row>
    <row r="100" spans="1:44">
      <c r="A100" s="48">
        <v>40</v>
      </c>
      <c r="B100" s="48">
        <v>10</v>
      </c>
      <c r="C100" s="48">
        <v>24</v>
      </c>
      <c r="D100" s="48">
        <f t="shared" si="22"/>
        <v>10</v>
      </c>
      <c r="E100" s="48" t="str">
        <f t="shared" si="23"/>
        <v>40_10</v>
      </c>
      <c r="F100" s="54">
        <v>18.34</v>
      </c>
      <c r="G100" s="48"/>
      <c r="H100" s="48">
        <v>45</v>
      </c>
      <c r="I100" s="48" t="s">
        <v>405</v>
      </c>
      <c r="J100" s="48">
        <v>16</v>
      </c>
      <c r="K100" s="48" t="str">
        <f t="shared" si="13"/>
        <v>Aanloopperiodiek_0</v>
      </c>
      <c r="L100" s="48" t="str">
        <f t="shared" si="14"/>
        <v>45_Aanloopperiodiek_0</v>
      </c>
      <c r="M100" s="54">
        <v>15.46</v>
      </c>
      <c r="N100" s="29"/>
      <c r="O100" s="48">
        <v>45</v>
      </c>
      <c r="P100" s="48"/>
      <c r="Q100" s="48"/>
      <c r="R100" s="48"/>
      <c r="S100" s="48"/>
      <c r="T100" s="54"/>
      <c r="U100" s="29"/>
      <c r="V100" s="48">
        <v>45</v>
      </c>
      <c r="W100" s="48" t="s">
        <v>431</v>
      </c>
      <c r="X100" s="48">
        <v>14</v>
      </c>
      <c r="Y100" s="48" t="str">
        <f t="shared" si="17"/>
        <v>zij-instroomperiodiek</v>
      </c>
      <c r="Z100" s="48" t="str">
        <f t="shared" si="18"/>
        <v>45_zij-instroomperiodiek</v>
      </c>
      <c r="AA100" s="54">
        <v>15.48</v>
      </c>
      <c r="AB100" s="493"/>
      <c r="AC100" s="48">
        <v>45</v>
      </c>
      <c r="AD100" s="48" t="s">
        <v>431</v>
      </c>
      <c r="AE100" s="48">
        <v>14</v>
      </c>
      <c r="AF100" s="48" t="str">
        <f t="shared" si="19"/>
        <v>zij-instroomperiodiek</v>
      </c>
      <c r="AG100" s="48" t="s">
        <v>472</v>
      </c>
      <c r="AH100" s="48" t="str">
        <f t="shared" si="20"/>
        <v>45_zij-instroomperiodiek</v>
      </c>
      <c r="AI100" s="50">
        <f t="shared" si="21"/>
        <v>14.99</v>
      </c>
      <c r="AJ100" s="50">
        <f t="shared" si="24"/>
        <v>15.48</v>
      </c>
      <c r="AK100" s="478">
        <f t="shared" si="25"/>
        <v>15.398333333333333</v>
      </c>
      <c r="AL100" s="29"/>
      <c r="AM100" s="126"/>
      <c r="AN100" s="5"/>
      <c r="AO100" s="5"/>
      <c r="AP100" s="50"/>
      <c r="AQ100" s="135"/>
      <c r="AR100" s="31"/>
    </row>
    <row r="101" spans="1:44">
      <c r="A101" s="48">
        <v>45</v>
      </c>
      <c r="B101" s="48" t="s">
        <v>405</v>
      </c>
      <c r="C101" s="48">
        <v>16</v>
      </c>
      <c r="D101" s="48" t="str">
        <f t="shared" si="22"/>
        <v>Aanloopperiodiek_0</v>
      </c>
      <c r="E101" s="48" t="str">
        <f t="shared" si="23"/>
        <v>45_Aanloopperiodiek_0</v>
      </c>
      <c r="F101" s="54">
        <v>14.94</v>
      </c>
      <c r="G101" s="48"/>
      <c r="H101" s="48">
        <v>45</v>
      </c>
      <c r="I101" s="48" t="s">
        <v>407</v>
      </c>
      <c r="J101" s="48">
        <v>18</v>
      </c>
      <c r="K101" s="48" t="str">
        <f t="shared" si="13"/>
        <v>Aanloopperiodiek_1</v>
      </c>
      <c r="L101" s="48" t="str">
        <f t="shared" si="14"/>
        <v>45_Aanloopperiodiek_1</v>
      </c>
      <c r="M101" s="54">
        <v>16.329999999999998</v>
      </c>
      <c r="N101" s="29"/>
      <c r="O101" s="48">
        <v>45</v>
      </c>
      <c r="P101" s="48" t="s">
        <v>405</v>
      </c>
      <c r="Q101" s="48">
        <v>16</v>
      </c>
      <c r="R101" s="48" t="str">
        <f t="shared" ref="R101:R132" si="26">P101</f>
        <v>Aanloopperiodiek_0</v>
      </c>
      <c r="S101" s="48" t="str">
        <f t="shared" ref="S101:S132" si="27">O101&amp;"_"&amp;R101</f>
        <v>45_Aanloopperiodiek_0</v>
      </c>
      <c r="T101" s="54">
        <v>15.93</v>
      </c>
      <c r="U101" s="29"/>
      <c r="V101" s="48">
        <v>45</v>
      </c>
      <c r="W101" s="48" t="s">
        <v>405</v>
      </c>
      <c r="X101" s="48">
        <v>16</v>
      </c>
      <c r="Y101" s="48" t="str">
        <f t="shared" si="17"/>
        <v>Aanloopperiodiek_0</v>
      </c>
      <c r="Z101" s="48" t="str">
        <f t="shared" si="18"/>
        <v>45_Aanloopperiodiek_0</v>
      </c>
      <c r="AA101" s="54">
        <v>16.440000000000001</v>
      </c>
      <c r="AB101" s="493"/>
      <c r="AC101" s="48">
        <v>45</v>
      </c>
      <c r="AD101" s="48" t="s">
        <v>405</v>
      </c>
      <c r="AE101" s="48">
        <v>16</v>
      </c>
      <c r="AF101" s="48" t="str">
        <f t="shared" si="19"/>
        <v>Aanloopperiodiek_0</v>
      </c>
      <c r="AG101" s="48" t="s">
        <v>482</v>
      </c>
      <c r="AH101" s="48" t="str">
        <f t="shared" si="20"/>
        <v>45_Aanloopperiodiek_0</v>
      </c>
      <c r="AI101" s="50">
        <f t="shared" si="21"/>
        <v>15.93</v>
      </c>
      <c r="AJ101" s="50">
        <f t="shared" si="24"/>
        <v>16.440000000000001</v>
      </c>
      <c r="AK101" s="478">
        <f t="shared" si="25"/>
        <v>16.355</v>
      </c>
      <c r="AL101" s="29"/>
      <c r="AM101" s="126"/>
      <c r="AN101" s="5"/>
      <c r="AO101" s="5"/>
      <c r="AP101" s="50"/>
      <c r="AQ101" s="135"/>
      <c r="AR101" s="31"/>
    </row>
    <row r="102" spans="1:44">
      <c r="A102" s="48">
        <v>45</v>
      </c>
      <c r="B102" s="48" t="s">
        <v>407</v>
      </c>
      <c r="C102" s="48">
        <v>18</v>
      </c>
      <c r="D102" s="48" t="str">
        <f t="shared" si="22"/>
        <v>Aanloopperiodiek_1</v>
      </c>
      <c r="E102" s="48" t="str">
        <f t="shared" si="23"/>
        <v>45_Aanloopperiodiek_1</v>
      </c>
      <c r="F102" s="54">
        <v>15.77</v>
      </c>
      <c r="G102" s="48"/>
      <c r="H102" s="48">
        <v>45</v>
      </c>
      <c r="I102" s="48">
        <v>0</v>
      </c>
      <c r="J102" s="48">
        <v>20</v>
      </c>
      <c r="K102" s="48">
        <f t="shared" si="13"/>
        <v>0</v>
      </c>
      <c r="L102" s="48" t="str">
        <f t="shared" si="14"/>
        <v>45_0</v>
      </c>
      <c r="M102" s="54">
        <v>17.21</v>
      </c>
      <c r="N102" s="29"/>
      <c r="O102" s="48">
        <v>45</v>
      </c>
      <c r="P102" s="48" t="s">
        <v>407</v>
      </c>
      <c r="Q102" s="48">
        <v>18</v>
      </c>
      <c r="R102" s="48" t="str">
        <f t="shared" si="26"/>
        <v>Aanloopperiodiek_1</v>
      </c>
      <c r="S102" s="48" t="str">
        <f t="shared" si="27"/>
        <v>45_Aanloopperiodiek_1</v>
      </c>
      <c r="T102" s="54">
        <v>16.82</v>
      </c>
      <c r="U102" s="29"/>
      <c r="V102" s="48">
        <v>45</v>
      </c>
      <c r="W102" s="48" t="s">
        <v>407</v>
      </c>
      <c r="X102" s="48">
        <v>18</v>
      </c>
      <c r="Y102" s="48" t="str">
        <f t="shared" si="17"/>
        <v>Aanloopperiodiek_1</v>
      </c>
      <c r="Z102" s="48" t="str">
        <f t="shared" ref="Z102:Z132" si="28">V102&amp;"_"&amp;Y102</f>
        <v>45_Aanloopperiodiek_1</v>
      </c>
      <c r="AA102" s="54">
        <v>17.36</v>
      </c>
      <c r="AB102" s="493"/>
      <c r="AC102" s="48">
        <v>45</v>
      </c>
      <c r="AD102" s="48" t="s">
        <v>407</v>
      </c>
      <c r="AE102" s="48">
        <v>18</v>
      </c>
      <c r="AF102" s="48" t="str">
        <f t="shared" si="19"/>
        <v>Aanloopperiodiek_1</v>
      </c>
      <c r="AG102" s="48" t="s">
        <v>483</v>
      </c>
      <c r="AH102" s="48" t="str">
        <f t="shared" si="20"/>
        <v>45_Aanloopperiodiek_1</v>
      </c>
      <c r="AI102" s="50">
        <f t="shared" si="21"/>
        <v>16.82</v>
      </c>
      <c r="AJ102" s="50">
        <f t="shared" si="24"/>
        <v>17.36</v>
      </c>
      <c r="AK102" s="478">
        <f t="shared" si="25"/>
        <v>17.27</v>
      </c>
      <c r="AL102" s="29"/>
      <c r="AM102" s="126"/>
      <c r="AN102" s="5"/>
      <c r="AO102" s="5"/>
      <c r="AP102" s="50"/>
      <c r="AQ102" s="135"/>
      <c r="AR102" s="31"/>
    </row>
    <row r="103" spans="1:44">
      <c r="A103" s="48">
        <v>45</v>
      </c>
      <c r="B103" s="48">
        <v>0</v>
      </c>
      <c r="C103" s="48">
        <v>20</v>
      </c>
      <c r="D103" s="48">
        <f t="shared" si="22"/>
        <v>0</v>
      </c>
      <c r="E103" s="48" t="str">
        <f t="shared" si="23"/>
        <v>45_0</v>
      </c>
      <c r="F103" s="54">
        <v>16.62</v>
      </c>
      <c r="G103" s="48"/>
      <c r="H103" s="48">
        <v>45</v>
      </c>
      <c r="I103" s="48">
        <v>1</v>
      </c>
      <c r="J103" s="48">
        <v>21</v>
      </c>
      <c r="K103" s="48">
        <f t="shared" si="13"/>
        <v>1</v>
      </c>
      <c r="L103" s="48" t="str">
        <f t="shared" si="14"/>
        <v>45_1</v>
      </c>
      <c r="M103" s="54">
        <v>17.649999999999999</v>
      </c>
      <c r="N103" s="29"/>
      <c r="O103" s="48">
        <v>45</v>
      </c>
      <c r="P103" s="48">
        <v>0</v>
      </c>
      <c r="Q103" s="48">
        <v>20</v>
      </c>
      <c r="R103" s="48">
        <f t="shared" si="26"/>
        <v>0</v>
      </c>
      <c r="S103" s="48" t="str">
        <f t="shared" si="27"/>
        <v>45_0</v>
      </c>
      <c r="T103" s="54">
        <v>17.72</v>
      </c>
      <c r="U103" s="29"/>
      <c r="V103" s="48">
        <v>45</v>
      </c>
      <c r="W103" s="48">
        <v>0</v>
      </c>
      <c r="X103" s="48">
        <v>20</v>
      </c>
      <c r="Y103" s="48">
        <f t="shared" si="17"/>
        <v>0</v>
      </c>
      <c r="Z103" s="48" t="str">
        <f t="shared" si="28"/>
        <v>45_0</v>
      </c>
      <c r="AA103" s="54">
        <v>18.3</v>
      </c>
      <c r="AB103" s="493"/>
      <c r="AC103" s="48">
        <v>45</v>
      </c>
      <c r="AD103" s="48">
        <v>0</v>
      </c>
      <c r="AE103" s="48">
        <v>20</v>
      </c>
      <c r="AF103" s="48">
        <f t="shared" si="19"/>
        <v>0</v>
      </c>
      <c r="AG103" s="48" t="s">
        <v>484</v>
      </c>
      <c r="AH103" s="48" t="str">
        <f t="shared" si="20"/>
        <v>45_0</v>
      </c>
      <c r="AI103" s="50">
        <f t="shared" si="21"/>
        <v>17.72</v>
      </c>
      <c r="AJ103" s="50">
        <f t="shared" si="24"/>
        <v>18.3</v>
      </c>
      <c r="AK103" s="478">
        <f t="shared" si="25"/>
        <v>18.203333333333333</v>
      </c>
      <c r="AL103" s="29"/>
      <c r="AM103" s="126"/>
      <c r="AN103" s="5"/>
      <c r="AO103" s="5"/>
      <c r="AP103" s="50"/>
      <c r="AQ103" s="135"/>
      <c r="AR103" s="31"/>
    </row>
    <row r="104" spans="1:44">
      <c r="A104" s="48">
        <v>45</v>
      </c>
      <c r="B104" s="48">
        <v>1</v>
      </c>
      <c r="C104" s="48">
        <v>21</v>
      </c>
      <c r="D104" s="48">
        <f t="shared" si="22"/>
        <v>1</v>
      </c>
      <c r="E104" s="48" t="str">
        <f t="shared" si="23"/>
        <v>45_1</v>
      </c>
      <c r="F104" s="54">
        <v>17.05</v>
      </c>
      <c r="G104" s="48"/>
      <c r="H104" s="48">
        <v>45</v>
      </c>
      <c r="I104" s="48">
        <v>2</v>
      </c>
      <c r="J104" s="48">
        <v>22</v>
      </c>
      <c r="K104" s="48">
        <f t="shared" si="13"/>
        <v>2</v>
      </c>
      <c r="L104" s="48" t="str">
        <f t="shared" si="14"/>
        <v>45_2</v>
      </c>
      <c r="M104" s="54">
        <v>18.09</v>
      </c>
      <c r="N104" s="29"/>
      <c r="O104" s="48">
        <v>45</v>
      </c>
      <c r="P104" s="48">
        <v>1</v>
      </c>
      <c r="Q104" s="48">
        <v>21</v>
      </c>
      <c r="R104" s="48">
        <f t="shared" si="26"/>
        <v>1</v>
      </c>
      <c r="S104" s="48" t="str">
        <f t="shared" si="27"/>
        <v>45_1</v>
      </c>
      <c r="T104" s="54">
        <v>18.18</v>
      </c>
      <c r="U104" s="29"/>
      <c r="V104" s="48">
        <v>45</v>
      </c>
      <c r="W104" s="48">
        <v>1</v>
      </c>
      <c r="X104" s="48">
        <v>21</v>
      </c>
      <c r="Y104" s="48">
        <f t="shared" si="17"/>
        <v>1</v>
      </c>
      <c r="Z104" s="48" t="str">
        <f t="shared" si="28"/>
        <v>45_1</v>
      </c>
      <c r="AA104" s="54">
        <v>18.77</v>
      </c>
      <c r="AB104" s="493"/>
      <c r="AC104" s="48">
        <v>45</v>
      </c>
      <c r="AD104" s="48">
        <v>1</v>
      </c>
      <c r="AE104" s="48">
        <v>21</v>
      </c>
      <c r="AF104" s="48">
        <f t="shared" si="19"/>
        <v>1</v>
      </c>
      <c r="AG104" s="48" t="s">
        <v>485</v>
      </c>
      <c r="AH104" s="48" t="str">
        <f t="shared" si="20"/>
        <v>45_1</v>
      </c>
      <c r="AI104" s="50">
        <f t="shared" si="21"/>
        <v>18.18</v>
      </c>
      <c r="AJ104" s="50">
        <f t="shared" si="24"/>
        <v>18.77</v>
      </c>
      <c r="AK104" s="478">
        <f t="shared" si="25"/>
        <v>18.671666666666667</v>
      </c>
      <c r="AL104" s="29"/>
      <c r="AM104" s="126"/>
      <c r="AN104" s="5"/>
      <c r="AO104" s="5"/>
      <c r="AP104" s="50"/>
      <c r="AQ104" s="135"/>
      <c r="AR104" s="31"/>
    </row>
    <row r="105" spans="1:44">
      <c r="A105" s="48">
        <v>45</v>
      </c>
      <c r="B105" s="48">
        <v>2</v>
      </c>
      <c r="C105" s="48">
        <v>22</v>
      </c>
      <c r="D105" s="48">
        <f t="shared" si="22"/>
        <v>2</v>
      </c>
      <c r="E105" s="48" t="str">
        <f t="shared" si="23"/>
        <v>45_2</v>
      </c>
      <c r="F105" s="54">
        <v>17.47</v>
      </c>
      <c r="G105" s="48"/>
      <c r="H105" s="48">
        <v>45</v>
      </c>
      <c r="I105" s="48">
        <v>3</v>
      </c>
      <c r="J105" s="48">
        <v>23</v>
      </c>
      <c r="K105" s="48">
        <f t="shared" si="13"/>
        <v>3</v>
      </c>
      <c r="L105" s="48" t="str">
        <f t="shared" si="14"/>
        <v>45_3</v>
      </c>
      <c r="M105" s="54">
        <v>18.53</v>
      </c>
      <c r="N105" s="29"/>
      <c r="O105" s="48">
        <v>45</v>
      </c>
      <c r="P105" s="48">
        <v>2</v>
      </c>
      <c r="Q105" s="48">
        <v>22</v>
      </c>
      <c r="R105" s="48">
        <f t="shared" si="26"/>
        <v>2</v>
      </c>
      <c r="S105" s="48" t="str">
        <f t="shared" si="27"/>
        <v>45_2</v>
      </c>
      <c r="T105" s="54">
        <v>18.63</v>
      </c>
      <c r="U105" s="29"/>
      <c r="V105" s="48">
        <v>45</v>
      </c>
      <c r="W105" s="48">
        <v>2</v>
      </c>
      <c r="X105" s="48">
        <v>22</v>
      </c>
      <c r="Y105" s="48">
        <f t="shared" si="17"/>
        <v>2</v>
      </c>
      <c r="Z105" s="48" t="str">
        <f t="shared" si="28"/>
        <v>45_2</v>
      </c>
      <c r="AA105" s="54">
        <v>19.23</v>
      </c>
      <c r="AB105" s="493"/>
      <c r="AC105" s="48">
        <v>45</v>
      </c>
      <c r="AD105" s="48">
        <v>2</v>
      </c>
      <c r="AE105" s="48">
        <v>22</v>
      </c>
      <c r="AF105" s="48">
        <f t="shared" si="19"/>
        <v>2</v>
      </c>
      <c r="AG105" s="48" t="s">
        <v>486</v>
      </c>
      <c r="AH105" s="48" t="str">
        <f t="shared" si="20"/>
        <v>45_2</v>
      </c>
      <c r="AI105" s="50">
        <f t="shared" si="21"/>
        <v>18.63</v>
      </c>
      <c r="AJ105" s="50">
        <f t="shared" si="24"/>
        <v>19.23</v>
      </c>
      <c r="AK105" s="478">
        <f t="shared" si="25"/>
        <v>19.130000000000003</v>
      </c>
      <c r="AL105" s="29"/>
      <c r="AM105" s="126"/>
      <c r="AN105" s="5"/>
      <c r="AO105" s="5"/>
      <c r="AP105" s="50"/>
      <c r="AQ105" s="135"/>
      <c r="AR105" s="31"/>
    </row>
    <row r="106" spans="1:44">
      <c r="A106" s="48">
        <v>45</v>
      </c>
      <c r="B106" s="48">
        <v>3</v>
      </c>
      <c r="C106" s="48">
        <v>23</v>
      </c>
      <c r="D106" s="48">
        <f t="shared" si="22"/>
        <v>3</v>
      </c>
      <c r="E106" s="48" t="str">
        <f t="shared" si="23"/>
        <v>45_3</v>
      </c>
      <c r="F106" s="54">
        <v>17.899999999999999</v>
      </c>
      <c r="G106" s="48"/>
      <c r="H106" s="48">
        <v>45</v>
      </c>
      <c r="I106" s="48">
        <v>4</v>
      </c>
      <c r="J106" s="48">
        <v>24</v>
      </c>
      <c r="K106" s="48">
        <f t="shared" si="13"/>
        <v>4</v>
      </c>
      <c r="L106" s="48" t="str">
        <f t="shared" si="14"/>
        <v>45_4</v>
      </c>
      <c r="M106" s="54">
        <v>18.98</v>
      </c>
      <c r="N106" s="29"/>
      <c r="O106" s="48">
        <v>45</v>
      </c>
      <c r="P106" s="48">
        <v>3</v>
      </c>
      <c r="Q106" s="48">
        <v>23</v>
      </c>
      <c r="R106" s="48">
        <f t="shared" si="26"/>
        <v>3</v>
      </c>
      <c r="S106" s="48" t="str">
        <f t="shared" si="27"/>
        <v>45_3</v>
      </c>
      <c r="T106" s="54">
        <v>19.09</v>
      </c>
      <c r="U106" s="29"/>
      <c r="V106" s="48">
        <v>45</v>
      </c>
      <c r="W106" s="48">
        <v>3</v>
      </c>
      <c r="X106" s="48">
        <v>23</v>
      </c>
      <c r="Y106" s="48">
        <f t="shared" si="17"/>
        <v>3</v>
      </c>
      <c r="Z106" s="48" t="str">
        <f t="shared" si="28"/>
        <v>45_3</v>
      </c>
      <c r="AA106" s="54">
        <v>19.71</v>
      </c>
      <c r="AB106" s="493"/>
      <c r="AC106" s="48">
        <v>45</v>
      </c>
      <c r="AD106" s="48">
        <v>3</v>
      </c>
      <c r="AE106" s="48">
        <v>23</v>
      </c>
      <c r="AF106" s="48">
        <f t="shared" si="19"/>
        <v>3</v>
      </c>
      <c r="AG106" s="48" t="s">
        <v>487</v>
      </c>
      <c r="AH106" s="48" t="str">
        <f t="shared" si="20"/>
        <v>45_3</v>
      </c>
      <c r="AI106" s="50">
        <f t="shared" si="21"/>
        <v>19.09</v>
      </c>
      <c r="AJ106" s="50">
        <f t="shared" si="24"/>
        <v>19.71</v>
      </c>
      <c r="AK106" s="478">
        <f t="shared" si="25"/>
        <v>19.606666666666669</v>
      </c>
      <c r="AL106" s="29"/>
      <c r="AM106" s="126"/>
      <c r="AN106" s="5"/>
      <c r="AO106" s="5"/>
      <c r="AP106" s="50"/>
      <c r="AQ106" s="135"/>
      <c r="AR106" s="31"/>
    </row>
    <row r="107" spans="1:44">
      <c r="A107" s="48">
        <v>45</v>
      </c>
      <c r="B107" s="48">
        <v>4</v>
      </c>
      <c r="C107" s="48">
        <v>24</v>
      </c>
      <c r="D107" s="48">
        <f t="shared" si="22"/>
        <v>4</v>
      </c>
      <c r="E107" s="48" t="str">
        <f t="shared" si="23"/>
        <v>45_4</v>
      </c>
      <c r="F107" s="54">
        <v>18.34</v>
      </c>
      <c r="G107" s="48"/>
      <c r="H107" s="48">
        <v>45</v>
      </c>
      <c r="I107" s="48">
        <v>5</v>
      </c>
      <c r="J107" s="48">
        <v>25</v>
      </c>
      <c r="K107" s="48">
        <f t="shared" si="13"/>
        <v>5</v>
      </c>
      <c r="L107" s="48" t="str">
        <f t="shared" si="14"/>
        <v>45_5</v>
      </c>
      <c r="M107" s="54">
        <v>19.45</v>
      </c>
      <c r="N107" s="29"/>
      <c r="O107" s="48">
        <v>45</v>
      </c>
      <c r="P107" s="48">
        <v>4</v>
      </c>
      <c r="Q107" s="48">
        <v>24</v>
      </c>
      <c r="R107" s="48">
        <f t="shared" si="26"/>
        <v>4</v>
      </c>
      <c r="S107" s="48" t="str">
        <f t="shared" si="27"/>
        <v>45_4</v>
      </c>
      <c r="T107" s="54">
        <v>19.55</v>
      </c>
      <c r="U107" s="29"/>
      <c r="V107" s="48">
        <v>45</v>
      </c>
      <c r="W107" s="48">
        <v>4</v>
      </c>
      <c r="X107" s="48">
        <v>24</v>
      </c>
      <c r="Y107" s="48">
        <f t="shared" si="17"/>
        <v>4</v>
      </c>
      <c r="Z107" s="48" t="str">
        <f t="shared" si="28"/>
        <v>45_4</v>
      </c>
      <c r="AA107" s="54">
        <v>20.190000000000001</v>
      </c>
      <c r="AB107" s="493"/>
      <c r="AC107" s="48">
        <v>45</v>
      </c>
      <c r="AD107" s="48">
        <v>4</v>
      </c>
      <c r="AE107" s="48">
        <v>24</v>
      </c>
      <c r="AF107" s="48">
        <f t="shared" si="19"/>
        <v>4</v>
      </c>
      <c r="AG107" s="48" t="s">
        <v>488</v>
      </c>
      <c r="AH107" s="48" t="str">
        <f t="shared" si="20"/>
        <v>45_4</v>
      </c>
      <c r="AI107" s="50">
        <f t="shared" si="21"/>
        <v>19.55</v>
      </c>
      <c r="AJ107" s="50">
        <f t="shared" si="24"/>
        <v>20.190000000000001</v>
      </c>
      <c r="AK107" s="478">
        <f t="shared" si="25"/>
        <v>20.083333333333336</v>
      </c>
      <c r="AL107" s="29"/>
      <c r="AM107" s="126"/>
      <c r="AN107" s="5"/>
      <c r="AO107" s="5"/>
      <c r="AP107" s="50"/>
      <c r="AQ107" s="135"/>
      <c r="AR107" s="31"/>
    </row>
    <row r="108" spans="1:44">
      <c r="A108" s="48">
        <v>45</v>
      </c>
      <c r="B108" s="48">
        <v>5</v>
      </c>
      <c r="C108" s="48">
        <v>25</v>
      </c>
      <c r="D108" s="48">
        <f t="shared" si="22"/>
        <v>5</v>
      </c>
      <c r="E108" s="48" t="str">
        <f t="shared" si="23"/>
        <v>45_5</v>
      </c>
      <c r="F108" s="54">
        <v>18.79</v>
      </c>
      <c r="G108" s="48"/>
      <c r="H108" s="48">
        <v>45</v>
      </c>
      <c r="I108" s="48">
        <v>6</v>
      </c>
      <c r="J108" s="48">
        <v>26</v>
      </c>
      <c r="K108" s="48">
        <f t="shared" si="13"/>
        <v>6</v>
      </c>
      <c r="L108" s="48" t="str">
        <f t="shared" si="14"/>
        <v>45_6</v>
      </c>
      <c r="M108" s="54">
        <v>19.93</v>
      </c>
      <c r="N108" s="29"/>
      <c r="O108" s="48">
        <v>45</v>
      </c>
      <c r="P108" s="48">
        <v>5</v>
      </c>
      <c r="Q108" s="48">
        <v>25</v>
      </c>
      <c r="R108" s="48">
        <f t="shared" si="26"/>
        <v>5</v>
      </c>
      <c r="S108" s="48" t="str">
        <f t="shared" si="27"/>
        <v>45_5</v>
      </c>
      <c r="T108" s="54">
        <v>20.03</v>
      </c>
      <c r="U108" s="29"/>
      <c r="V108" s="48">
        <v>45</v>
      </c>
      <c r="W108" s="48">
        <v>5</v>
      </c>
      <c r="X108" s="48">
        <v>25</v>
      </c>
      <c r="Y108" s="48">
        <f t="shared" si="17"/>
        <v>5</v>
      </c>
      <c r="Z108" s="48" t="str">
        <f t="shared" si="28"/>
        <v>45_5</v>
      </c>
      <c r="AA108" s="54">
        <v>20.68</v>
      </c>
      <c r="AB108" s="493"/>
      <c r="AC108" s="48">
        <v>45</v>
      </c>
      <c r="AD108" s="48">
        <v>5</v>
      </c>
      <c r="AE108" s="48">
        <v>25</v>
      </c>
      <c r="AF108" s="48">
        <f t="shared" si="19"/>
        <v>5</v>
      </c>
      <c r="AG108" s="48" t="s">
        <v>489</v>
      </c>
      <c r="AH108" s="48" t="str">
        <f t="shared" si="20"/>
        <v>45_5</v>
      </c>
      <c r="AI108" s="50">
        <f t="shared" si="21"/>
        <v>20.03</v>
      </c>
      <c r="AJ108" s="50">
        <f t="shared" si="24"/>
        <v>20.68</v>
      </c>
      <c r="AK108" s="478">
        <f t="shared" si="25"/>
        <v>20.571666666666669</v>
      </c>
      <c r="AL108" s="29"/>
      <c r="AM108" s="126"/>
      <c r="AN108" s="5"/>
      <c r="AO108" s="5"/>
      <c r="AP108" s="50"/>
      <c r="AQ108" s="135"/>
      <c r="AR108" s="31"/>
    </row>
    <row r="109" spans="1:44">
      <c r="A109" s="48">
        <v>45</v>
      </c>
      <c r="B109" s="48">
        <v>6</v>
      </c>
      <c r="C109" s="48">
        <v>26</v>
      </c>
      <c r="D109" s="48">
        <f t="shared" si="22"/>
        <v>6</v>
      </c>
      <c r="E109" s="48" t="str">
        <f t="shared" si="23"/>
        <v>45_6</v>
      </c>
      <c r="F109" s="54">
        <v>19.25</v>
      </c>
      <c r="G109" s="48"/>
      <c r="H109" s="48">
        <v>45</v>
      </c>
      <c r="I109" s="48">
        <v>7</v>
      </c>
      <c r="J109" s="48">
        <v>27</v>
      </c>
      <c r="K109" s="48">
        <f t="shared" si="13"/>
        <v>7</v>
      </c>
      <c r="L109" s="48" t="str">
        <f t="shared" si="14"/>
        <v>45_7</v>
      </c>
      <c r="M109" s="54">
        <v>20.420000000000002</v>
      </c>
      <c r="N109" s="29"/>
      <c r="O109" s="48">
        <v>45</v>
      </c>
      <c r="P109" s="48">
        <v>6</v>
      </c>
      <c r="Q109" s="48">
        <v>26</v>
      </c>
      <c r="R109" s="48">
        <f t="shared" si="26"/>
        <v>6</v>
      </c>
      <c r="S109" s="48" t="str">
        <f t="shared" si="27"/>
        <v>45_6</v>
      </c>
      <c r="T109" s="54">
        <v>20.52</v>
      </c>
      <c r="U109" s="29"/>
      <c r="V109" s="48">
        <v>45</v>
      </c>
      <c r="W109" s="48">
        <v>6</v>
      </c>
      <c r="X109" s="48">
        <v>26</v>
      </c>
      <c r="Y109" s="48">
        <f t="shared" si="17"/>
        <v>6</v>
      </c>
      <c r="Z109" s="48" t="str">
        <f t="shared" si="28"/>
        <v>45_6</v>
      </c>
      <c r="AA109" s="54">
        <v>21.19</v>
      </c>
      <c r="AB109" s="493"/>
      <c r="AC109" s="48">
        <v>45</v>
      </c>
      <c r="AD109" s="48">
        <v>6</v>
      </c>
      <c r="AE109" s="48">
        <v>26</v>
      </c>
      <c r="AF109" s="48">
        <f t="shared" si="19"/>
        <v>6</v>
      </c>
      <c r="AG109" s="48" t="s">
        <v>490</v>
      </c>
      <c r="AH109" s="48" t="str">
        <f t="shared" si="20"/>
        <v>45_6</v>
      </c>
      <c r="AI109" s="50">
        <f t="shared" si="21"/>
        <v>20.52</v>
      </c>
      <c r="AJ109" s="50">
        <f t="shared" si="24"/>
        <v>21.19</v>
      </c>
      <c r="AK109" s="478">
        <f t="shared" si="25"/>
        <v>21.078333333333333</v>
      </c>
      <c r="AL109" s="29"/>
      <c r="AM109" s="126"/>
      <c r="AN109" s="5"/>
      <c r="AO109" s="5"/>
      <c r="AP109" s="50"/>
      <c r="AQ109" s="135"/>
      <c r="AR109" s="31"/>
    </row>
    <row r="110" spans="1:44">
      <c r="A110" s="48">
        <v>45</v>
      </c>
      <c r="B110" s="48">
        <v>7</v>
      </c>
      <c r="C110" s="48">
        <v>27</v>
      </c>
      <c r="D110" s="48">
        <f t="shared" si="22"/>
        <v>7</v>
      </c>
      <c r="E110" s="48" t="str">
        <f t="shared" si="23"/>
        <v>45_7</v>
      </c>
      <c r="F110" s="54">
        <v>19.73</v>
      </c>
      <c r="G110" s="48"/>
      <c r="H110" s="48">
        <v>45</v>
      </c>
      <c r="I110" s="48">
        <v>8</v>
      </c>
      <c r="J110" s="48">
        <v>28</v>
      </c>
      <c r="K110" s="48">
        <f t="shared" si="13"/>
        <v>8</v>
      </c>
      <c r="L110" s="48" t="str">
        <f t="shared" si="14"/>
        <v>45_8</v>
      </c>
      <c r="M110" s="54">
        <v>20.86</v>
      </c>
      <c r="N110" s="29"/>
      <c r="O110" s="48">
        <v>45</v>
      </c>
      <c r="P110" s="48">
        <v>7</v>
      </c>
      <c r="Q110" s="48">
        <v>27</v>
      </c>
      <c r="R110" s="48">
        <f t="shared" si="26"/>
        <v>7</v>
      </c>
      <c r="S110" s="48" t="str">
        <f t="shared" si="27"/>
        <v>45_7</v>
      </c>
      <c r="T110" s="54">
        <v>21.04</v>
      </c>
      <c r="U110" s="29"/>
      <c r="V110" s="48">
        <v>45</v>
      </c>
      <c r="W110" s="48">
        <v>7</v>
      </c>
      <c r="X110" s="48">
        <v>27</v>
      </c>
      <c r="Y110" s="48">
        <f t="shared" si="17"/>
        <v>7</v>
      </c>
      <c r="Z110" s="48" t="str">
        <f t="shared" si="28"/>
        <v>45_7</v>
      </c>
      <c r="AA110" s="54">
        <v>21.72</v>
      </c>
      <c r="AB110" s="493"/>
      <c r="AC110" s="48">
        <v>45</v>
      </c>
      <c r="AD110" s="48">
        <v>7</v>
      </c>
      <c r="AE110" s="48">
        <v>27</v>
      </c>
      <c r="AF110" s="48">
        <f t="shared" si="19"/>
        <v>7</v>
      </c>
      <c r="AG110" s="48" t="s">
        <v>491</v>
      </c>
      <c r="AH110" s="48" t="str">
        <f t="shared" si="20"/>
        <v>45_7</v>
      </c>
      <c r="AI110" s="50">
        <f t="shared" si="21"/>
        <v>21.04</v>
      </c>
      <c r="AJ110" s="50">
        <f t="shared" si="24"/>
        <v>21.72</v>
      </c>
      <c r="AK110" s="478">
        <f t="shared" si="25"/>
        <v>21.606666666666669</v>
      </c>
      <c r="AL110" s="29"/>
      <c r="AM110" s="126"/>
      <c r="AN110" s="5"/>
      <c r="AO110" s="5"/>
      <c r="AP110" s="50"/>
      <c r="AQ110" s="135"/>
      <c r="AR110" s="31"/>
    </row>
    <row r="111" spans="1:44">
      <c r="A111" s="48">
        <v>45</v>
      </c>
      <c r="B111" s="48">
        <v>8</v>
      </c>
      <c r="C111" s="48">
        <v>28</v>
      </c>
      <c r="D111" s="48">
        <f t="shared" si="22"/>
        <v>8</v>
      </c>
      <c r="E111" s="48" t="str">
        <f t="shared" si="23"/>
        <v>45_8</v>
      </c>
      <c r="F111" s="54">
        <v>20.149999999999999</v>
      </c>
      <c r="G111" s="48"/>
      <c r="H111" s="48">
        <v>50</v>
      </c>
      <c r="I111" s="48" t="s">
        <v>405</v>
      </c>
      <c r="J111" s="48">
        <v>18</v>
      </c>
      <c r="K111" s="48" t="str">
        <f t="shared" si="13"/>
        <v>Aanloopperiodiek_0</v>
      </c>
      <c r="L111" s="48" t="str">
        <f t="shared" si="14"/>
        <v>50_Aanloopperiodiek_0</v>
      </c>
      <c r="M111" s="54">
        <v>16.32</v>
      </c>
      <c r="N111" s="29"/>
      <c r="O111" s="48">
        <v>45</v>
      </c>
      <c r="P111" s="48">
        <v>8</v>
      </c>
      <c r="Q111" s="48">
        <v>28</v>
      </c>
      <c r="R111" s="48">
        <f t="shared" si="26"/>
        <v>8</v>
      </c>
      <c r="S111" s="48" t="str">
        <f t="shared" si="27"/>
        <v>45_8</v>
      </c>
      <c r="T111" s="54">
        <v>21.48</v>
      </c>
      <c r="U111" s="29"/>
      <c r="V111" s="48">
        <v>45</v>
      </c>
      <c r="W111" s="48">
        <v>8</v>
      </c>
      <c r="X111" s="48">
        <v>28</v>
      </c>
      <c r="Y111" s="48">
        <f t="shared" si="17"/>
        <v>8</v>
      </c>
      <c r="Z111" s="48" t="str">
        <f t="shared" si="28"/>
        <v>45_8</v>
      </c>
      <c r="AA111" s="54">
        <v>22.18</v>
      </c>
      <c r="AB111" s="493"/>
      <c r="AC111" s="48">
        <v>45</v>
      </c>
      <c r="AD111" s="48">
        <v>8</v>
      </c>
      <c r="AE111" s="48">
        <v>28</v>
      </c>
      <c r="AF111" s="48">
        <f t="shared" si="19"/>
        <v>8</v>
      </c>
      <c r="AG111" s="48" t="s">
        <v>492</v>
      </c>
      <c r="AH111" s="48" t="str">
        <f t="shared" si="20"/>
        <v>45_8</v>
      </c>
      <c r="AI111" s="50">
        <f t="shared" si="21"/>
        <v>21.48</v>
      </c>
      <c r="AJ111" s="50">
        <f t="shared" si="24"/>
        <v>22.18</v>
      </c>
      <c r="AK111" s="478">
        <f t="shared" si="25"/>
        <v>22.063333333333333</v>
      </c>
      <c r="AL111" s="29"/>
      <c r="AM111" s="126"/>
      <c r="AN111" s="5"/>
      <c r="AO111" s="5"/>
      <c r="AP111" s="50"/>
      <c r="AQ111" s="135"/>
      <c r="AR111" s="31"/>
    </row>
    <row r="112" spans="1:44">
      <c r="A112" s="48">
        <v>50</v>
      </c>
      <c r="B112" s="48" t="s">
        <v>405</v>
      </c>
      <c r="C112" s="48">
        <v>18</v>
      </c>
      <c r="D112" s="48" t="str">
        <f t="shared" si="22"/>
        <v>Aanloopperiodiek_0</v>
      </c>
      <c r="E112" s="48" t="str">
        <f t="shared" si="23"/>
        <v>50_Aanloopperiodiek_0</v>
      </c>
      <c r="F112" s="54">
        <v>15.77</v>
      </c>
      <c r="G112" s="48"/>
      <c r="H112" s="48">
        <v>50</v>
      </c>
      <c r="I112" s="48" t="s">
        <v>407</v>
      </c>
      <c r="J112" s="48">
        <v>20</v>
      </c>
      <c r="K112" s="48" t="str">
        <f t="shared" si="13"/>
        <v>Aanloopperiodiek_1</v>
      </c>
      <c r="L112" s="48" t="str">
        <f t="shared" si="14"/>
        <v>50_Aanloopperiodiek_1</v>
      </c>
      <c r="M112" s="54">
        <v>17.21</v>
      </c>
      <c r="N112" s="29"/>
      <c r="O112" s="48">
        <v>50</v>
      </c>
      <c r="P112" s="48" t="s">
        <v>405</v>
      </c>
      <c r="Q112" s="48">
        <v>18</v>
      </c>
      <c r="R112" s="48" t="str">
        <f t="shared" si="26"/>
        <v>Aanloopperiodiek_0</v>
      </c>
      <c r="S112" s="48" t="str">
        <f t="shared" si="27"/>
        <v>50_Aanloopperiodiek_0</v>
      </c>
      <c r="T112" s="54">
        <v>16.82</v>
      </c>
      <c r="U112" s="29"/>
      <c r="V112" s="48">
        <v>50</v>
      </c>
      <c r="W112" s="48" t="s">
        <v>431</v>
      </c>
      <c r="X112" s="48">
        <v>18</v>
      </c>
      <c r="Y112" s="48" t="str">
        <f t="shared" si="17"/>
        <v>zij-instroomperiodiek</v>
      </c>
      <c r="Z112" s="48" t="str">
        <f t="shared" si="28"/>
        <v>50_zij-instroomperiodiek</v>
      </c>
      <c r="AA112" s="54">
        <v>17.36</v>
      </c>
      <c r="AB112" s="493"/>
      <c r="AC112" s="48">
        <v>50</v>
      </c>
      <c r="AD112" s="48" t="s">
        <v>431</v>
      </c>
      <c r="AE112" s="48">
        <v>18</v>
      </c>
      <c r="AF112" s="48" t="str">
        <f t="shared" si="19"/>
        <v>zij-instroomperiodiek</v>
      </c>
      <c r="AG112" s="48" t="s">
        <v>493</v>
      </c>
      <c r="AH112" s="48" t="str">
        <f t="shared" si="20"/>
        <v>50_zij-instroomperiodiek</v>
      </c>
      <c r="AI112" s="50">
        <f t="shared" si="21"/>
        <v>16.82</v>
      </c>
      <c r="AJ112" s="50">
        <f t="shared" si="24"/>
        <v>17.36</v>
      </c>
      <c r="AK112" s="478">
        <f t="shared" si="25"/>
        <v>17.27</v>
      </c>
      <c r="AL112" s="29"/>
      <c r="AM112" s="126"/>
      <c r="AN112" s="5"/>
      <c r="AO112" s="5"/>
      <c r="AP112" s="50"/>
      <c r="AQ112" s="135"/>
      <c r="AR112" s="31"/>
    </row>
    <row r="113" spans="1:44">
      <c r="A113" s="48">
        <v>50</v>
      </c>
      <c r="B113" s="48" t="s">
        <v>407</v>
      </c>
      <c r="C113" s="48">
        <v>20</v>
      </c>
      <c r="D113" s="48" t="str">
        <f t="shared" si="22"/>
        <v>Aanloopperiodiek_1</v>
      </c>
      <c r="E113" s="48" t="str">
        <f t="shared" si="23"/>
        <v>50_Aanloopperiodiek_1</v>
      </c>
      <c r="F113" s="54">
        <v>16.62</v>
      </c>
      <c r="G113" s="48"/>
      <c r="H113" s="48">
        <v>50</v>
      </c>
      <c r="I113" s="48">
        <v>0</v>
      </c>
      <c r="J113" s="48">
        <v>21</v>
      </c>
      <c r="K113" s="48">
        <f t="shared" si="13"/>
        <v>0</v>
      </c>
      <c r="L113" s="48" t="str">
        <f t="shared" si="14"/>
        <v>50_0</v>
      </c>
      <c r="M113" s="54">
        <v>17.649999999999999</v>
      </c>
      <c r="N113" s="5"/>
      <c r="O113" s="48">
        <v>50</v>
      </c>
      <c r="P113" s="48" t="s">
        <v>407</v>
      </c>
      <c r="Q113" s="48">
        <v>20</v>
      </c>
      <c r="R113" s="48" t="str">
        <f t="shared" si="26"/>
        <v>Aanloopperiodiek_1</v>
      </c>
      <c r="S113" s="48" t="str">
        <f t="shared" si="27"/>
        <v>50_Aanloopperiodiek_1</v>
      </c>
      <c r="T113" s="54">
        <v>17.72</v>
      </c>
      <c r="U113" s="5"/>
      <c r="V113" s="48">
        <v>50</v>
      </c>
      <c r="W113" s="48" t="s">
        <v>407</v>
      </c>
      <c r="X113" s="48">
        <v>20</v>
      </c>
      <c r="Y113" s="48" t="str">
        <f t="shared" si="17"/>
        <v>Aanloopperiodiek_1</v>
      </c>
      <c r="Z113" s="48" t="str">
        <f t="shared" si="28"/>
        <v>50_Aanloopperiodiek_1</v>
      </c>
      <c r="AA113" s="54">
        <v>18.3</v>
      </c>
      <c r="AB113" s="493"/>
      <c r="AC113" s="48">
        <v>50</v>
      </c>
      <c r="AD113" s="48" t="s">
        <v>407</v>
      </c>
      <c r="AE113" s="48">
        <v>20</v>
      </c>
      <c r="AF113" s="48" t="str">
        <f t="shared" si="19"/>
        <v>Aanloopperiodiek_1</v>
      </c>
      <c r="AG113" s="48" t="s">
        <v>494</v>
      </c>
      <c r="AH113" s="48" t="str">
        <f t="shared" si="20"/>
        <v>50_Aanloopperiodiek_1</v>
      </c>
      <c r="AI113" s="50">
        <f t="shared" si="21"/>
        <v>17.72</v>
      </c>
      <c r="AJ113" s="50">
        <f t="shared" si="24"/>
        <v>18.3</v>
      </c>
      <c r="AK113" s="478">
        <f t="shared" si="25"/>
        <v>18.203333333333333</v>
      </c>
      <c r="AL113" s="5"/>
      <c r="AM113" s="5"/>
      <c r="AN113" s="5"/>
      <c r="AO113" s="5"/>
      <c r="AP113" s="5"/>
      <c r="AQ113" s="6"/>
    </row>
    <row r="114" spans="1:44">
      <c r="A114" s="48">
        <v>50</v>
      </c>
      <c r="B114" s="48">
        <v>0</v>
      </c>
      <c r="C114" s="48">
        <v>21</v>
      </c>
      <c r="D114" s="48">
        <f t="shared" si="22"/>
        <v>0</v>
      </c>
      <c r="E114" s="48" t="str">
        <f t="shared" si="23"/>
        <v>50_0</v>
      </c>
      <c r="F114" s="54">
        <v>17.05</v>
      </c>
      <c r="G114" s="48"/>
      <c r="H114" s="48">
        <v>50</v>
      </c>
      <c r="I114" s="48">
        <v>1</v>
      </c>
      <c r="J114" s="48">
        <v>23</v>
      </c>
      <c r="K114" s="48">
        <f t="shared" si="13"/>
        <v>1</v>
      </c>
      <c r="L114" s="48" t="str">
        <f t="shared" si="14"/>
        <v>50_1</v>
      </c>
      <c r="M114" s="54">
        <v>18.53</v>
      </c>
      <c r="N114" s="5"/>
      <c r="O114" s="48">
        <v>50</v>
      </c>
      <c r="P114" s="48">
        <v>0</v>
      </c>
      <c r="Q114" s="48">
        <v>21</v>
      </c>
      <c r="R114" s="48">
        <f t="shared" si="26"/>
        <v>0</v>
      </c>
      <c r="S114" s="48" t="str">
        <f t="shared" si="27"/>
        <v>50_0</v>
      </c>
      <c r="T114" s="54">
        <v>18.18</v>
      </c>
      <c r="U114" s="5"/>
      <c r="V114" s="48">
        <v>50</v>
      </c>
      <c r="W114" s="48">
        <v>0</v>
      </c>
      <c r="X114" s="48">
        <v>21</v>
      </c>
      <c r="Y114" s="48">
        <f t="shared" si="17"/>
        <v>0</v>
      </c>
      <c r="Z114" s="48" t="str">
        <f t="shared" si="28"/>
        <v>50_0</v>
      </c>
      <c r="AA114" s="54">
        <v>18.77</v>
      </c>
      <c r="AB114" s="493"/>
      <c r="AC114" s="48">
        <v>50</v>
      </c>
      <c r="AD114" s="48">
        <v>0</v>
      </c>
      <c r="AE114" s="48">
        <v>21</v>
      </c>
      <c r="AF114" s="48">
        <f t="shared" si="19"/>
        <v>0</v>
      </c>
      <c r="AG114" s="48" t="s">
        <v>495</v>
      </c>
      <c r="AH114" s="48" t="str">
        <f t="shared" si="20"/>
        <v>50_0</v>
      </c>
      <c r="AI114" s="50">
        <f t="shared" si="21"/>
        <v>18.18</v>
      </c>
      <c r="AJ114" s="50">
        <f t="shared" si="24"/>
        <v>18.77</v>
      </c>
      <c r="AK114" s="478">
        <f t="shared" si="25"/>
        <v>18.671666666666667</v>
      </c>
      <c r="AL114" s="5"/>
      <c r="AM114" s="5"/>
      <c r="AN114" s="5"/>
      <c r="AO114" s="5"/>
      <c r="AP114" s="5"/>
      <c r="AQ114" s="6"/>
    </row>
    <row r="115" spans="1:44">
      <c r="A115" s="48">
        <v>50</v>
      </c>
      <c r="B115" s="48">
        <v>1</v>
      </c>
      <c r="C115" s="48">
        <v>23</v>
      </c>
      <c r="D115" s="48">
        <f t="shared" si="22"/>
        <v>1</v>
      </c>
      <c r="E115" s="48" t="str">
        <f t="shared" si="23"/>
        <v>50_1</v>
      </c>
      <c r="F115" s="54">
        <v>17.899999999999999</v>
      </c>
      <c r="G115" s="48"/>
      <c r="H115" s="48">
        <v>50</v>
      </c>
      <c r="I115" s="48">
        <v>2</v>
      </c>
      <c r="J115" s="48">
        <v>25</v>
      </c>
      <c r="K115" s="48">
        <f t="shared" si="13"/>
        <v>2</v>
      </c>
      <c r="L115" s="48" t="str">
        <f t="shared" si="14"/>
        <v>50_2</v>
      </c>
      <c r="M115" s="54">
        <v>19.45</v>
      </c>
      <c r="N115" s="36"/>
      <c r="O115" s="48">
        <v>50</v>
      </c>
      <c r="P115" s="48">
        <v>1</v>
      </c>
      <c r="Q115" s="48">
        <v>23</v>
      </c>
      <c r="R115" s="48">
        <f t="shared" si="26"/>
        <v>1</v>
      </c>
      <c r="S115" s="48" t="str">
        <f t="shared" si="27"/>
        <v>50_1</v>
      </c>
      <c r="T115" s="54">
        <v>19.09</v>
      </c>
      <c r="U115" s="36"/>
      <c r="V115" s="48">
        <v>50</v>
      </c>
      <c r="W115" s="48">
        <v>1</v>
      </c>
      <c r="X115" s="48">
        <v>23</v>
      </c>
      <c r="Y115" s="48">
        <f t="shared" si="17"/>
        <v>1</v>
      </c>
      <c r="Z115" s="48" t="str">
        <f t="shared" si="28"/>
        <v>50_1</v>
      </c>
      <c r="AA115" s="54">
        <v>19.71</v>
      </c>
      <c r="AB115" s="493"/>
      <c r="AC115" s="48">
        <v>50</v>
      </c>
      <c r="AD115" s="48">
        <v>1</v>
      </c>
      <c r="AE115" s="48">
        <v>23</v>
      </c>
      <c r="AF115" s="48">
        <f t="shared" si="19"/>
        <v>1</v>
      </c>
      <c r="AG115" s="48" t="s">
        <v>496</v>
      </c>
      <c r="AH115" s="48" t="str">
        <f t="shared" si="20"/>
        <v>50_1</v>
      </c>
      <c r="AI115" s="50">
        <f t="shared" si="21"/>
        <v>19.09</v>
      </c>
      <c r="AJ115" s="50">
        <f t="shared" si="24"/>
        <v>19.71</v>
      </c>
      <c r="AK115" s="478">
        <f t="shared" si="25"/>
        <v>19.606666666666669</v>
      </c>
      <c r="AL115" s="36"/>
      <c r="AM115" s="36"/>
      <c r="AN115" s="5"/>
      <c r="AO115" s="5"/>
      <c r="AP115" s="38"/>
      <c r="AQ115" s="138"/>
      <c r="AR115" s="33"/>
    </row>
    <row r="116" spans="1:44">
      <c r="A116" s="48">
        <v>50</v>
      </c>
      <c r="B116" s="48">
        <v>2</v>
      </c>
      <c r="C116" s="48">
        <v>25</v>
      </c>
      <c r="D116" s="48">
        <f t="shared" si="22"/>
        <v>2</v>
      </c>
      <c r="E116" s="48" t="str">
        <f t="shared" si="23"/>
        <v>50_2</v>
      </c>
      <c r="F116" s="54">
        <v>18.79</v>
      </c>
      <c r="G116" s="48"/>
      <c r="H116" s="48">
        <v>50</v>
      </c>
      <c r="I116" s="48">
        <v>3</v>
      </c>
      <c r="J116" s="48">
        <v>27</v>
      </c>
      <c r="K116" s="48">
        <f t="shared" si="13"/>
        <v>3</v>
      </c>
      <c r="L116" s="48" t="str">
        <f t="shared" si="14"/>
        <v>50_3</v>
      </c>
      <c r="M116" s="54">
        <v>20.420000000000002</v>
      </c>
      <c r="N116" s="38"/>
      <c r="O116" s="48">
        <v>50</v>
      </c>
      <c r="P116" s="48">
        <v>2</v>
      </c>
      <c r="Q116" s="48">
        <v>25</v>
      </c>
      <c r="R116" s="48">
        <f t="shared" si="26"/>
        <v>2</v>
      </c>
      <c r="S116" s="48" t="str">
        <f t="shared" si="27"/>
        <v>50_2</v>
      </c>
      <c r="T116" s="54">
        <v>20.03</v>
      </c>
      <c r="U116" s="38"/>
      <c r="V116" s="48">
        <v>50</v>
      </c>
      <c r="W116" s="48">
        <v>2</v>
      </c>
      <c r="X116" s="48">
        <v>25</v>
      </c>
      <c r="Y116" s="48">
        <f t="shared" si="17"/>
        <v>2</v>
      </c>
      <c r="Z116" s="48" t="str">
        <f t="shared" si="28"/>
        <v>50_2</v>
      </c>
      <c r="AA116" s="54">
        <v>20.68</v>
      </c>
      <c r="AB116" s="493"/>
      <c r="AC116" s="48">
        <v>50</v>
      </c>
      <c r="AD116" s="48">
        <v>2</v>
      </c>
      <c r="AE116" s="48">
        <v>25</v>
      </c>
      <c r="AF116" s="48">
        <f t="shared" si="19"/>
        <v>2</v>
      </c>
      <c r="AG116" s="48" t="s">
        <v>497</v>
      </c>
      <c r="AH116" s="48" t="str">
        <f t="shared" si="20"/>
        <v>50_2</v>
      </c>
      <c r="AI116" s="50">
        <f t="shared" si="21"/>
        <v>20.03</v>
      </c>
      <c r="AJ116" s="50">
        <f t="shared" si="24"/>
        <v>20.68</v>
      </c>
      <c r="AK116" s="478">
        <f t="shared" si="25"/>
        <v>20.571666666666669</v>
      </c>
      <c r="AL116" s="38"/>
      <c r="AM116" s="32"/>
      <c r="AN116" s="130"/>
      <c r="AO116" s="130"/>
      <c r="AP116" s="38"/>
      <c r="AQ116" s="139"/>
      <c r="AR116" s="37"/>
    </row>
    <row r="117" spans="1:44">
      <c r="A117" s="48">
        <v>50</v>
      </c>
      <c r="B117" s="48">
        <v>3</v>
      </c>
      <c r="C117" s="48">
        <v>27</v>
      </c>
      <c r="D117" s="48">
        <f t="shared" si="22"/>
        <v>3</v>
      </c>
      <c r="E117" s="48" t="str">
        <f t="shared" si="23"/>
        <v>50_3</v>
      </c>
      <c r="F117" s="54">
        <v>19.73</v>
      </c>
      <c r="G117" s="48"/>
      <c r="H117" s="48">
        <v>50</v>
      </c>
      <c r="I117" s="48">
        <v>4</v>
      </c>
      <c r="J117" s="48">
        <v>28</v>
      </c>
      <c r="K117" s="48">
        <f t="shared" si="13"/>
        <v>4</v>
      </c>
      <c r="L117" s="48" t="str">
        <f t="shared" si="14"/>
        <v>50_4</v>
      </c>
      <c r="M117" s="54">
        <v>20.86</v>
      </c>
      <c r="N117" s="29"/>
      <c r="O117" s="48">
        <v>50</v>
      </c>
      <c r="P117" s="48">
        <v>3</v>
      </c>
      <c r="Q117" s="48">
        <v>27</v>
      </c>
      <c r="R117" s="48">
        <f t="shared" si="26"/>
        <v>3</v>
      </c>
      <c r="S117" s="48" t="str">
        <f t="shared" si="27"/>
        <v>50_3</v>
      </c>
      <c r="T117" s="54">
        <v>21.04</v>
      </c>
      <c r="U117" s="29"/>
      <c r="V117" s="48">
        <v>50</v>
      </c>
      <c r="W117" s="48">
        <v>3</v>
      </c>
      <c r="X117" s="48">
        <v>27</v>
      </c>
      <c r="Y117" s="48">
        <f t="shared" si="17"/>
        <v>3</v>
      </c>
      <c r="Z117" s="48" t="str">
        <f t="shared" si="28"/>
        <v>50_3</v>
      </c>
      <c r="AA117" s="54">
        <v>21.72</v>
      </c>
      <c r="AB117" s="493"/>
      <c r="AC117" s="48">
        <v>50</v>
      </c>
      <c r="AD117" s="48">
        <v>3</v>
      </c>
      <c r="AE117" s="48">
        <v>27</v>
      </c>
      <c r="AF117" s="48">
        <f t="shared" si="19"/>
        <v>3</v>
      </c>
      <c r="AG117" s="48" t="s">
        <v>498</v>
      </c>
      <c r="AH117" s="48" t="str">
        <f t="shared" si="20"/>
        <v>50_3</v>
      </c>
      <c r="AI117" s="50">
        <f t="shared" si="21"/>
        <v>21.04</v>
      </c>
      <c r="AJ117" s="50">
        <f t="shared" si="24"/>
        <v>21.72</v>
      </c>
      <c r="AK117" s="478">
        <f t="shared" si="25"/>
        <v>21.606666666666669</v>
      </c>
      <c r="AL117" s="29"/>
      <c r="AM117" s="126"/>
      <c r="AN117" s="5"/>
      <c r="AO117" s="5"/>
      <c r="AP117" s="4"/>
      <c r="AQ117" s="135"/>
      <c r="AR117" s="31"/>
    </row>
    <row r="118" spans="1:44">
      <c r="A118" s="48">
        <v>50</v>
      </c>
      <c r="B118" s="48">
        <v>4</v>
      </c>
      <c r="C118" s="48">
        <v>28</v>
      </c>
      <c r="D118" s="48">
        <f t="shared" si="22"/>
        <v>4</v>
      </c>
      <c r="E118" s="48" t="str">
        <f t="shared" si="23"/>
        <v>50_4</v>
      </c>
      <c r="F118" s="54">
        <v>20.149999999999999</v>
      </c>
      <c r="G118" s="48"/>
      <c r="H118" s="48">
        <v>50</v>
      </c>
      <c r="I118" s="48">
        <v>5</v>
      </c>
      <c r="J118" s="48">
        <v>29</v>
      </c>
      <c r="K118" s="48">
        <f t="shared" si="13"/>
        <v>5</v>
      </c>
      <c r="L118" s="48" t="str">
        <f t="shared" si="14"/>
        <v>50_5</v>
      </c>
      <c r="M118" s="54">
        <v>21.35</v>
      </c>
      <c r="N118" s="29"/>
      <c r="O118" s="48">
        <v>50</v>
      </c>
      <c r="P118" s="48">
        <v>4</v>
      </c>
      <c r="Q118" s="48">
        <v>28</v>
      </c>
      <c r="R118" s="48">
        <f t="shared" si="26"/>
        <v>4</v>
      </c>
      <c r="S118" s="48" t="str">
        <f t="shared" si="27"/>
        <v>50_4</v>
      </c>
      <c r="T118" s="54">
        <v>21.48</v>
      </c>
      <c r="U118" s="29"/>
      <c r="V118" s="48">
        <v>50</v>
      </c>
      <c r="W118" s="48">
        <v>4</v>
      </c>
      <c r="X118" s="48">
        <v>28</v>
      </c>
      <c r="Y118" s="48">
        <f t="shared" si="17"/>
        <v>4</v>
      </c>
      <c r="Z118" s="48" t="str">
        <f t="shared" si="28"/>
        <v>50_4</v>
      </c>
      <c r="AA118" s="54">
        <v>22.18</v>
      </c>
      <c r="AB118" s="493"/>
      <c r="AC118" s="48">
        <v>50</v>
      </c>
      <c r="AD118" s="48">
        <v>4</v>
      </c>
      <c r="AE118" s="48">
        <v>28</v>
      </c>
      <c r="AF118" s="48">
        <f t="shared" si="19"/>
        <v>4</v>
      </c>
      <c r="AG118" s="48" t="s">
        <v>499</v>
      </c>
      <c r="AH118" s="48" t="str">
        <f t="shared" si="20"/>
        <v>50_4</v>
      </c>
      <c r="AI118" s="50">
        <f t="shared" si="21"/>
        <v>21.48</v>
      </c>
      <c r="AJ118" s="50">
        <f t="shared" si="24"/>
        <v>22.18</v>
      </c>
      <c r="AK118" s="478">
        <f t="shared" si="25"/>
        <v>22.063333333333333</v>
      </c>
      <c r="AL118" s="29"/>
      <c r="AM118" s="126"/>
      <c r="AN118" s="5"/>
      <c r="AO118" s="5"/>
      <c r="AP118" s="4"/>
      <c r="AQ118" s="135"/>
      <c r="AR118" s="31"/>
    </row>
    <row r="119" spans="1:44">
      <c r="A119" s="48">
        <v>50</v>
      </c>
      <c r="B119" s="48">
        <v>5</v>
      </c>
      <c r="C119" s="48">
        <v>29</v>
      </c>
      <c r="D119" s="48">
        <f t="shared" si="22"/>
        <v>5</v>
      </c>
      <c r="E119" s="48" t="str">
        <f t="shared" si="23"/>
        <v>50_5</v>
      </c>
      <c r="F119" s="54">
        <v>20.62</v>
      </c>
      <c r="G119" s="48"/>
      <c r="H119" s="48">
        <v>50</v>
      </c>
      <c r="I119" s="48">
        <v>6</v>
      </c>
      <c r="J119" s="48">
        <v>30</v>
      </c>
      <c r="K119" s="48">
        <f t="shared" si="13"/>
        <v>6</v>
      </c>
      <c r="L119" s="48" t="str">
        <f t="shared" si="14"/>
        <v>50_6</v>
      </c>
      <c r="M119" s="54">
        <v>21.83</v>
      </c>
      <c r="N119" s="29"/>
      <c r="O119" s="48">
        <v>50</v>
      </c>
      <c r="P119" s="48">
        <v>5</v>
      </c>
      <c r="Q119" s="48">
        <v>29</v>
      </c>
      <c r="R119" s="48">
        <f t="shared" si="26"/>
        <v>5</v>
      </c>
      <c r="S119" s="48" t="str">
        <f t="shared" si="27"/>
        <v>50_5</v>
      </c>
      <c r="T119" s="54">
        <v>21.99</v>
      </c>
      <c r="U119" s="29"/>
      <c r="V119" s="48">
        <v>50</v>
      </c>
      <c r="W119" s="48">
        <v>5</v>
      </c>
      <c r="X119" s="48">
        <v>29</v>
      </c>
      <c r="Y119" s="48">
        <f t="shared" si="17"/>
        <v>5</v>
      </c>
      <c r="Z119" s="48" t="str">
        <f t="shared" si="28"/>
        <v>50_5</v>
      </c>
      <c r="AA119" s="54">
        <v>22.7</v>
      </c>
      <c r="AB119" s="493"/>
      <c r="AC119" s="48">
        <v>50</v>
      </c>
      <c r="AD119" s="48">
        <v>5</v>
      </c>
      <c r="AE119" s="48">
        <v>29</v>
      </c>
      <c r="AF119" s="48">
        <f t="shared" si="19"/>
        <v>5</v>
      </c>
      <c r="AG119" s="48" t="s">
        <v>500</v>
      </c>
      <c r="AH119" s="48" t="str">
        <f t="shared" si="20"/>
        <v>50_5</v>
      </c>
      <c r="AI119" s="50">
        <f t="shared" si="21"/>
        <v>21.99</v>
      </c>
      <c r="AJ119" s="50">
        <f t="shared" si="24"/>
        <v>22.7</v>
      </c>
      <c r="AK119" s="478">
        <f t="shared" si="25"/>
        <v>22.581666666666667</v>
      </c>
      <c r="AL119" s="29"/>
      <c r="AM119" s="126"/>
      <c r="AN119" s="5"/>
      <c r="AO119" s="5"/>
      <c r="AP119" s="50"/>
      <c r="AQ119" s="135"/>
      <c r="AR119" s="31"/>
    </row>
    <row r="120" spans="1:44">
      <c r="A120" s="48">
        <v>50</v>
      </c>
      <c r="B120" s="48">
        <v>6</v>
      </c>
      <c r="C120" s="48">
        <v>30</v>
      </c>
      <c r="D120" s="48">
        <f t="shared" si="22"/>
        <v>6</v>
      </c>
      <c r="E120" s="48" t="str">
        <f t="shared" si="23"/>
        <v>50_6</v>
      </c>
      <c r="F120" s="54">
        <v>21.09</v>
      </c>
      <c r="G120" s="48"/>
      <c r="H120" s="48">
        <v>50</v>
      </c>
      <c r="I120" s="48">
        <v>7</v>
      </c>
      <c r="J120" s="48">
        <v>31</v>
      </c>
      <c r="K120" s="48">
        <f t="shared" si="13"/>
        <v>7</v>
      </c>
      <c r="L120" s="48" t="str">
        <f t="shared" si="14"/>
        <v>50_7</v>
      </c>
      <c r="M120" s="54">
        <v>22.28</v>
      </c>
      <c r="N120" s="29"/>
      <c r="O120" s="48">
        <v>50</v>
      </c>
      <c r="P120" s="48">
        <v>6</v>
      </c>
      <c r="Q120" s="48">
        <v>30</v>
      </c>
      <c r="R120" s="48">
        <f t="shared" si="26"/>
        <v>6</v>
      </c>
      <c r="S120" s="48" t="str">
        <f t="shared" si="27"/>
        <v>50_6</v>
      </c>
      <c r="T120" s="54">
        <v>22.48</v>
      </c>
      <c r="U120" s="29"/>
      <c r="V120" s="48">
        <v>50</v>
      </c>
      <c r="W120" s="48">
        <v>6</v>
      </c>
      <c r="X120" s="48">
        <v>30</v>
      </c>
      <c r="Y120" s="48">
        <f t="shared" si="17"/>
        <v>6</v>
      </c>
      <c r="Z120" s="48" t="str">
        <f t="shared" si="28"/>
        <v>50_6</v>
      </c>
      <c r="AA120" s="54">
        <v>23.21</v>
      </c>
      <c r="AB120" s="493"/>
      <c r="AC120" s="48">
        <v>50</v>
      </c>
      <c r="AD120" s="48">
        <v>6</v>
      </c>
      <c r="AE120" s="48">
        <v>30</v>
      </c>
      <c r="AF120" s="48">
        <f t="shared" si="19"/>
        <v>6</v>
      </c>
      <c r="AG120" s="48" t="s">
        <v>501</v>
      </c>
      <c r="AH120" s="48" t="str">
        <f t="shared" si="20"/>
        <v>50_6</v>
      </c>
      <c r="AI120" s="50">
        <f t="shared" si="21"/>
        <v>22.48</v>
      </c>
      <c r="AJ120" s="50">
        <f t="shared" si="24"/>
        <v>23.21</v>
      </c>
      <c r="AK120" s="478">
        <f t="shared" si="25"/>
        <v>23.088333333333335</v>
      </c>
      <c r="AL120" s="29"/>
      <c r="AM120" s="126"/>
      <c r="AN120" s="5"/>
      <c r="AO120" s="5"/>
      <c r="AP120" s="50"/>
      <c r="AQ120" s="135"/>
      <c r="AR120" s="31"/>
    </row>
    <row r="121" spans="1:44">
      <c r="A121" s="48">
        <v>50</v>
      </c>
      <c r="B121" s="48">
        <v>7</v>
      </c>
      <c r="C121" s="48">
        <v>31</v>
      </c>
      <c r="D121" s="48">
        <f t="shared" si="22"/>
        <v>7</v>
      </c>
      <c r="E121" s="48" t="str">
        <f t="shared" si="23"/>
        <v>50_7</v>
      </c>
      <c r="F121" s="54">
        <v>21.53</v>
      </c>
      <c r="G121" s="48"/>
      <c r="H121" s="48">
        <v>50</v>
      </c>
      <c r="I121" s="48">
        <v>8</v>
      </c>
      <c r="J121" s="48">
        <v>32</v>
      </c>
      <c r="K121" s="48">
        <f t="shared" si="13"/>
        <v>8</v>
      </c>
      <c r="L121" s="48" t="str">
        <f t="shared" si="14"/>
        <v>50_8</v>
      </c>
      <c r="M121" s="54">
        <v>22.73</v>
      </c>
      <c r="N121" s="29"/>
      <c r="O121" s="48">
        <v>50</v>
      </c>
      <c r="P121" s="48">
        <v>7</v>
      </c>
      <c r="Q121" s="48">
        <v>31</v>
      </c>
      <c r="R121" s="48">
        <f t="shared" si="26"/>
        <v>7</v>
      </c>
      <c r="S121" s="48" t="str">
        <f t="shared" si="27"/>
        <v>50_7</v>
      </c>
      <c r="T121" s="54">
        <v>22.95</v>
      </c>
      <c r="U121" s="29"/>
      <c r="V121" s="48">
        <v>50</v>
      </c>
      <c r="W121" s="48">
        <v>7</v>
      </c>
      <c r="X121" s="48">
        <v>31</v>
      </c>
      <c r="Y121" s="48">
        <f t="shared" si="17"/>
        <v>7</v>
      </c>
      <c r="Z121" s="48" t="str">
        <f t="shared" si="28"/>
        <v>50_7</v>
      </c>
      <c r="AA121" s="54">
        <v>23.69</v>
      </c>
      <c r="AB121" s="493"/>
      <c r="AC121" s="48">
        <v>50</v>
      </c>
      <c r="AD121" s="48">
        <v>7</v>
      </c>
      <c r="AE121" s="48">
        <v>31</v>
      </c>
      <c r="AF121" s="48">
        <f t="shared" si="19"/>
        <v>7</v>
      </c>
      <c r="AG121" s="48" t="s">
        <v>502</v>
      </c>
      <c r="AH121" s="48" t="str">
        <f t="shared" si="20"/>
        <v>50_7</v>
      </c>
      <c r="AI121" s="50">
        <f t="shared" si="21"/>
        <v>22.95</v>
      </c>
      <c r="AJ121" s="50">
        <f t="shared" si="24"/>
        <v>23.69</v>
      </c>
      <c r="AK121" s="478">
        <f t="shared" si="25"/>
        <v>23.566666666666666</v>
      </c>
      <c r="AL121" s="29"/>
      <c r="AM121" s="126"/>
      <c r="AN121" s="5"/>
      <c r="AO121" s="5"/>
      <c r="AP121" s="50"/>
      <c r="AQ121" s="135"/>
      <c r="AR121" s="31"/>
    </row>
    <row r="122" spans="1:44">
      <c r="A122" s="48">
        <v>50</v>
      </c>
      <c r="B122" s="48">
        <v>8</v>
      </c>
      <c r="C122" s="48">
        <v>32</v>
      </c>
      <c r="D122" s="48">
        <f t="shared" si="22"/>
        <v>8</v>
      </c>
      <c r="E122" s="48" t="str">
        <f t="shared" si="23"/>
        <v>50_8</v>
      </c>
      <c r="F122" s="54">
        <v>21.96</v>
      </c>
      <c r="G122" s="48"/>
      <c r="H122" s="48">
        <v>50</v>
      </c>
      <c r="I122" s="48">
        <v>9</v>
      </c>
      <c r="J122" s="48">
        <v>33</v>
      </c>
      <c r="K122" s="48">
        <f t="shared" si="13"/>
        <v>9</v>
      </c>
      <c r="L122" s="48" t="str">
        <f t="shared" si="14"/>
        <v>50_9</v>
      </c>
      <c r="M122" s="54">
        <v>23.21</v>
      </c>
      <c r="N122" s="29"/>
      <c r="O122" s="48">
        <v>50</v>
      </c>
      <c r="P122" s="48">
        <v>8</v>
      </c>
      <c r="Q122" s="48">
        <v>32</v>
      </c>
      <c r="R122" s="48">
        <f t="shared" si="26"/>
        <v>8</v>
      </c>
      <c r="S122" s="48" t="str">
        <f t="shared" si="27"/>
        <v>50_8</v>
      </c>
      <c r="T122" s="54">
        <v>23.41</v>
      </c>
      <c r="U122" s="29"/>
      <c r="V122" s="48">
        <v>50</v>
      </c>
      <c r="W122" s="48">
        <v>8</v>
      </c>
      <c r="X122" s="48">
        <v>32</v>
      </c>
      <c r="Y122" s="48">
        <f t="shared" si="17"/>
        <v>8</v>
      </c>
      <c r="Z122" s="48" t="str">
        <f t="shared" si="28"/>
        <v>50_8</v>
      </c>
      <c r="AA122" s="54">
        <v>24.18</v>
      </c>
      <c r="AB122" s="493"/>
      <c r="AC122" s="48">
        <v>50</v>
      </c>
      <c r="AD122" s="48">
        <v>8</v>
      </c>
      <c r="AE122" s="48">
        <v>32</v>
      </c>
      <c r="AF122" s="48">
        <f t="shared" si="19"/>
        <v>8</v>
      </c>
      <c r="AG122" s="48" t="s">
        <v>503</v>
      </c>
      <c r="AH122" s="48" t="str">
        <f t="shared" si="20"/>
        <v>50_8</v>
      </c>
      <c r="AI122" s="50">
        <f t="shared" si="21"/>
        <v>23.41</v>
      </c>
      <c r="AJ122" s="50">
        <f t="shared" si="24"/>
        <v>24.18</v>
      </c>
      <c r="AK122" s="478">
        <f t="shared" si="25"/>
        <v>24.051666666666669</v>
      </c>
      <c r="AL122" s="29"/>
      <c r="AM122" s="126"/>
      <c r="AN122" s="5"/>
      <c r="AO122" s="5"/>
      <c r="AP122" s="50"/>
      <c r="AQ122" s="135"/>
      <c r="AR122" s="31"/>
    </row>
    <row r="123" spans="1:44">
      <c r="A123" s="48">
        <v>50</v>
      </c>
      <c r="B123" s="48">
        <v>9</v>
      </c>
      <c r="C123" s="48">
        <v>33</v>
      </c>
      <c r="D123" s="48">
        <f t="shared" si="22"/>
        <v>9</v>
      </c>
      <c r="E123" s="48" t="str">
        <f t="shared" si="23"/>
        <v>50_9</v>
      </c>
      <c r="F123" s="54">
        <v>22.43</v>
      </c>
      <c r="G123" s="48"/>
      <c r="H123" s="48">
        <v>50</v>
      </c>
      <c r="I123" s="48">
        <v>10</v>
      </c>
      <c r="J123" s="48">
        <v>34</v>
      </c>
      <c r="K123" s="48">
        <f t="shared" si="13"/>
        <v>10</v>
      </c>
      <c r="L123" s="48" t="str">
        <f t="shared" si="14"/>
        <v>50_10</v>
      </c>
      <c r="M123" s="54">
        <v>23.69</v>
      </c>
      <c r="N123" s="29"/>
      <c r="O123" s="48">
        <v>50</v>
      </c>
      <c r="P123" s="48">
        <v>9</v>
      </c>
      <c r="Q123" s="48">
        <v>33</v>
      </c>
      <c r="R123" s="48">
        <f t="shared" si="26"/>
        <v>9</v>
      </c>
      <c r="S123" s="48" t="str">
        <f t="shared" si="27"/>
        <v>50_9</v>
      </c>
      <c r="T123" s="54">
        <v>23.91</v>
      </c>
      <c r="U123" s="29"/>
      <c r="V123" s="48">
        <v>50</v>
      </c>
      <c r="W123" s="48">
        <v>9</v>
      </c>
      <c r="X123" s="48">
        <v>33</v>
      </c>
      <c r="Y123" s="48">
        <f t="shared" si="17"/>
        <v>9</v>
      </c>
      <c r="Z123" s="48" t="str">
        <f t="shared" si="28"/>
        <v>50_9</v>
      </c>
      <c r="AA123" s="54">
        <v>24.68</v>
      </c>
      <c r="AB123" s="493"/>
      <c r="AC123" s="48">
        <v>50</v>
      </c>
      <c r="AD123" s="48">
        <v>9</v>
      </c>
      <c r="AE123" s="48">
        <v>33</v>
      </c>
      <c r="AF123" s="48">
        <f t="shared" si="19"/>
        <v>9</v>
      </c>
      <c r="AG123" s="48" t="s">
        <v>504</v>
      </c>
      <c r="AH123" s="48" t="str">
        <f t="shared" si="20"/>
        <v>50_9</v>
      </c>
      <c r="AI123" s="50">
        <f t="shared" si="21"/>
        <v>23.91</v>
      </c>
      <c r="AJ123" s="50">
        <f t="shared" si="24"/>
        <v>24.68</v>
      </c>
      <c r="AK123" s="478">
        <f t="shared" si="25"/>
        <v>24.551666666666666</v>
      </c>
      <c r="AL123" s="29"/>
      <c r="AM123" s="126"/>
      <c r="AN123" s="5"/>
      <c r="AO123" s="5"/>
      <c r="AP123" s="50"/>
      <c r="AQ123" s="135"/>
      <c r="AR123" s="31"/>
    </row>
    <row r="124" spans="1:44">
      <c r="A124" s="48">
        <v>50</v>
      </c>
      <c r="B124" s="48">
        <v>10</v>
      </c>
      <c r="C124" s="48">
        <v>34</v>
      </c>
      <c r="D124" s="48">
        <f t="shared" si="22"/>
        <v>10</v>
      </c>
      <c r="E124" s="48" t="str">
        <f t="shared" si="23"/>
        <v>50_10</v>
      </c>
      <c r="F124" s="54">
        <v>22.89</v>
      </c>
      <c r="G124" s="48"/>
      <c r="H124" s="48">
        <v>55</v>
      </c>
      <c r="I124" s="48" t="s">
        <v>405</v>
      </c>
      <c r="J124" s="48">
        <v>19</v>
      </c>
      <c r="K124" s="48" t="str">
        <f t="shared" si="13"/>
        <v>Aanloopperiodiek_0</v>
      </c>
      <c r="L124" s="48" t="str">
        <f t="shared" si="14"/>
        <v>55_Aanloopperiodiek_0</v>
      </c>
      <c r="M124" s="54">
        <v>16.75</v>
      </c>
      <c r="N124" s="29"/>
      <c r="O124" s="48">
        <v>50</v>
      </c>
      <c r="P124" s="48">
        <v>10</v>
      </c>
      <c r="Q124" s="48">
        <v>34</v>
      </c>
      <c r="R124" s="48">
        <f t="shared" si="26"/>
        <v>10</v>
      </c>
      <c r="S124" s="48" t="str">
        <f t="shared" si="27"/>
        <v>50_10</v>
      </c>
      <c r="T124" s="54">
        <v>24.4</v>
      </c>
      <c r="U124" s="29"/>
      <c r="V124" s="48">
        <v>50</v>
      </c>
      <c r="W124" s="48">
        <v>10</v>
      </c>
      <c r="X124" s="48">
        <v>34</v>
      </c>
      <c r="Y124" s="48">
        <f t="shared" si="17"/>
        <v>10</v>
      </c>
      <c r="Z124" s="48" t="str">
        <f t="shared" si="28"/>
        <v>50_10</v>
      </c>
      <c r="AA124" s="54">
        <v>25.19</v>
      </c>
      <c r="AB124" s="493"/>
      <c r="AC124" s="48">
        <v>50</v>
      </c>
      <c r="AD124" s="48">
        <v>10</v>
      </c>
      <c r="AE124" s="48">
        <v>34</v>
      </c>
      <c r="AF124" s="48">
        <f t="shared" si="19"/>
        <v>10</v>
      </c>
      <c r="AG124" s="48" t="s">
        <v>505</v>
      </c>
      <c r="AH124" s="48" t="str">
        <f t="shared" si="20"/>
        <v>50_10</v>
      </c>
      <c r="AI124" s="50">
        <f t="shared" si="21"/>
        <v>24.4</v>
      </c>
      <c r="AJ124" s="50">
        <f t="shared" si="24"/>
        <v>25.19</v>
      </c>
      <c r="AK124" s="478">
        <f t="shared" si="25"/>
        <v>25.058333333333334</v>
      </c>
      <c r="AL124" s="29"/>
      <c r="AM124" s="126"/>
      <c r="AN124" s="5"/>
      <c r="AO124" s="5"/>
      <c r="AP124" s="50"/>
      <c r="AQ124" s="135"/>
      <c r="AR124" s="31"/>
    </row>
    <row r="125" spans="1:44">
      <c r="A125" s="48">
        <v>55</v>
      </c>
      <c r="B125" s="48" t="s">
        <v>405</v>
      </c>
      <c r="C125" s="48">
        <v>19</v>
      </c>
      <c r="D125" s="48" t="str">
        <f t="shared" si="22"/>
        <v>Aanloopperiodiek_0</v>
      </c>
      <c r="E125" s="48" t="str">
        <f t="shared" si="23"/>
        <v>55_Aanloopperiodiek_0</v>
      </c>
      <c r="F125" s="54">
        <v>16.190000000000001</v>
      </c>
      <c r="G125" s="48"/>
      <c r="H125" s="48">
        <v>55</v>
      </c>
      <c r="I125" s="48" t="s">
        <v>407</v>
      </c>
      <c r="J125" s="48">
        <v>21</v>
      </c>
      <c r="K125" s="48" t="str">
        <f t="shared" si="13"/>
        <v>Aanloopperiodiek_1</v>
      </c>
      <c r="L125" s="48" t="str">
        <f t="shared" si="14"/>
        <v>55_Aanloopperiodiek_1</v>
      </c>
      <c r="M125" s="54">
        <v>17.649999999999999</v>
      </c>
      <c r="N125" s="29"/>
      <c r="O125" s="48">
        <v>55</v>
      </c>
      <c r="P125" s="48" t="s">
        <v>405</v>
      </c>
      <c r="Q125" s="48">
        <v>19</v>
      </c>
      <c r="R125" s="48" t="str">
        <f t="shared" si="26"/>
        <v>Aanloopperiodiek_0</v>
      </c>
      <c r="S125" s="48" t="str">
        <f t="shared" si="27"/>
        <v>55_Aanloopperiodiek_0</v>
      </c>
      <c r="T125" s="54">
        <v>17.260000000000002</v>
      </c>
      <c r="U125" s="29"/>
      <c r="V125" s="48">
        <v>55</v>
      </c>
      <c r="W125" s="48" t="s">
        <v>405</v>
      </c>
      <c r="X125" s="48">
        <v>19</v>
      </c>
      <c r="Y125" s="48" t="str">
        <f t="shared" si="17"/>
        <v>Aanloopperiodiek_0</v>
      </c>
      <c r="Z125" s="48" t="str">
        <f t="shared" si="28"/>
        <v>55_Aanloopperiodiek_0</v>
      </c>
      <c r="AA125" s="54" t="s">
        <v>387</v>
      </c>
      <c r="AB125" s="493"/>
      <c r="AC125" s="48">
        <v>55</v>
      </c>
      <c r="AD125" s="48" t="s">
        <v>405</v>
      </c>
      <c r="AE125" s="48">
        <v>19</v>
      </c>
      <c r="AF125" s="48" t="str">
        <f t="shared" si="19"/>
        <v>Aanloopperiodiek_0</v>
      </c>
      <c r="AG125" s="48" t="s">
        <v>506</v>
      </c>
      <c r="AH125" s="48" t="str">
        <f t="shared" si="20"/>
        <v>55_Aanloopperiodiek_0</v>
      </c>
      <c r="AI125" s="50">
        <f t="shared" si="21"/>
        <v>17.260000000000002</v>
      </c>
      <c r="AJ125" s="50" t="str">
        <f t="shared" si="24"/>
        <v>vervalt</v>
      </c>
      <c r="AK125" s="478" t="str">
        <f t="shared" si="25"/>
        <v>vervalt</v>
      </c>
      <c r="AL125" s="29"/>
      <c r="AM125" s="126"/>
      <c r="AN125" s="5"/>
      <c r="AO125" s="5"/>
      <c r="AP125" s="50"/>
      <c r="AQ125" s="135"/>
      <c r="AR125" s="31"/>
    </row>
    <row r="126" spans="1:44">
      <c r="A126" s="48">
        <v>55</v>
      </c>
      <c r="B126" s="48" t="s">
        <v>407</v>
      </c>
      <c r="C126" s="48">
        <v>21</v>
      </c>
      <c r="D126" s="48" t="str">
        <f t="shared" si="22"/>
        <v>Aanloopperiodiek_1</v>
      </c>
      <c r="E126" s="48" t="str">
        <f t="shared" si="23"/>
        <v>55_Aanloopperiodiek_1</v>
      </c>
      <c r="F126" s="54">
        <v>17.05</v>
      </c>
      <c r="G126" s="48"/>
      <c r="H126" s="48">
        <v>55</v>
      </c>
      <c r="I126" s="48">
        <v>0</v>
      </c>
      <c r="J126" s="48">
        <v>23</v>
      </c>
      <c r="K126" s="48">
        <f t="shared" si="13"/>
        <v>0</v>
      </c>
      <c r="L126" s="48" t="str">
        <f t="shared" si="14"/>
        <v>55_0</v>
      </c>
      <c r="M126" s="54">
        <v>18.53</v>
      </c>
      <c r="N126" s="29"/>
      <c r="O126" s="48">
        <v>55</v>
      </c>
      <c r="P126" s="48" t="s">
        <v>407</v>
      </c>
      <c r="Q126" s="48">
        <v>21</v>
      </c>
      <c r="R126" s="48" t="str">
        <f t="shared" si="26"/>
        <v>Aanloopperiodiek_1</v>
      </c>
      <c r="S126" s="48" t="str">
        <f t="shared" si="27"/>
        <v>55_Aanloopperiodiek_1</v>
      </c>
      <c r="T126" s="54">
        <v>18.18</v>
      </c>
      <c r="U126" s="29"/>
      <c r="V126" s="48">
        <v>55</v>
      </c>
      <c r="W126" s="48" t="s">
        <v>431</v>
      </c>
      <c r="X126" s="48">
        <v>21</v>
      </c>
      <c r="Y126" s="48" t="str">
        <f t="shared" si="17"/>
        <v>zij-instroomperiodiek</v>
      </c>
      <c r="Z126" s="48" t="str">
        <f t="shared" si="28"/>
        <v>55_zij-instroomperiodiek</v>
      </c>
      <c r="AA126" s="54">
        <v>18.77</v>
      </c>
      <c r="AB126" s="493"/>
      <c r="AC126" s="48">
        <v>55</v>
      </c>
      <c r="AD126" s="48" t="s">
        <v>431</v>
      </c>
      <c r="AE126" s="48">
        <v>21</v>
      </c>
      <c r="AF126" s="48" t="str">
        <f t="shared" si="19"/>
        <v>zij-instroomperiodiek</v>
      </c>
      <c r="AG126" s="48" t="s">
        <v>507</v>
      </c>
      <c r="AH126" s="48" t="str">
        <f t="shared" si="20"/>
        <v>55_zij-instroomperiodiek</v>
      </c>
      <c r="AI126" s="50">
        <f t="shared" si="21"/>
        <v>18.18</v>
      </c>
      <c r="AJ126" s="50">
        <f t="shared" si="24"/>
        <v>18.77</v>
      </c>
      <c r="AK126" s="478">
        <f t="shared" si="25"/>
        <v>18.671666666666667</v>
      </c>
      <c r="AL126" s="29"/>
      <c r="AM126" s="126"/>
      <c r="AN126" s="5"/>
      <c r="AO126" s="5"/>
      <c r="AP126" s="50"/>
      <c r="AQ126" s="135"/>
      <c r="AR126" s="31"/>
    </row>
    <row r="127" spans="1:44">
      <c r="A127" s="48">
        <v>55</v>
      </c>
      <c r="B127" s="48">
        <v>0</v>
      </c>
      <c r="C127" s="48">
        <v>23</v>
      </c>
      <c r="D127" s="48">
        <f t="shared" si="22"/>
        <v>0</v>
      </c>
      <c r="E127" s="48" t="str">
        <f t="shared" si="23"/>
        <v>55_0</v>
      </c>
      <c r="F127" s="54">
        <v>17.899999999999999</v>
      </c>
      <c r="G127" s="48"/>
      <c r="H127" s="48">
        <v>55</v>
      </c>
      <c r="I127" s="48">
        <v>1</v>
      </c>
      <c r="J127" s="48">
        <v>26</v>
      </c>
      <c r="K127" s="48">
        <f t="shared" si="13"/>
        <v>1</v>
      </c>
      <c r="L127" s="48" t="str">
        <f t="shared" si="14"/>
        <v>55_1</v>
      </c>
      <c r="M127" s="54">
        <v>19.93</v>
      </c>
      <c r="N127" s="29"/>
      <c r="O127" s="48">
        <v>55</v>
      </c>
      <c r="P127" s="48">
        <v>0</v>
      </c>
      <c r="Q127" s="48">
        <v>23</v>
      </c>
      <c r="R127" s="48">
        <f t="shared" si="26"/>
        <v>0</v>
      </c>
      <c r="S127" s="48" t="str">
        <f t="shared" si="27"/>
        <v>55_0</v>
      </c>
      <c r="T127" s="54">
        <v>19.09</v>
      </c>
      <c r="U127" s="29"/>
      <c r="V127" s="48">
        <v>55</v>
      </c>
      <c r="W127" s="48">
        <v>0</v>
      </c>
      <c r="X127" s="48">
        <v>23</v>
      </c>
      <c r="Y127" s="48">
        <f t="shared" si="17"/>
        <v>0</v>
      </c>
      <c r="Z127" s="48" t="str">
        <f t="shared" si="28"/>
        <v>55_0</v>
      </c>
      <c r="AA127" s="54">
        <v>19.71</v>
      </c>
      <c r="AB127" s="493"/>
      <c r="AC127" s="48">
        <v>55</v>
      </c>
      <c r="AD127" s="48">
        <v>0</v>
      </c>
      <c r="AE127" s="48">
        <v>23</v>
      </c>
      <c r="AF127" s="48">
        <f t="shared" si="19"/>
        <v>0</v>
      </c>
      <c r="AG127" s="48" t="s">
        <v>508</v>
      </c>
      <c r="AH127" s="48" t="str">
        <f t="shared" si="20"/>
        <v>55_0</v>
      </c>
      <c r="AI127" s="50">
        <f t="shared" si="21"/>
        <v>19.09</v>
      </c>
      <c r="AJ127" s="50">
        <f t="shared" si="24"/>
        <v>19.71</v>
      </c>
      <c r="AK127" s="478">
        <f t="shared" si="25"/>
        <v>19.606666666666669</v>
      </c>
      <c r="AL127" s="29"/>
      <c r="AM127" s="126"/>
      <c r="AN127" s="5"/>
      <c r="AO127" s="5"/>
      <c r="AP127" s="50"/>
      <c r="AQ127" s="135"/>
      <c r="AR127" s="31"/>
    </row>
    <row r="128" spans="1:44">
      <c r="A128" s="48">
        <v>55</v>
      </c>
      <c r="B128" s="48">
        <v>1</v>
      </c>
      <c r="C128" s="48">
        <v>26</v>
      </c>
      <c r="D128" s="48">
        <f t="shared" si="22"/>
        <v>1</v>
      </c>
      <c r="E128" s="48" t="str">
        <f t="shared" si="23"/>
        <v>55_1</v>
      </c>
      <c r="F128" s="54">
        <v>19.25</v>
      </c>
      <c r="G128" s="48"/>
      <c r="H128" s="48">
        <v>55</v>
      </c>
      <c r="I128" s="48">
        <v>2</v>
      </c>
      <c r="J128" s="48">
        <v>28</v>
      </c>
      <c r="K128" s="48">
        <f t="shared" si="13"/>
        <v>2</v>
      </c>
      <c r="L128" s="48" t="str">
        <f t="shared" si="14"/>
        <v>55_2</v>
      </c>
      <c r="M128" s="54">
        <v>20.86</v>
      </c>
      <c r="N128" s="29"/>
      <c r="O128" s="48">
        <v>55</v>
      </c>
      <c r="P128" s="48">
        <v>1</v>
      </c>
      <c r="Q128" s="48">
        <v>26</v>
      </c>
      <c r="R128" s="48">
        <f t="shared" si="26"/>
        <v>1</v>
      </c>
      <c r="S128" s="48" t="str">
        <f t="shared" si="27"/>
        <v>55_1</v>
      </c>
      <c r="T128" s="54">
        <v>20.52</v>
      </c>
      <c r="U128" s="29"/>
      <c r="V128" s="48">
        <v>55</v>
      </c>
      <c r="W128" s="48">
        <v>1</v>
      </c>
      <c r="X128" s="48">
        <v>26</v>
      </c>
      <c r="Y128" s="48">
        <f t="shared" si="17"/>
        <v>1</v>
      </c>
      <c r="Z128" s="48" t="str">
        <f t="shared" si="28"/>
        <v>55_1</v>
      </c>
      <c r="AA128" s="54">
        <v>21.19</v>
      </c>
      <c r="AB128" s="493"/>
      <c r="AC128" s="48">
        <v>55</v>
      </c>
      <c r="AD128" s="48">
        <v>1</v>
      </c>
      <c r="AE128" s="48">
        <v>26</v>
      </c>
      <c r="AF128" s="48">
        <f t="shared" si="19"/>
        <v>1</v>
      </c>
      <c r="AG128" s="48" t="s">
        <v>509</v>
      </c>
      <c r="AH128" s="48" t="str">
        <f t="shared" si="20"/>
        <v>55_1</v>
      </c>
      <c r="AI128" s="50">
        <f t="shared" si="21"/>
        <v>20.52</v>
      </c>
      <c r="AJ128" s="50">
        <f t="shared" si="24"/>
        <v>21.19</v>
      </c>
      <c r="AK128" s="478">
        <f t="shared" si="25"/>
        <v>21.078333333333333</v>
      </c>
      <c r="AL128" s="29"/>
      <c r="AM128" s="126"/>
      <c r="AN128" s="5"/>
      <c r="AO128" s="5"/>
      <c r="AP128" s="50"/>
      <c r="AQ128" s="135"/>
      <c r="AR128" s="31"/>
    </row>
    <row r="129" spans="1:44">
      <c r="A129" s="48">
        <v>55</v>
      </c>
      <c r="B129" s="48">
        <v>2</v>
      </c>
      <c r="C129" s="48">
        <v>28</v>
      </c>
      <c r="D129" s="48">
        <f t="shared" si="22"/>
        <v>2</v>
      </c>
      <c r="E129" s="48" t="str">
        <f t="shared" si="23"/>
        <v>55_2</v>
      </c>
      <c r="F129" s="54">
        <v>20.149999999999999</v>
      </c>
      <c r="G129" s="48"/>
      <c r="H129" s="48">
        <v>55</v>
      </c>
      <c r="I129" s="48">
        <v>3</v>
      </c>
      <c r="J129" s="48">
        <v>30</v>
      </c>
      <c r="K129" s="48">
        <f t="shared" si="13"/>
        <v>3</v>
      </c>
      <c r="L129" s="48" t="str">
        <f t="shared" si="14"/>
        <v>55_3</v>
      </c>
      <c r="M129" s="54">
        <v>21.83</v>
      </c>
      <c r="N129" s="29"/>
      <c r="O129" s="48">
        <v>55</v>
      </c>
      <c r="P129" s="48">
        <v>2</v>
      </c>
      <c r="Q129" s="48">
        <v>28</v>
      </c>
      <c r="R129" s="48">
        <f t="shared" si="26"/>
        <v>2</v>
      </c>
      <c r="S129" s="48" t="str">
        <f t="shared" si="27"/>
        <v>55_2</v>
      </c>
      <c r="T129" s="54">
        <v>21.48</v>
      </c>
      <c r="U129" s="29"/>
      <c r="V129" s="48">
        <v>55</v>
      </c>
      <c r="W129" s="48">
        <v>2</v>
      </c>
      <c r="X129" s="48">
        <v>28</v>
      </c>
      <c r="Y129" s="48">
        <f t="shared" si="17"/>
        <v>2</v>
      </c>
      <c r="Z129" s="48" t="str">
        <f t="shared" si="28"/>
        <v>55_2</v>
      </c>
      <c r="AA129" s="54">
        <v>22.18</v>
      </c>
      <c r="AB129" s="493"/>
      <c r="AC129" s="48">
        <v>55</v>
      </c>
      <c r="AD129" s="48">
        <v>2</v>
      </c>
      <c r="AE129" s="48">
        <v>28</v>
      </c>
      <c r="AF129" s="48">
        <f t="shared" si="19"/>
        <v>2</v>
      </c>
      <c r="AG129" s="48" t="s">
        <v>510</v>
      </c>
      <c r="AH129" s="48" t="str">
        <f t="shared" si="20"/>
        <v>55_2</v>
      </c>
      <c r="AI129" s="50">
        <f t="shared" si="21"/>
        <v>21.48</v>
      </c>
      <c r="AJ129" s="50">
        <f t="shared" si="24"/>
        <v>22.18</v>
      </c>
      <c r="AK129" s="478">
        <f t="shared" si="25"/>
        <v>22.063333333333333</v>
      </c>
      <c r="AL129" s="29"/>
      <c r="AM129" s="126"/>
      <c r="AN129" s="5"/>
      <c r="AO129" s="5"/>
      <c r="AP129" s="50"/>
      <c r="AQ129" s="135"/>
      <c r="AR129" s="31"/>
    </row>
    <row r="130" spans="1:44">
      <c r="A130" s="48">
        <v>55</v>
      </c>
      <c r="B130" s="48">
        <v>3</v>
      </c>
      <c r="C130" s="48">
        <v>30</v>
      </c>
      <c r="D130" s="48">
        <f t="shared" si="22"/>
        <v>3</v>
      </c>
      <c r="E130" s="48" t="str">
        <f t="shared" si="23"/>
        <v>55_3</v>
      </c>
      <c r="F130" s="54">
        <v>21.09</v>
      </c>
      <c r="G130" s="48"/>
      <c r="H130" s="48">
        <v>55</v>
      </c>
      <c r="I130" s="48">
        <v>4</v>
      </c>
      <c r="J130" s="48">
        <v>32</v>
      </c>
      <c r="K130" s="48">
        <f t="shared" si="13"/>
        <v>4</v>
      </c>
      <c r="L130" s="48" t="str">
        <f t="shared" si="14"/>
        <v>55_4</v>
      </c>
      <c r="M130" s="54">
        <v>22.73</v>
      </c>
      <c r="N130" s="29"/>
      <c r="O130" s="48">
        <v>55</v>
      </c>
      <c r="P130" s="48">
        <v>3</v>
      </c>
      <c r="Q130" s="48">
        <v>30</v>
      </c>
      <c r="R130" s="48">
        <f t="shared" si="26"/>
        <v>3</v>
      </c>
      <c r="S130" s="48" t="str">
        <f t="shared" si="27"/>
        <v>55_3</v>
      </c>
      <c r="T130" s="54">
        <v>22.48</v>
      </c>
      <c r="U130" s="29"/>
      <c r="V130" s="48">
        <v>55</v>
      </c>
      <c r="W130" s="48">
        <v>3</v>
      </c>
      <c r="X130" s="48">
        <v>30</v>
      </c>
      <c r="Y130" s="48">
        <f t="shared" si="17"/>
        <v>3</v>
      </c>
      <c r="Z130" s="48" t="str">
        <f t="shared" si="28"/>
        <v>55_3</v>
      </c>
      <c r="AA130" s="54">
        <v>23.21</v>
      </c>
      <c r="AB130" s="493"/>
      <c r="AC130" s="48">
        <v>55</v>
      </c>
      <c r="AD130" s="48">
        <v>3</v>
      </c>
      <c r="AE130" s="48">
        <v>30</v>
      </c>
      <c r="AF130" s="48">
        <f t="shared" si="19"/>
        <v>3</v>
      </c>
      <c r="AG130" s="48" t="s">
        <v>511</v>
      </c>
      <c r="AH130" s="48" t="str">
        <f t="shared" si="20"/>
        <v>55_3</v>
      </c>
      <c r="AI130" s="50">
        <f t="shared" si="21"/>
        <v>22.48</v>
      </c>
      <c r="AJ130" s="50">
        <f t="shared" si="24"/>
        <v>23.21</v>
      </c>
      <c r="AK130" s="478">
        <f t="shared" si="25"/>
        <v>23.088333333333335</v>
      </c>
      <c r="AL130" s="29"/>
      <c r="AM130" s="126"/>
      <c r="AN130" s="5"/>
      <c r="AO130" s="5"/>
      <c r="AP130" s="50"/>
      <c r="AQ130" s="135"/>
      <c r="AR130" s="31"/>
    </row>
    <row r="131" spans="1:44">
      <c r="A131" s="48">
        <v>55</v>
      </c>
      <c r="B131" s="48">
        <v>4</v>
      </c>
      <c r="C131" s="48">
        <v>32</v>
      </c>
      <c r="D131" s="48">
        <f t="shared" si="22"/>
        <v>4</v>
      </c>
      <c r="E131" s="48" t="str">
        <f t="shared" si="23"/>
        <v>55_4</v>
      </c>
      <c r="F131" s="54">
        <v>21.96</v>
      </c>
      <c r="G131" s="48"/>
      <c r="H131" s="48">
        <v>55</v>
      </c>
      <c r="I131" s="48">
        <v>5</v>
      </c>
      <c r="J131" s="48">
        <v>34</v>
      </c>
      <c r="K131" s="48">
        <f t="shared" si="13"/>
        <v>5</v>
      </c>
      <c r="L131" s="48" t="str">
        <f t="shared" si="14"/>
        <v>55_5</v>
      </c>
      <c r="M131" s="54">
        <v>23.69</v>
      </c>
      <c r="N131" s="29"/>
      <c r="O131" s="48">
        <v>55</v>
      </c>
      <c r="P131" s="48">
        <v>4</v>
      </c>
      <c r="Q131" s="48">
        <v>32</v>
      </c>
      <c r="R131" s="48">
        <f t="shared" si="26"/>
        <v>4</v>
      </c>
      <c r="S131" s="48" t="str">
        <f t="shared" si="27"/>
        <v>55_4</v>
      </c>
      <c r="T131" s="54">
        <v>23.41</v>
      </c>
      <c r="U131" s="29"/>
      <c r="V131" s="48">
        <v>55</v>
      </c>
      <c r="W131" s="48">
        <v>4</v>
      </c>
      <c r="X131" s="48">
        <v>32</v>
      </c>
      <c r="Y131" s="48">
        <f t="shared" si="17"/>
        <v>4</v>
      </c>
      <c r="Z131" s="48" t="str">
        <f t="shared" si="28"/>
        <v>55_4</v>
      </c>
      <c r="AA131" s="54">
        <v>24.18</v>
      </c>
      <c r="AB131" s="493"/>
      <c r="AC131" s="48">
        <v>55</v>
      </c>
      <c r="AD131" s="48">
        <v>4</v>
      </c>
      <c r="AE131" s="48">
        <v>32</v>
      </c>
      <c r="AF131" s="48">
        <f t="shared" si="19"/>
        <v>4</v>
      </c>
      <c r="AG131" s="48" t="s">
        <v>512</v>
      </c>
      <c r="AH131" s="48" t="str">
        <f t="shared" si="20"/>
        <v>55_4</v>
      </c>
      <c r="AI131" s="50">
        <f t="shared" si="21"/>
        <v>23.41</v>
      </c>
      <c r="AJ131" s="50">
        <f t="shared" si="24"/>
        <v>24.18</v>
      </c>
      <c r="AK131" s="478">
        <f t="shared" si="25"/>
        <v>24.051666666666669</v>
      </c>
      <c r="AL131" s="29"/>
      <c r="AM131" s="126"/>
      <c r="AN131" s="5"/>
      <c r="AO131" s="5"/>
      <c r="AP131" s="50"/>
      <c r="AQ131" s="135"/>
      <c r="AR131" s="31"/>
    </row>
    <row r="132" spans="1:44">
      <c r="A132" s="48">
        <v>55</v>
      </c>
      <c r="B132" s="48">
        <v>5</v>
      </c>
      <c r="C132" s="48">
        <v>34</v>
      </c>
      <c r="D132" s="48">
        <f t="shared" si="22"/>
        <v>5</v>
      </c>
      <c r="E132" s="48" t="str">
        <f t="shared" si="23"/>
        <v>55_5</v>
      </c>
      <c r="F132" s="54">
        <v>22.89</v>
      </c>
      <c r="G132" s="48"/>
      <c r="H132" s="48">
        <v>55</v>
      </c>
      <c r="I132" s="48">
        <v>6</v>
      </c>
      <c r="J132" s="48">
        <v>35</v>
      </c>
      <c r="K132" s="48">
        <f t="shared" si="13"/>
        <v>6</v>
      </c>
      <c r="L132" s="48" t="str">
        <f t="shared" si="14"/>
        <v>55_6</v>
      </c>
      <c r="M132" s="54">
        <v>24.14</v>
      </c>
      <c r="N132" s="29"/>
      <c r="O132" s="48">
        <v>55</v>
      </c>
      <c r="P132" s="48">
        <v>5</v>
      </c>
      <c r="Q132" s="48">
        <v>34</v>
      </c>
      <c r="R132" s="48">
        <f t="shared" si="26"/>
        <v>5</v>
      </c>
      <c r="S132" s="48" t="str">
        <f t="shared" si="27"/>
        <v>55_5</v>
      </c>
      <c r="T132" s="54">
        <v>24.4</v>
      </c>
      <c r="U132" s="29"/>
      <c r="V132" s="48">
        <v>55</v>
      </c>
      <c r="W132" s="48">
        <v>5</v>
      </c>
      <c r="X132" s="48">
        <v>34</v>
      </c>
      <c r="Y132" s="48">
        <f t="shared" si="17"/>
        <v>5</v>
      </c>
      <c r="Z132" s="48" t="str">
        <f t="shared" si="28"/>
        <v>55_5</v>
      </c>
      <c r="AA132" s="54">
        <v>25.19</v>
      </c>
      <c r="AB132" s="493"/>
      <c r="AC132" s="48">
        <v>55</v>
      </c>
      <c r="AD132" s="48">
        <v>5</v>
      </c>
      <c r="AE132" s="48">
        <v>34</v>
      </c>
      <c r="AF132" s="48">
        <f t="shared" si="19"/>
        <v>5</v>
      </c>
      <c r="AG132" s="48" t="s">
        <v>513</v>
      </c>
      <c r="AH132" s="48" t="str">
        <f t="shared" si="20"/>
        <v>55_5</v>
      </c>
      <c r="AI132" s="50">
        <f t="shared" si="21"/>
        <v>24.4</v>
      </c>
      <c r="AJ132" s="50">
        <f t="shared" si="24"/>
        <v>25.19</v>
      </c>
      <c r="AK132" s="478">
        <f t="shared" si="25"/>
        <v>25.058333333333334</v>
      </c>
      <c r="AL132" s="29"/>
      <c r="AM132" s="126"/>
      <c r="AN132" s="5"/>
      <c r="AO132" s="5"/>
      <c r="AP132" s="50"/>
      <c r="AQ132" s="135"/>
      <c r="AR132" s="31"/>
    </row>
    <row r="133" spans="1:44">
      <c r="A133" s="48">
        <v>55</v>
      </c>
      <c r="B133" s="48">
        <v>6</v>
      </c>
      <c r="C133" s="48">
        <v>35</v>
      </c>
      <c r="D133" s="48">
        <f t="shared" si="22"/>
        <v>6</v>
      </c>
      <c r="E133" s="48" t="str">
        <f t="shared" si="23"/>
        <v>55_6</v>
      </c>
      <c r="F133" s="54">
        <v>23.32</v>
      </c>
      <c r="G133" s="48"/>
      <c r="H133" s="48">
        <v>55</v>
      </c>
      <c r="I133" s="48">
        <v>7</v>
      </c>
      <c r="J133" s="48">
        <v>36</v>
      </c>
      <c r="K133" s="48">
        <f t="shared" si="13"/>
        <v>7</v>
      </c>
      <c r="L133" s="48" t="str">
        <f t="shared" si="14"/>
        <v>55_7</v>
      </c>
      <c r="M133" s="54">
        <v>24.58</v>
      </c>
      <c r="N133" s="29"/>
      <c r="O133" s="48">
        <v>55</v>
      </c>
      <c r="P133" s="48">
        <v>6</v>
      </c>
      <c r="Q133" s="48">
        <v>35</v>
      </c>
      <c r="R133" s="48">
        <f t="shared" ref="R133:R164" si="29">P133</f>
        <v>6</v>
      </c>
      <c r="S133" s="48" t="str">
        <f t="shared" ref="S133:S164" si="30">O133&amp;"_"&amp;R133</f>
        <v>55_6</v>
      </c>
      <c r="T133" s="54">
        <v>24.86</v>
      </c>
      <c r="U133" s="29"/>
      <c r="V133" s="48">
        <v>55</v>
      </c>
      <c r="W133" s="48">
        <v>6</v>
      </c>
      <c r="X133" s="48">
        <v>35</v>
      </c>
      <c r="Y133" s="48">
        <f t="shared" si="17"/>
        <v>6</v>
      </c>
      <c r="Z133" s="48" t="str">
        <f t="shared" ref="Z133:Z164" si="31">V133&amp;"_"&amp;Y133</f>
        <v>55_6</v>
      </c>
      <c r="AA133" s="54">
        <v>25.67</v>
      </c>
      <c r="AB133" s="493"/>
      <c r="AC133" s="48">
        <v>55</v>
      </c>
      <c r="AD133" s="48">
        <v>6</v>
      </c>
      <c r="AE133" s="48">
        <v>35</v>
      </c>
      <c r="AF133" s="48">
        <f t="shared" si="19"/>
        <v>6</v>
      </c>
      <c r="AG133" s="48" t="s">
        <v>514</v>
      </c>
      <c r="AH133" s="48" t="str">
        <f t="shared" si="20"/>
        <v>55_6</v>
      </c>
      <c r="AI133" s="50">
        <f t="shared" si="21"/>
        <v>24.86</v>
      </c>
      <c r="AJ133" s="50">
        <f t="shared" si="24"/>
        <v>25.67</v>
      </c>
      <c r="AK133" s="478">
        <f t="shared" si="25"/>
        <v>25.535000000000004</v>
      </c>
      <c r="AL133" s="29"/>
      <c r="AM133" s="126"/>
      <c r="AN133" s="5"/>
      <c r="AO133" s="5"/>
      <c r="AP133" s="50"/>
      <c r="AQ133" s="135"/>
      <c r="AR133" s="31"/>
    </row>
    <row r="134" spans="1:44">
      <c r="A134" s="48">
        <v>55</v>
      </c>
      <c r="B134" s="48">
        <v>7</v>
      </c>
      <c r="C134" s="48">
        <v>36</v>
      </c>
      <c r="D134" s="48">
        <f t="shared" si="22"/>
        <v>7</v>
      </c>
      <c r="E134" s="48" t="str">
        <f t="shared" si="23"/>
        <v>55_7</v>
      </c>
      <c r="F134" s="54">
        <v>23.75</v>
      </c>
      <c r="G134" s="48"/>
      <c r="H134" s="48">
        <v>55</v>
      </c>
      <c r="I134" s="48">
        <v>8</v>
      </c>
      <c r="J134" s="48">
        <v>37</v>
      </c>
      <c r="K134" s="48">
        <f t="shared" si="13"/>
        <v>8</v>
      </c>
      <c r="L134" s="48" t="str">
        <f t="shared" si="14"/>
        <v>55_8</v>
      </c>
      <c r="M134" s="54">
        <v>25.09</v>
      </c>
      <c r="N134" s="29"/>
      <c r="O134" s="48">
        <v>55</v>
      </c>
      <c r="P134" s="48">
        <v>7</v>
      </c>
      <c r="Q134" s="48">
        <v>36</v>
      </c>
      <c r="R134" s="48">
        <f t="shared" si="29"/>
        <v>7</v>
      </c>
      <c r="S134" s="48" t="str">
        <f t="shared" si="30"/>
        <v>55_7</v>
      </c>
      <c r="T134" s="54">
        <v>25.32</v>
      </c>
      <c r="U134" s="29"/>
      <c r="V134" s="48">
        <v>55</v>
      </c>
      <c r="W134" s="48">
        <v>7</v>
      </c>
      <c r="X134" s="48">
        <v>36</v>
      </c>
      <c r="Y134" s="48">
        <f t="shared" si="17"/>
        <v>7</v>
      </c>
      <c r="Z134" s="48" t="str">
        <f t="shared" si="31"/>
        <v>55_7</v>
      </c>
      <c r="AA134" s="54">
        <v>26.14</v>
      </c>
      <c r="AB134" s="493"/>
      <c r="AC134" s="48">
        <v>55</v>
      </c>
      <c r="AD134" s="48">
        <v>7</v>
      </c>
      <c r="AE134" s="48">
        <v>36</v>
      </c>
      <c r="AF134" s="48">
        <f t="shared" si="19"/>
        <v>7</v>
      </c>
      <c r="AG134" s="48" t="s">
        <v>515</v>
      </c>
      <c r="AH134" s="48" t="str">
        <f t="shared" si="20"/>
        <v>55_7</v>
      </c>
      <c r="AI134" s="50">
        <f t="shared" si="21"/>
        <v>25.32</v>
      </c>
      <c r="AJ134" s="50">
        <f t="shared" si="24"/>
        <v>26.14</v>
      </c>
      <c r="AK134" s="478">
        <f t="shared" si="25"/>
        <v>26.003333333333334</v>
      </c>
      <c r="AL134" s="29"/>
      <c r="AM134" s="126"/>
      <c r="AN134" s="5"/>
      <c r="AO134" s="5"/>
      <c r="AP134" s="50"/>
      <c r="AQ134" s="135"/>
      <c r="AR134" s="31"/>
    </row>
    <row r="135" spans="1:44">
      <c r="A135" s="48">
        <v>55</v>
      </c>
      <c r="B135" s="48">
        <v>8</v>
      </c>
      <c r="C135" s="48">
        <v>37</v>
      </c>
      <c r="D135" s="48">
        <f t="shared" si="22"/>
        <v>8</v>
      </c>
      <c r="E135" s="48" t="str">
        <f t="shared" si="23"/>
        <v>55_8</v>
      </c>
      <c r="F135" s="54">
        <v>24.25</v>
      </c>
      <c r="G135" s="48"/>
      <c r="H135" s="48">
        <v>55</v>
      </c>
      <c r="I135" s="48">
        <v>9</v>
      </c>
      <c r="J135" s="48">
        <v>38</v>
      </c>
      <c r="K135" s="48">
        <f t="shared" si="13"/>
        <v>9</v>
      </c>
      <c r="L135" s="48" t="str">
        <f t="shared" si="14"/>
        <v>55_9</v>
      </c>
      <c r="M135" s="54">
        <v>25.62</v>
      </c>
      <c r="N135" s="29"/>
      <c r="O135" s="48">
        <v>55</v>
      </c>
      <c r="P135" s="48">
        <v>8</v>
      </c>
      <c r="Q135" s="48">
        <v>37</v>
      </c>
      <c r="R135" s="48">
        <f t="shared" si="29"/>
        <v>8</v>
      </c>
      <c r="S135" s="48" t="str">
        <f t="shared" si="30"/>
        <v>55_8</v>
      </c>
      <c r="T135" s="54">
        <v>25.85</v>
      </c>
      <c r="U135" s="29"/>
      <c r="V135" s="48">
        <v>55</v>
      </c>
      <c r="W135" s="48">
        <v>8</v>
      </c>
      <c r="X135" s="48">
        <v>37</v>
      </c>
      <c r="Y135" s="48">
        <f t="shared" si="17"/>
        <v>8</v>
      </c>
      <c r="Z135" s="48" t="str">
        <f t="shared" si="31"/>
        <v>55_8</v>
      </c>
      <c r="AA135" s="54">
        <v>26.69</v>
      </c>
      <c r="AB135" s="493"/>
      <c r="AC135" s="48">
        <v>55</v>
      </c>
      <c r="AD135" s="48">
        <v>8</v>
      </c>
      <c r="AE135" s="48">
        <v>37</v>
      </c>
      <c r="AF135" s="48">
        <f t="shared" si="19"/>
        <v>8</v>
      </c>
      <c r="AG135" s="48" t="s">
        <v>516</v>
      </c>
      <c r="AH135" s="48" t="str">
        <f t="shared" si="20"/>
        <v>55_8</v>
      </c>
      <c r="AI135" s="50">
        <f t="shared" si="21"/>
        <v>25.85</v>
      </c>
      <c r="AJ135" s="50">
        <f t="shared" si="24"/>
        <v>26.69</v>
      </c>
      <c r="AK135" s="478">
        <f t="shared" si="25"/>
        <v>26.55</v>
      </c>
      <c r="AL135" s="29"/>
      <c r="AM135" s="126"/>
      <c r="AN135" s="5"/>
      <c r="AO135" s="5"/>
      <c r="AP135" s="50"/>
      <c r="AQ135" s="135"/>
      <c r="AR135" s="31"/>
    </row>
    <row r="136" spans="1:44">
      <c r="A136" s="48">
        <v>55</v>
      </c>
      <c r="B136" s="48">
        <v>9</v>
      </c>
      <c r="C136" s="48">
        <v>38</v>
      </c>
      <c r="D136" s="48">
        <f t="shared" si="22"/>
        <v>9</v>
      </c>
      <c r="E136" s="48" t="str">
        <f t="shared" si="23"/>
        <v>55_9</v>
      </c>
      <c r="F136" s="54">
        <v>24.75</v>
      </c>
      <c r="G136" s="48"/>
      <c r="H136" s="48">
        <v>55</v>
      </c>
      <c r="I136" s="48">
        <v>10</v>
      </c>
      <c r="J136" s="48">
        <v>39</v>
      </c>
      <c r="K136" s="48">
        <f t="shared" si="13"/>
        <v>10</v>
      </c>
      <c r="L136" s="48" t="str">
        <f t="shared" si="14"/>
        <v>55_10</v>
      </c>
      <c r="M136" s="54">
        <v>26.13</v>
      </c>
      <c r="N136" s="29"/>
      <c r="O136" s="48">
        <v>55</v>
      </c>
      <c r="P136" s="48">
        <v>9</v>
      </c>
      <c r="Q136" s="48">
        <v>38</v>
      </c>
      <c r="R136" s="48">
        <f t="shared" si="29"/>
        <v>9</v>
      </c>
      <c r="S136" s="48" t="str">
        <f t="shared" si="30"/>
        <v>55_9</v>
      </c>
      <c r="T136" s="54">
        <v>26.39</v>
      </c>
      <c r="U136" s="29"/>
      <c r="V136" s="48">
        <v>55</v>
      </c>
      <c r="W136" s="48">
        <v>9</v>
      </c>
      <c r="X136" s="48">
        <v>38</v>
      </c>
      <c r="Y136" s="48">
        <f t="shared" si="17"/>
        <v>9</v>
      </c>
      <c r="Z136" s="48" t="str">
        <f t="shared" si="31"/>
        <v>55_9</v>
      </c>
      <c r="AA136" s="54">
        <v>27.24</v>
      </c>
      <c r="AB136" s="493"/>
      <c r="AC136" s="48">
        <v>55</v>
      </c>
      <c r="AD136" s="48">
        <v>9</v>
      </c>
      <c r="AE136" s="48">
        <v>38</v>
      </c>
      <c r="AF136" s="48">
        <f t="shared" si="19"/>
        <v>9</v>
      </c>
      <c r="AG136" s="48" t="s">
        <v>517</v>
      </c>
      <c r="AH136" s="48" t="str">
        <f t="shared" si="20"/>
        <v>55_9</v>
      </c>
      <c r="AI136" s="50">
        <f t="shared" si="21"/>
        <v>26.39</v>
      </c>
      <c r="AJ136" s="50">
        <f t="shared" si="24"/>
        <v>27.24</v>
      </c>
      <c r="AK136" s="478">
        <f t="shared" si="25"/>
        <v>27.098333333333333</v>
      </c>
      <c r="AL136" s="29"/>
      <c r="AM136" s="126"/>
      <c r="AN136" s="5"/>
      <c r="AO136" s="5"/>
      <c r="AP136" s="50"/>
      <c r="AQ136" s="135"/>
      <c r="AR136" s="31"/>
    </row>
    <row r="137" spans="1:44">
      <c r="A137" s="48">
        <v>55</v>
      </c>
      <c r="B137" s="48">
        <v>10</v>
      </c>
      <c r="C137" s="48">
        <v>39</v>
      </c>
      <c r="D137" s="48">
        <f t="shared" si="22"/>
        <v>10</v>
      </c>
      <c r="E137" s="48" t="str">
        <f t="shared" si="23"/>
        <v>55_10</v>
      </c>
      <c r="F137" s="54">
        <v>25.25</v>
      </c>
      <c r="G137" s="48"/>
      <c r="H137" s="48">
        <v>55</v>
      </c>
      <c r="I137" s="48">
        <v>11</v>
      </c>
      <c r="J137" s="48">
        <v>40</v>
      </c>
      <c r="K137" s="48">
        <f t="shared" si="13"/>
        <v>11</v>
      </c>
      <c r="L137" s="48" t="str">
        <f t="shared" si="14"/>
        <v>55_11</v>
      </c>
      <c r="M137" s="54">
        <v>26.59</v>
      </c>
      <c r="N137" s="29"/>
      <c r="O137" s="48">
        <v>55</v>
      </c>
      <c r="P137" s="48">
        <v>10</v>
      </c>
      <c r="Q137" s="48">
        <v>39</v>
      </c>
      <c r="R137" s="48">
        <f t="shared" si="29"/>
        <v>10</v>
      </c>
      <c r="S137" s="48" t="str">
        <f t="shared" si="30"/>
        <v>55_10</v>
      </c>
      <c r="T137" s="54">
        <v>26.92</v>
      </c>
      <c r="U137" s="29"/>
      <c r="V137" s="48">
        <v>55</v>
      </c>
      <c r="W137" s="48">
        <v>10</v>
      </c>
      <c r="X137" s="48">
        <v>39</v>
      </c>
      <c r="Y137" s="48">
        <f t="shared" si="17"/>
        <v>10</v>
      </c>
      <c r="Z137" s="48" t="str">
        <f t="shared" si="31"/>
        <v>55_10</v>
      </c>
      <c r="AA137" s="54">
        <v>27.79</v>
      </c>
      <c r="AB137" s="493"/>
      <c r="AC137" s="48">
        <v>55</v>
      </c>
      <c r="AD137" s="48">
        <v>10</v>
      </c>
      <c r="AE137" s="48">
        <v>39</v>
      </c>
      <c r="AF137" s="48">
        <f t="shared" si="19"/>
        <v>10</v>
      </c>
      <c r="AG137" s="48" t="s">
        <v>518</v>
      </c>
      <c r="AH137" s="48" t="str">
        <f t="shared" si="20"/>
        <v>55_10</v>
      </c>
      <c r="AI137" s="50">
        <f t="shared" si="21"/>
        <v>26.92</v>
      </c>
      <c r="AJ137" s="50">
        <f t="shared" si="24"/>
        <v>27.79</v>
      </c>
      <c r="AK137" s="478">
        <f t="shared" si="25"/>
        <v>27.645000000000003</v>
      </c>
      <c r="AL137" s="29"/>
      <c r="AM137" s="126"/>
      <c r="AN137" s="5"/>
      <c r="AO137" s="5"/>
      <c r="AP137" s="50"/>
      <c r="AQ137" s="135"/>
      <c r="AR137" s="31"/>
    </row>
    <row r="138" spans="1:44">
      <c r="A138" s="48">
        <v>55</v>
      </c>
      <c r="B138" s="48">
        <v>11</v>
      </c>
      <c r="C138" s="48">
        <v>40</v>
      </c>
      <c r="D138" s="48">
        <f t="shared" si="22"/>
        <v>11</v>
      </c>
      <c r="E138" s="48" t="str">
        <f t="shared" si="23"/>
        <v>55_11</v>
      </c>
      <c r="F138" s="54">
        <v>25.69</v>
      </c>
      <c r="G138" s="48"/>
      <c r="H138" s="48">
        <v>60</v>
      </c>
      <c r="I138" s="48" t="s">
        <v>405</v>
      </c>
      <c r="J138" s="48">
        <v>27</v>
      </c>
      <c r="K138" s="48" t="str">
        <f t="shared" si="13"/>
        <v>Aanloopperiodiek_0</v>
      </c>
      <c r="L138" s="48" t="str">
        <f t="shared" si="14"/>
        <v>60_Aanloopperiodiek_0</v>
      </c>
      <c r="M138" s="54">
        <v>20.420000000000002</v>
      </c>
      <c r="N138" s="5"/>
      <c r="O138" s="48">
        <v>55</v>
      </c>
      <c r="P138" s="48">
        <v>11</v>
      </c>
      <c r="Q138" s="48">
        <v>40</v>
      </c>
      <c r="R138" s="48">
        <f t="shared" si="29"/>
        <v>11</v>
      </c>
      <c r="S138" s="48" t="str">
        <f t="shared" si="30"/>
        <v>55_11</v>
      </c>
      <c r="T138" s="54">
        <v>27.39</v>
      </c>
      <c r="U138" s="5"/>
      <c r="V138" s="48">
        <v>55</v>
      </c>
      <c r="W138" s="48">
        <v>11</v>
      </c>
      <c r="X138" s="48">
        <v>40</v>
      </c>
      <c r="Y138" s="48">
        <f t="shared" si="17"/>
        <v>11</v>
      </c>
      <c r="Z138" s="48" t="str">
        <f t="shared" si="31"/>
        <v>55_11</v>
      </c>
      <c r="AA138" s="54">
        <v>28.28</v>
      </c>
      <c r="AB138" s="493"/>
      <c r="AC138" s="48">
        <v>55</v>
      </c>
      <c r="AD138" s="48">
        <v>11</v>
      </c>
      <c r="AE138" s="48">
        <v>40</v>
      </c>
      <c r="AF138" s="48">
        <f t="shared" si="19"/>
        <v>11</v>
      </c>
      <c r="AG138" s="48" t="s">
        <v>519</v>
      </c>
      <c r="AH138" s="48" t="str">
        <f t="shared" si="20"/>
        <v>55_11</v>
      </c>
      <c r="AI138" s="50">
        <f t="shared" si="21"/>
        <v>27.39</v>
      </c>
      <c r="AJ138" s="50">
        <f t="shared" si="24"/>
        <v>28.28</v>
      </c>
      <c r="AK138" s="478">
        <f t="shared" si="25"/>
        <v>28.131666666666668</v>
      </c>
      <c r="AL138" s="5"/>
      <c r="AM138" s="5"/>
      <c r="AN138" s="5"/>
      <c r="AO138" s="5"/>
      <c r="AP138" s="5"/>
      <c r="AQ138" s="6"/>
    </row>
    <row r="139" spans="1:44">
      <c r="A139" s="48">
        <v>60</v>
      </c>
      <c r="B139" s="48" t="s">
        <v>405</v>
      </c>
      <c r="C139" s="48">
        <v>27</v>
      </c>
      <c r="D139" s="48" t="str">
        <f t="shared" si="22"/>
        <v>Aanloopperiodiek_0</v>
      </c>
      <c r="E139" s="48" t="str">
        <f t="shared" si="23"/>
        <v>60_Aanloopperiodiek_0</v>
      </c>
      <c r="F139" s="54">
        <v>19.73</v>
      </c>
      <c r="G139" s="48"/>
      <c r="H139" s="48">
        <v>60</v>
      </c>
      <c r="I139" s="48" t="s">
        <v>407</v>
      </c>
      <c r="J139" s="48">
        <v>29</v>
      </c>
      <c r="K139" s="48" t="str">
        <f t="shared" si="13"/>
        <v>Aanloopperiodiek_1</v>
      </c>
      <c r="L139" s="48" t="str">
        <f t="shared" si="14"/>
        <v>60_Aanloopperiodiek_1</v>
      </c>
      <c r="M139" s="54">
        <v>21.35</v>
      </c>
      <c r="N139" s="5"/>
      <c r="O139" s="48">
        <v>60</v>
      </c>
      <c r="P139" s="48" t="s">
        <v>405</v>
      </c>
      <c r="Q139" s="48">
        <v>27</v>
      </c>
      <c r="R139" s="48" t="str">
        <f t="shared" si="29"/>
        <v>Aanloopperiodiek_0</v>
      </c>
      <c r="S139" s="48" t="str">
        <f t="shared" si="30"/>
        <v>60_Aanloopperiodiek_0</v>
      </c>
      <c r="T139" s="54">
        <v>21.04</v>
      </c>
      <c r="U139" s="5"/>
      <c r="V139" s="48">
        <v>60</v>
      </c>
      <c r="W139" s="48" t="s">
        <v>405</v>
      </c>
      <c r="X139" s="48">
        <v>27</v>
      </c>
      <c r="Y139" s="48" t="str">
        <f t="shared" si="17"/>
        <v>Aanloopperiodiek_0</v>
      </c>
      <c r="Z139" s="48" t="str">
        <f t="shared" si="31"/>
        <v>60_Aanloopperiodiek_0</v>
      </c>
      <c r="AA139" s="54">
        <v>21.72</v>
      </c>
      <c r="AB139" s="493"/>
      <c r="AC139" s="48">
        <v>60</v>
      </c>
      <c r="AD139" s="48" t="s">
        <v>405</v>
      </c>
      <c r="AE139" s="48">
        <v>27</v>
      </c>
      <c r="AF139" s="48" t="str">
        <f t="shared" si="19"/>
        <v>Aanloopperiodiek_0</v>
      </c>
      <c r="AG139" s="48" t="s">
        <v>520</v>
      </c>
      <c r="AH139" s="48" t="str">
        <f t="shared" si="20"/>
        <v>60_Aanloopperiodiek_0</v>
      </c>
      <c r="AI139" s="50">
        <f t="shared" si="21"/>
        <v>21.04</v>
      </c>
      <c r="AJ139" s="50">
        <f t="shared" si="24"/>
        <v>21.72</v>
      </c>
      <c r="AK139" s="478">
        <f t="shared" si="25"/>
        <v>21.606666666666669</v>
      </c>
      <c r="AL139" s="5"/>
      <c r="AM139" s="5"/>
      <c r="AN139" s="5"/>
      <c r="AO139" s="5"/>
      <c r="AP139" s="5"/>
      <c r="AQ139" s="6"/>
    </row>
    <row r="140" spans="1:44">
      <c r="A140" s="48">
        <v>60</v>
      </c>
      <c r="B140" s="48" t="s">
        <v>407</v>
      </c>
      <c r="C140" s="48">
        <v>29</v>
      </c>
      <c r="D140" s="48" t="str">
        <f t="shared" si="22"/>
        <v>Aanloopperiodiek_1</v>
      </c>
      <c r="E140" s="48" t="str">
        <f t="shared" si="23"/>
        <v>60_Aanloopperiodiek_1</v>
      </c>
      <c r="F140" s="54">
        <v>20.62</v>
      </c>
      <c r="G140" s="48"/>
      <c r="H140" s="48">
        <v>60</v>
      </c>
      <c r="I140" s="48">
        <v>0</v>
      </c>
      <c r="J140" s="48">
        <v>32</v>
      </c>
      <c r="K140" s="48">
        <f t="shared" si="13"/>
        <v>0</v>
      </c>
      <c r="L140" s="48" t="str">
        <f t="shared" si="14"/>
        <v>60_0</v>
      </c>
      <c r="M140" s="54">
        <v>22.73</v>
      </c>
      <c r="N140" s="5"/>
      <c r="O140" s="48">
        <v>60</v>
      </c>
      <c r="P140" s="48" t="s">
        <v>407</v>
      </c>
      <c r="Q140" s="48">
        <v>29</v>
      </c>
      <c r="R140" s="48" t="str">
        <f t="shared" si="29"/>
        <v>Aanloopperiodiek_1</v>
      </c>
      <c r="S140" s="48" t="str">
        <f t="shared" si="30"/>
        <v>60_Aanloopperiodiek_1</v>
      </c>
      <c r="T140" s="54">
        <v>21.99</v>
      </c>
      <c r="U140" s="5"/>
      <c r="V140" s="48">
        <v>60</v>
      </c>
      <c r="W140" s="48" t="s">
        <v>407</v>
      </c>
      <c r="X140" s="48">
        <v>29</v>
      </c>
      <c r="Y140" s="48" t="str">
        <f t="shared" si="17"/>
        <v>Aanloopperiodiek_1</v>
      </c>
      <c r="Z140" s="48" t="str">
        <f t="shared" si="31"/>
        <v>60_Aanloopperiodiek_1</v>
      </c>
      <c r="AA140" s="54">
        <v>22.7</v>
      </c>
      <c r="AB140" s="493"/>
      <c r="AC140" s="48">
        <v>60</v>
      </c>
      <c r="AD140" s="48" t="s">
        <v>407</v>
      </c>
      <c r="AE140" s="48">
        <v>29</v>
      </c>
      <c r="AF140" s="48" t="str">
        <f t="shared" si="19"/>
        <v>Aanloopperiodiek_1</v>
      </c>
      <c r="AG140" s="48" t="s">
        <v>521</v>
      </c>
      <c r="AH140" s="48" t="str">
        <f t="shared" si="20"/>
        <v>60_Aanloopperiodiek_1</v>
      </c>
      <c r="AI140" s="50">
        <f t="shared" si="21"/>
        <v>21.99</v>
      </c>
      <c r="AJ140" s="50">
        <f t="shared" si="24"/>
        <v>22.7</v>
      </c>
      <c r="AK140" s="478">
        <f t="shared" si="25"/>
        <v>22.581666666666667</v>
      </c>
      <c r="AL140" s="5"/>
      <c r="AM140" s="5"/>
      <c r="AN140" s="5"/>
      <c r="AO140" s="5"/>
      <c r="AP140" s="5"/>
      <c r="AQ140" s="6"/>
    </row>
    <row r="141" spans="1:44">
      <c r="A141" s="48">
        <v>60</v>
      </c>
      <c r="B141" s="48">
        <v>0</v>
      </c>
      <c r="C141" s="48">
        <v>32</v>
      </c>
      <c r="D141" s="48">
        <f t="shared" si="22"/>
        <v>0</v>
      </c>
      <c r="E141" s="48" t="str">
        <f t="shared" si="23"/>
        <v>60_0</v>
      </c>
      <c r="F141" s="54">
        <v>21.96</v>
      </c>
      <c r="G141" s="48"/>
      <c r="H141" s="48">
        <v>60</v>
      </c>
      <c r="I141" s="48">
        <v>1</v>
      </c>
      <c r="J141" s="48">
        <v>34</v>
      </c>
      <c r="K141" s="48">
        <f t="shared" si="13"/>
        <v>1</v>
      </c>
      <c r="L141" s="48" t="str">
        <f t="shared" si="14"/>
        <v>60_1</v>
      </c>
      <c r="M141" s="54">
        <v>23.69</v>
      </c>
      <c r="N141" s="5"/>
      <c r="O141" s="48">
        <v>60</v>
      </c>
      <c r="P141" s="48">
        <v>0</v>
      </c>
      <c r="Q141" s="48">
        <v>32</v>
      </c>
      <c r="R141" s="48">
        <f t="shared" si="29"/>
        <v>0</v>
      </c>
      <c r="S141" s="48" t="str">
        <f t="shared" si="30"/>
        <v>60_0</v>
      </c>
      <c r="T141" s="54">
        <v>23.41</v>
      </c>
      <c r="U141" s="5"/>
      <c r="V141" s="48">
        <v>60</v>
      </c>
      <c r="W141" s="48">
        <v>0</v>
      </c>
      <c r="X141" s="48">
        <v>32</v>
      </c>
      <c r="Y141" s="48">
        <f t="shared" si="17"/>
        <v>0</v>
      </c>
      <c r="Z141" s="48" t="str">
        <f t="shared" si="31"/>
        <v>60_0</v>
      </c>
      <c r="AA141" s="54">
        <v>24.18</v>
      </c>
      <c r="AB141" s="493"/>
      <c r="AC141" s="48">
        <v>60</v>
      </c>
      <c r="AD141" s="48">
        <v>0</v>
      </c>
      <c r="AE141" s="48">
        <v>32</v>
      </c>
      <c r="AF141" s="48">
        <f t="shared" si="19"/>
        <v>0</v>
      </c>
      <c r="AG141" s="48" t="s">
        <v>522</v>
      </c>
      <c r="AH141" s="48" t="str">
        <f t="shared" si="20"/>
        <v>60_0</v>
      </c>
      <c r="AI141" s="50">
        <f t="shared" si="21"/>
        <v>23.41</v>
      </c>
      <c r="AJ141" s="50">
        <f t="shared" si="24"/>
        <v>24.18</v>
      </c>
      <c r="AK141" s="478">
        <f t="shared" si="25"/>
        <v>24.051666666666669</v>
      </c>
      <c r="AL141" s="5"/>
      <c r="AM141" s="5"/>
      <c r="AN141" s="5"/>
      <c r="AO141" s="5"/>
      <c r="AP141" s="5"/>
      <c r="AQ141" s="6"/>
    </row>
    <row r="142" spans="1:44">
      <c r="A142" s="48">
        <v>60</v>
      </c>
      <c r="B142" s="48">
        <v>1</v>
      </c>
      <c r="C142" s="48">
        <v>34</v>
      </c>
      <c r="D142" s="48">
        <f t="shared" si="22"/>
        <v>1</v>
      </c>
      <c r="E142" s="48" t="str">
        <f t="shared" si="23"/>
        <v>60_1</v>
      </c>
      <c r="F142" s="54">
        <v>22.89</v>
      </c>
      <c r="G142" s="48"/>
      <c r="H142" s="48">
        <v>60</v>
      </c>
      <c r="I142" s="48">
        <v>2</v>
      </c>
      <c r="J142" s="48">
        <v>36</v>
      </c>
      <c r="K142" s="48">
        <f t="shared" si="13"/>
        <v>2</v>
      </c>
      <c r="L142" s="48" t="str">
        <f t="shared" si="14"/>
        <v>60_2</v>
      </c>
      <c r="M142" s="54">
        <v>24.58</v>
      </c>
      <c r="N142" s="5"/>
      <c r="O142" s="48">
        <v>60</v>
      </c>
      <c r="P142" s="48">
        <v>1</v>
      </c>
      <c r="Q142" s="48">
        <v>34</v>
      </c>
      <c r="R142" s="48">
        <f t="shared" si="29"/>
        <v>1</v>
      </c>
      <c r="S142" s="48" t="str">
        <f t="shared" si="30"/>
        <v>60_1</v>
      </c>
      <c r="T142" s="54">
        <v>24.4</v>
      </c>
      <c r="U142" s="5"/>
      <c r="V142" s="48">
        <v>60</v>
      </c>
      <c r="W142" s="48">
        <v>1</v>
      </c>
      <c r="X142" s="48">
        <v>34</v>
      </c>
      <c r="Y142" s="48">
        <f t="shared" si="17"/>
        <v>1</v>
      </c>
      <c r="Z142" s="48" t="str">
        <f t="shared" si="31"/>
        <v>60_1</v>
      </c>
      <c r="AA142" s="54">
        <v>25.19</v>
      </c>
      <c r="AB142" s="493"/>
      <c r="AC142" s="48">
        <v>60</v>
      </c>
      <c r="AD142" s="48">
        <v>1</v>
      </c>
      <c r="AE142" s="48">
        <v>34</v>
      </c>
      <c r="AF142" s="48">
        <f t="shared" si="19"/>
        <v>1</v>
      </c>
      <c r="AG142" s="48" t="s">
        <v>523</v>
      </c>
      <c r="AH142" s="48" t="str">
        <f t="shared" si="20"/>
        <v>60_1</v>
      </c>
      <c r="AI142" s="50">
        <f t="shared" si="21"/>
        <v>24.4</v>
      </c>
      <c r="AJ142" s="50">
        <f t="shared" si="24"/>
        <v>25.19</v>
      </c>
      <c r="AK142" s="478">
        <f t="shared" si="25"/>
        <v>25.058333333333334</v>
      </c>
      <c r="AL142" s="5"/>
      <c r="AM142" s="5"/>
      <c r="AN142" s="5"/>
      <c r="AO142" s="5"/>
      <c r="AP142" s="5"/>
      <c r="AQ142" s="6"/>
    </row>
    <row r="143" spans="1:44">
      <c r="A143" s="48">
        <v>60</v>
      </c>
      <c r="B143" s="48">
        <v>2</v>
      </c>
      <c r="C143" s="48">
        <v>36</v>
      </c>
      <c r="D143" s="48">
        <f t="shared" si="22"/>
        <v>2</v>
      </c>
      <c r="E143" s="48" t="str">
        <f t="shared" si="23"/>
        <v>60_2</v>
      </c>
      <c r="F143" s="54">
        <v>23.75</v>
      </c>
      <c r="G143" s="48"/>
      <c r="H143" s="48">
        <v>60</v>
      </c>
      <c r="I143" s="48">
        <v>3</v>
      </c>
      <c r="J143" s="48">
        <v>38</v>
      </c>
      <c r="K143" s="48">
        <f t="shared" ref="K143:K206" si="32">I143</f>
        <v>3</v>
      </c>
      <c r="L143" s="48" t="str">
        <f t="shared" ref="L143:L206" si="33">H143&amp;"_"&amp;K143</f>
        <v>60_3</v>
      </c>
      <c r="M143" s="54">
        <v>25.62</v>
      </c>
      <c r="N143" s="5"/>
      <c r="O143" s="48">
        <v>60</v>
      </c>
      <c r="P143" s="48">
        <v>2</v>
      </c>
      <c r="Q143" s="48">
        <v>36</v>
      </c>
      <c r="R143" s="48">
        <f t="shared" si="29"/>
        <v>2</v>
      </c>
      <c r="S143" s="48" t="str">
        <f t="shared" si="30"/>
        <v>60_2</v>
      </c>
      <c r="T143" s="54">
        <v>25.32</v>
      </c>
      <c r="U143" s="5"/>
      <c r="V143" s="48">
        <v>60</v>
      </c>
      <c r="W143" s="48">
        <v>2</v>
      </c>
      <c r="X143" s="48">
        <v>36</v>
      </c>
      <c r="Y143" s="48">
        <f t="shared" si="17"/>
        <v>2</v>
      </c>
      <c r="Z143" s="48" t="str">
        <f t="shared" si="31"/>
        <v>60_2</v>
      </c>
      <c r="AA143" s="54">
        <v>26.14</v>
      </c>
      <c r="AB143" s="493"/>
      <c r="AC143" s="48">
        <v>60</v>
      </c>
      <c r="AD143" s="48">
        <v>2</v>
      </c>
      <c r="AE143" s="48">
        <v>36</v>
      </c>
      <c r="AF143" s="48">
        <f t="shared" si="19"/>
        <v>2</v>
      </c>
      <c r="AG143" s="48" t="s">
        <v>524</v>
      </c>
      <c r="AH143" s="48" t="str">
        <f t="shared" ref="AH143:AH206" si="34">AC143&amp;"_"&amp;AF143</f>
        <v>60_2</v>
      </c>
      <c r="AI143" s="50">
        <f t="shared" ref="AI143:AI206" si="35">INDEX($T$15:$T$236,MATCH(AG143,$S$15:$S$236,0))</f>
        <v>25.32</v>
      </c>
      <c r="AJ143" s="50">
        <f t="shared" si="24"/>
        <v>26.14</v>
      </c>
      <c r="AK143" s="478">
        <f t="shared" si="25"/>
        <v>26.003333333333334</v>
      </c>
      <c r="AL143" s="5"/>
      <c r="AM143" s="5"/>
      <c r="AN143" s="5"/>
      <c r="AO143" s="5"/>
      <c r="AP143" s="5"/>
      <c r="AQ143" s="6"/>
    </row>
    <row r="144" spans="1:44">
      <c r="A144" s="48">
        <v>60</v>
      </c>
      <c r="B144" s="48">
        <v>3</v>
      </c>
      <c r="C144" s="48">
        <v>38</v>
      </c>
      <c r="D144" s="48">
        <f t="shared" ref="D144:D207" si="36">B144</f>
        <v>3</v>
      </c>
      <c r="E144" s="48" t="str">
        <f t="shared" ref="E144:E207" si="37">A144&amp;"_"&amp;D144</f>
        <v>60_3</v>
      </c>
      <c r="F144" s="54">
        <v>24.75</v>
      </c>
      <c r="G144" s="48"/>
      <c r="H144" s="48">
        <v>60</v>
      </c>
      <c r="I144" s="48">
        <v>4</v>
      </c>
      <c r="J144" s="48">
        <v>40</v>
      </c>
      <c r="K144" s="48">
        <f t="shared" si="32"/>
        <v>4</v>
      </c>
      <c r="L144" s="48" t="str">
        <f t="shared" si="33"/>
        <v>60_4</v>
      </c>
      <c r="M144" s="54">
        <v>26.59</v>
      </c>
      <c r="N144" s="5"/>
      <c r="O144" s="48">
        <v>60</v>
      </c>
      <c r="P144" s="48">
        <v>3</v>
      </c>
      <c r="Q144" s="48">
        <v>38</v>
      </c>
      <c r="R144" s="48">
        <f t="shared" si="29"/>
        <v>3</v>
      </c>
      <c r="S144" s="48" t="str">
        <f t="shared" si="30"/>
        <v>60_3</v>
      </c>
      <c r="T144" s="54">
        <v>26.39</v>
      </c>
      <c r="U144" s="5"/>
      <c r="V144" s="48">
        <v>60</v>
      </c>
      <c r="W144" s="48">
        <v>3</v>
      </c>
      <c r="X144" s="48">
        <v>38</v>
      </c>
      <c r="Y144" s="48">
        <f t="shared" ref="Y144:Y207" si="38">W144</f>
        <v>3</v>
      </c>
      <c r="Z144" s="48" t="str">
        <f t="shared" si="31"/>
        <v>60_3</v>
      </c>
      <c r="AA144" s="54">
        <v>27.24</v>
      </c>
      <c r="AB144" s="493"/>
      <c r="AC144" s="48">
        <v>60</v>
      </c>
      <c r="AD144" s="48">
        <v>3</v>
      </c>
      <c r="AE144" s="48">
        <v>38</v>
      </c>
      <c r="AF144" s="48">
        <f t="shared" ref="AF144:AF207" si="39">AD144</f>
        <v>3</v>
      </c>
      <c r="AG144" s="48" t="s">
        <v>525</v>
      </c>
      <c r="AH144" s="48" t="str">
        <f t="shared" si="34"/>
        <v>60_3</v>
      </c>
      <c r="AI144" s="50">
        <f t="shared" si="35"/>
        <v>26.39</v>
      </c>
      <c r="AJ144" s="50">
        <f t="shared" ref="AJ144:AJ207" si="40">INDEX($AA$15:$AA$235,MATCH(AH144,$Z$15:$Z$235,0))</f>
        <v>27.24</v>
      </c>
      <c r="AK144" s="478">
        <f t="shared" ref="AK144:AK207" si="41">IFERROR($D$6*AI144+$D$7*AJ144,"vervalt")</f>
        <v>27.098333333333333</v>
      </c>
      <c r="AL144" s="5"/>
      <c r="AM144" s="5"/>
      <c r="AN144" s="5"/>
      <c r="AO144" s="5"/>
      <c r="AP144" s="5"/>
      <c r="AQ144" s="6"/>
    </row>
    <row r="145" spans="1:43">
      <c r="A145" s="48">
        <v>60</v>
      </c>
      <c r="B145" s="48">
        <v>4</v>
      </c>
      <c r="C145" s="48">
        <v>40</v>
      </c>
      <c r="D145" s="48">
        <f t="shared" si="36"/>
        <v>4</v>
      </c>
      <c r="E145" s="48" t="str">
        <f t="shared" si="37"/>
        <v>60_4</v>
      </c>
      <c r="F145" s="54">
        <v>25.69</v>
      </c>
      <c r="G145" s="48"/>
      <c r="H145" s="48">
        <v>60</v>
      </c>
      <c r="I145" s="48">
        <v>5</v>
      </c>
      <c r="J145" s="48">
        <v>42</v>
      </c>
      <c r="K145" s="48">
        <f t="shared" si="32"/>
        <v>5</v>
      </c>
      <c r="L145" s="48" t="str">
        <f t="shared" si="33"/>
        <v>60_5</v>
      </c>
      <c r="M145" s="54">
        <v>27.6</v>
      </c>
      <c r="N145" s="5"/>
      <c r="O145" s="48">
        <v>60</v>
      </c>
      <c r="P145" s="48">
        <v>4</v>
      </c>
      <c r="Q145" s="48">
        <v>40</v>
      </c>
      <c r="R145" s="48">
        <f t="shared" si="29"/>
        <v>4</v>
      </c>
      <c r="S145" s="48" t="str">
        <f t="shared" si="30"/>
        <v>60_4</v>
      </c>
      <c r="T145" s="54">
        <v>27.39</v>
      </c>
      <c r="U145" s="5"/>
      <c r="V145" s="48">
        <v>60</v>
      </c>
      <c r="W145" s="48">
        <v>4</v>
      </c>
      <c r="X145" s="48">
        <v>40</v>
      </c>
      <c r="Y145" s="48">
        <f t="shared" si="38"/>
        <v>4</v>
      </c>
      <c r="Z145" s="48" t="str">
        <f t="shared" si="31"/>
        <v>60_4</v>
      </c>
      <c r="AA145" s="54">
        <v>28.28</v>
      </c>
      <c r="AB145" s="493"/>
      <c r="AC145" s="48">
        <v>60</v>
      </c>
      <c r="AD145" s="48">
        <v>4</v>
      </c>
      <c r="AE145" s="48">
        <v>40</v>
      </c>
      <c r="AF145" s="48">
        <f t="shared" si="39"/>
        <v>4</v>
      </c>
      <c r="AG145" s="48" t="s">
        <v>526</v>
      </c>
      <c r="AH145" s="48" t="str">
        <f t="shared" si="34"/>
        <v>60_4</v>
      </c>
      <c r="AI145" s="50">
        <f t="shared" si="35"/>
        <v>27.39</v>
      </c>
      <c r="AJ145" s="50">
        <f t="shared" si="40"/>
        <v>28.28</v>
      </c>
      <c r="AK145" s="478">
        <f t="shared" si="41"/>
        <v>28.131666666666668</v>
      </c>
      <c r="AL145" s="5"/>
      <c r="AM145" s="5"/>
      <c r="AN145" s="5"/>
      <c r="AO145" s="5"/>
      <c r="AP145" s="5"/>
      <c r="AQ145" s="6"/>
    </row>
    <row r="146" spans="1:43">
      <c r="A146" s="48">
        <v>60</v>
      </c>
      <c r="B146" s="48">
        <v>5</v>
      </c>
      <c r="C146" s="48">
        <v>42</v>
      </c>
      <c r="D146" s="48">
        <f t="shared" si="36"/>
        <v>5</v>
      </c>
      <c r="E146" s="48" t="str">
        <f t="shared" si="37"/>
        <v>60_5</v>
      </c>
      <c r="F146" s="54">
        <v>26.66</v>
      </c>
      <c r="G146" s="48"/>
      <c r="H146" s="48">
        <v>60</v>
      </c>
      <c r="I146" s="48">
        <v>6</v>
      </c>
      <c r="J146" s="48">
        <v>44</v>
      </c>
      <c r="K146" s="48">
        <f t="shared" si="32"/>
        <v>6</v>
      </c>
      <c r="L146" s="48" t="str">
        <f t="shared" si="33"/>
        <v>60_6</v>
      </c>
      <c r="M146" s="54">
        <v>28.56</v>
      </c>
      <c r="N146" s="5"/>
      <c r="O146" s="48">
        <v>60</v>
      </c>
      <c r="P146" s="48">
        <v>5</v>
      </c>
      <c r="Q146" s="48">
        <v>42</v>
      </c>
      <c r="R146" s="48">
        <f t="shared" si="29"/>
        <v>5</v>
      </c>
      <c r="S146" s="48" t="str">
        <f t="shared" si="30"/>
        <v>60_5</v>
      </c>
      <c r="T146" s="54">
        <v>28.42</v>
      </c>
      <c r="U146" s="5"/>
      <c r="V146" s="48">
        <v>60</v>
      </c>
      <c r="W146" s="48">
        <v>5</v>
      </c>
      <c r="X146" s="48">
        <v>42</v>
      </c>
      <c r="Y146" s="48">
        <f t="shared" si="38"/>
        <v>5</v>
      </c>
      <c r="Z146" s="48" t="str">
        <f t="shared" si="31"/>
        <v>60_5</v>
      </c>
      <c r="AA146" s="54">
        <v>29.35</v>
      </c>
      <c r="AB146" s="493"/>
      <c r="AC146" s="48">
        <v>60</v>
      </c>
      <c r="AD146" s="48">
        <v>5</v>
      </c>
      <c r="AE146" s="48">
        <v>42</v>
      </c>
      <c r="AF146" s="48">
        <f t="shared" si="39"/>
        <v>5</v>
      </c>
      <c r="AG146" s="48" t="s">
        <v>527</v>
      </c>
      <c r="AH146" s="48" t="str">
        <f t="shared" si="34"/>
        <v>60_5</v>
      </c>
      <c r="AI146" s="50">
        <f t="shared" si="35"/>
        <v>28.42</v>
      </c>
      <c r="AJ146" s="50">
        <f t="shared" si="40"/>
        <v>29.35</v>
      </c>
      <c r="AK146" s="478">
        <f t="shared" si="41"/>
        <v>29.195</v>
      </c>
      <c r="AL146" s="5"/>
      <c r="AM146" s="5"/>
      <c r="AN146" s="5"/>
      <c r="AO146" s="5"/>
      <c r="AP146" s="5"/>
      <c r="AQ146" s="6"/>
    </row>
    <row r="147" spans="1:43">
      <c r="A147" s="48">
        <v>60</v>
      </c>
      <c r="B147" s="48">
        <v>6</v>
      </c>
      <c r="C147" s="48">
        <v>44</v>
      </c>
      <c r="D147" s="48">
        <f t="shared" si="36"/>
        <v>6</v>
      </c>
      <c r="E147" s="48" t="str">
        <f t="shared" si="37"/>
        <v>60_6</v>
      </c>
      <c r="F147" s="54">
        <v>27.6</v>
      </c>
      <c r="G147" s="48"/>
      <c r="H147" s="48">
        <v>60</v>
      </c>
      <c r="I147" s="48">
        <v>7</v>
      </c>
      <c r="J147" s="48">
        <v>45</v>
      </c>
      <c r="K147" s="48">
        <f t="shared" si="32"/>
        <v>7</v>
      </c>
      <c r="L147" s="48" t="str">
        <f t="shared" si="33"/>
        <v>60_7</v>
      </c>
      <c r="M147" s="54">
        <v>28.99</v>
      </c>
      <c r="N147" s="5"/>
      <c r="O147" s="48">
        <v>60</v>
      </c>
      <c r="P147" s="48">
        <v>6</v>
      </c>
      <c r="Q147" s="48">
        <v>44</v>
      </c>
      <c r="R147" s="48">
        <f t="shared" si="29"/>
        <v>6</v>
      </c>
      <c r="S147" s="48" t="str">
        <f t="shared" si="30"/>
        <v>60_6</v>
      </c>
      <c r="T147" s="54">
        <v>29.42</v>
      </c>
      <c r="U147" s="5"/>
      <c r="V147" s="48">
        <v>60</v>
      </c>
      <c r="W147" s="48">
        <v>6</v>
      </c>
      <c r="X147" s="48">
        <v>44</v>
      </c>
      <c r="Y147" s="48">
        <f t="shared" si="38"/>
        <v>6</v>
      </c>
      <c r="Z147" s="48" t="str">
        <f t="shared" si="31"/>
        <v>60_6</v>
      </c>
      <c r="AA147" s="54">
        <v>30.38</v>
      </c>
      <c r="AB147" s="493"/>
      <c r="AC147" s="48">
        <v>60</v>
      </c>
      <c r="AD147" s="48">
        <v>6</v>
      </c>
      <c r="AE147" s="48">
        <v>44</v>
      </c>
      <c r="AF147" s="48">
        <f t="shared" si="39"/>
        <v>6</v>
      </c>
      <c r="AG147" s="48" t="s">
        <v>528</v>
      </c>
      <c r="AH147" s="48" t="str">
        <f t="shared" si="34"/>
        <v>60_6</v>
      </c>
      <c r="AI147" s="50">
        <f t="shared" si="35"/>
        <v>29.42</v>
      </c>
      <c r="AJ147" s="50">
        <f t="shared" si="40"/>
        <v>30.38</v>
      </c>
      <c r="AK147" s="478">
        <f t="shared" si="41"/>
        <v>30.22</v>
      </c>
      <c r="AL147" s="5"/>
      <c r="AM147" s="5"/>
      <c r="AN147" s="5"/>
      <c r="AO147" s="5"/>
      <c r="AP147" s="5"/>
      <c r="AQ147" s="6"/>
    </row>
    <row r="148" spans="1:43">
      <c r="A148" s="48">
        <v>60</v>
      </c>
      <c r="B148" s="48">
        <v>7</v>
      </c>
      <c r="C148" s="48">
        <v>45</v>
      </c>
      <c r="D148" s="48">
        <f t="shared" si="36"/>
        <v>7</v>
      </c>
      <c r="E148" s="48" t="str">
        <f t="shared" si="37"/>
        <v>60_7</v>
      </c>
      <c r="F148" s="54">
        <v>28.01</v>
      </c>
      <c r="G148" s="48"/>
      <c r="H148" s="48">
        <v>60</v>
      </c>
      <c r="I148" s="48">
        <v>8</v>
      </c>
      <c r="J148" s="48">
        <v>46</v>
      </c>
      <c r="K148" s="48">
        <f t="shared" si="32"/>
        <v>8</v>
      </c>
      <c r="L148" s="48" t="str">
        <f t="shared" si="33"/>
        <v>60_8</v>
      </c>
      <c r="M148" s="54">
        <v>29.43</v>
      </c>
      <c r="N148" s="5"/>
      <c r="O148" s="48">
        <v>60</v>
      </c>
      <c r="P148" s="48">
        <v>7</v>
      </c>
      <c r="Q148" s="48">
        <v>45</v>
      </c>
      <c r="R148" s="48">
        <f t="shared" si="29"/>
        <v>7</v>
      </c>
      <c r="S148" s="48" t="str">
        <f t="shared" si="30"/>
        <v>60_7</v>
      </c>
      <c r="T148" s="54">
        <v>29.86</v>
      </c>
      <c r="U148" s="5"/>
      <c r="V148" s="48">
        <v>60</v>
      </c>
      <c r="W148" s="48">
        <v>7</v>
      </c>
      <c r="X148" s="48">
        <v>45</v>
      </c>
      <c r="Y148" s="48">
        <f t="shared" si="38"/>
        <v>7</v>
      </c>
      <c r="Z148" s="48" t="str">
        <f t="shared" si="31"/>
        <v>60_7</v>
      </c>
      <c r="AA148" s="54">
        <v>30.83</v>
      </c>
      <c r="AB148" s="493"/>
      <c r="AC148" s="48">
        <v>60</v>
      </c>
      <c r="AD148" s="48">
        <v>7</v>
      </c>
      <c r="AE148" s="48">
        <v>45</v>
      </c>
      <c r="AF148" s="48">
        <f t="shared" si="39"/>
        <v>7</v>
      </c>
      <c r="AG148" s="48" t="s">
        <v>529</v>
      </c>
      <c r="AH148" s="48" t="str">
        <f t="shared" si="34"/>
        <v>60_7</v>
      </c>
      <c r="AI148" s="50">
        <f t="shared" si="35"/>
        <v>29.86</v>
      </c>
      <c r="AJ148" s="50">
        <f t="shared" si="40"/>
        <v>30.83</v>
      </c>
      <c r="AK148" s="478">
        <f t="shared" si="41"/>
        <v>30.668333333333333</v>
      </c>
      <c r="AL148" s="5"/>
      <c r="AM148" s="5"/>
      <c r="AN148" s="5"/>
      <c r="AO148" s="5"/>
      <c r="AP148" s="5"/>
      <c r="AQ148" s="6"/>
    </row>
    <row r="149" spans="1:43">
      <c r="A149" s="48">
        <v>60</v>
      </c>
      <c r="B149" s="48">
        <v>8</v>
      </c>
      <c r="C149" s="48">
        <v>46</v>
      </c>
      <c r="D149" s="48">
        <f t="shared" si="36"/>
        <v>8</v>
      </c>
      <c r="E149" s="48" t="str">
        <f t="shared" si="37"/>
        <v>60_8</v>
      </c>
      <c r="F149" s="54">
        <v>28.43</v>
      </c>
      <c r="G149" s="48"/>
      <c r="H149" s="48">
        <v>60</v>
      </c>
      <c r="I149" s="48">
        <v>9</v>
      </c>
      <c r="J149" s="48">
        <v>47</v>
      </c>
      <c r="K149" s="48">
        <f t="shared" si="32"/>
        <v>9</v>
      </c>
      <c r="L149" s="48" t="str">
        <f t="shared" si="33"/>
        <v>60_9</v>
      </c>
      <c r="M149" s="54">
        <v>29.88</v>
      </c>
      <c r="N149" s="5"/>
      <c r="O149" s="48">
        <v>60</v>
      </c>
      <c r="P149" s="48">
        <v>8</v>
      </c>
      <c r="Q149" s="48">
        <v>46</v>
      </c>
      <c r="R149" s="48">
        <f t="shared" si="29"/>
        <v>8</v>
      </c>
      <c r="S149" s="48" t="str">
        <f t="shared" si="30"/>
        <v>60_8</v>
      </c>
      <c r="T149" s="54">
        <v>30.31</v>
      </c>
      <c r="U149" s="5"/>
      <c r="V149" s="48">
        <v>60</v>
      </c>
      <c r="W149" s="48">
        <v>8</v>
      </c>
      <c r="X149" s="48">
        <v>46</v>
      </c>
      <c r="Y149" s="48">
        <f t="shared" si="38"/>
        <v>8</v>
      </c>
      <c r="Z149" s="48" t="str">
        <f t="shared" si="31"/>
        <v>60_8</v>
      </c>
      <c r="AA149" s="54">
        <v>31.29</v>
      </c>
      <c r="AB149" s="493"/>
      <c r="AC149" s="48">
        <v>60</v>
      </c>
      <c r="AD149" s="48">
        <v>8</v>
      </c>
      <c r="AE149" s="48">
        <v>46</v>
      </c>
      <c r="AF149" s="48">
        <f t="shared" si="39"/>
        <v>8</v>
      </c>
      <c r="AG149" s="48" t="s">
        <v>530</v>
      </c>
      <c r="AH149" s="48" t="str">
        <f t="shared" si="34"/>
        <v>60_8</v>
      </c>
      <c r="AI149" s="50">
        <f t="shared" si="35"/>
        <v>30.31</v>
      </c>
      <c r="AJ149" s="50">
        <f t="shared" si="40"/>
        <v>31.29</v>
      </c>
      <c r="AK149" s="478">
        <f t="shared" si="41"/>
        <v>31.126666666666665</v>
      </c>
      <c r="AL149" s="5"/>
      <c r="AM149" s="5"/>
      <c r="AN149" s="5"/>
      <c r="AO149" s="5"/>
      <c r="AP149" s="5"/>
      <c r="AQ149" s="6"/>
    </row>
    <row r="150" spans="1:43">
      <c r="A150" s="48">
        <v>60</v>
      </c>
      <c r="B150" s="48">
        <v>9</v>
      </c>
      <c r="C150" s="48">
        <v>47</v>
      </c>
      <c r="D150" s="48">
        <f t="shared" si="36"/>
        <v>9</v>
      </c>
      <c r="E150" s="48" t="str">
        <f t="shared" si="37"/>
        <v>60_9</v>
      </c>
      <c r="F150" s="54">
        <v>28.87</v>
      </c>
      <c r="G150" s="48"/>
      <c r="H150" s="48">
        <v>60</v>
      </c>
      <c r="I150" s="48">
        <v>10</v>
      </c>
      <c r="J150" s="48">
        <v>48</v>
      </c>
      <c r="K150" s="48">
        <f t="shared" si="32"/>
        <v>10</v>
      </c>
      <c r="L150" s="48" t="str">
        <f t="shared" si="33"/>
        <v>60_10</v>
      </c>
      <c r="M150" s="54">
        <v>30.32</v>
      </c>
      <c r="N150" s="5"/>
      <c r="O150" s="48">
        <v>60</v>
      </c>
      <c r="P150" s="48">
        <v>9</v>
      </c>
      <c r="Q150" s="48">
        <v>47</v>
      </c>
      <c r="R150" s="48">
        <f t="shared" si="29"/>
        <v>9</v>
      </c>
      <c r="S150" s="48" t="str">
        <f t="shared" si="30"/>
        <v>60_9</v>
      </c>
      <c r="T150" s="54">
        <v>30.78</v>
      </c>
      <c r="U150" s="5"/>
      <c r="V150" s="48">
        <v>60</v>
      </c>
      <c r="W150" s="48">
        <v>9</v>
      </c>
      <c r="X150" s="48">
        <v>47</v>
      </c>
      <c r="Y150" s="48">
        <f t="shared" si="38"/>
        <v>9</v>
      </c>
      <c r="Z150" s="48" t="str">
        <f t="shared" si="31"/>
        <v>60_9</v>
      </c>
      <c r="AA150" s="54">
        <v>31.78</v>
      </c>
      <c r="AB150" s="493"/>
      <c r="AC150" s="48">
        <v>60</v>
      </c>
      <c r="AD150" s="48">
        <v>9</v>
      </c>
      <c r="AE150" s="48">
        <v>47</v>
      </c>
      <c r="AF150" s="48">
        <f t="shared" si="39"/>
        <v>9</v>
      </c>
      <c r="AG150" s="48" t="s">
        <v>531</v>
      </c>
      <c r="AH150" s="48" t="str">
        <f t="shared" si="34"/>
        <v>60_9</v>
      </c>
      <c r="AI150" s="50">
        <f t="shared" si="35"/>
        <v>30.78</v>
      </c>
      <c r="AJ150" s="50">
        <f t="shared" si="40"/>
        <v>31.78</v>
      </c>
      <c r="AK150" s="478">
        <f t="shared" si="41"/>
        <v>31.613333333333333</v>
      </c>
      <c r="AL150" s="5"/>
      <c r="AM150" s="5"/>
      <c r="AN150" s="5"/>
      <c r="AO150" s="5"/>
      <c r="AP150" s="5"/>
      <c r="AQ150" s="6"/>
    </row>
    <row r="151" spans="1:43">
      <c r="A151" s="48">
        <v>60</v>
      </c>
      <c r="B151" s="48">
        <v>10</v>
      </c>
      <c r="C151" s="48">
        <v>48</v>
      </c>
      <c r="D151" s="48">
        <f t="shared" si="36"/>
        <v>10</v>
      </c>
      <c r="E151" s="48" t="str">
        <f t="shared" si="37"/>
        <v>60_10</v>
      </c>
      <c r="F151" s="54">
        <v>29.29</v>
      </c>
      <c r="G151" s="48"/>
      <c r="H151" s="48">
        <v>65</v>
      </c>
      <c r="I151" s="48" t="s">
        <v>405</v>
      </c>
      <c r="J151" s="48">
        <v>34</v>
      </c>
      <c r="K151" s="48" t="str">
        <f t="shared" si="32"/>
        <v>Aanloopperiodiek_0</v>
      </c>
      <c r="L151" s="48" t="str">
        <f t="shared" si="33"/>
        <v>65_Aanloopperiodiek_0</v>
      </c>
      <c r="M151" s="54">
        <v>23.69</v>
      </c>
      <c r="N151" s="5"/>
      <c r="O151" s="48">
        <v>60</v>
      </c>
      <c r="P151" s="48">
        <v>10</v>
      </c>
      <c r="Q151" s="48">
        <v>48</v>
      </c>
      <c r="R151" s="48">
        <f t="shared" si="29"/>
        <v>10</v>
      </c>
      <c r="S151" s="48" t="str">
        <f t="shared" si="30"/>
        <v>60_10</v>
      </c>
      <c r="T151" s="54">
        <v>31.23</v>
      </c>
      <c r="U151" s="5"/>
      <c r="V151" s="48">
        <v>60</v>
      </c>
      <c r="W151" s="48">
        <v>10</v>
      </c>
      <c r="X151" s="48">
        <v>48</v>
      </c>
      <c r="Y151" s="48">
        <f t="shared" si="38"/>
        <v>10</v>
      </c>
      <c r="Z151" s="48" t="str">
        <f t="shared" si="31"/>
        <v>60_10</v>
      </c>
      <c r="AA151" s="54">
        <v>32.24</v>
      </c>
      <c r="AB151" s="493"/>
      <c r="AC151" s="48">
        <v>60</v>
      </c>
      <c r="AD151" s="48">
        <v>10</v>
      </c>
      <c r="AE151" s="48">
        <v>48</v>
      </c>
      <c r="AF151" s="48">
        <f t="shared" si="39"/>
        <v>10</v>
      </c>
      <c r="AG151" s="48" t="s">
        <v>532</v>
      </c>
      <c r="AH151" s="48" t="str">
        <f t="shared" si="34"/>
        <v>60_10</v>
      </c>
      <c r="AI151" s="50">
        <f t="shared" si="35"/>
        <v>31.23</v>
      </c>
      <c r="AJ151" s="50">
        <f t="shared" si="40"/>
        <v>32.24</v>
      </c>
      <c r="AK151" s="478">
        <f t="shared" si="41"/>
        <v>32.071666666666673</v>
      </c>
      <c r="AL151" s="5"/>
      <c r="AM151" s="5"/>
      <c r="AN151" s="5"/>
      <c r="AO151" s="5"/>
      <c r="AP151" s="5"/>
      <c r="AQ151" s="6"/>
    </row>
    <row r="152" spans="1:43">
      <c r="A152" s="48">
        <v>65</v>
      </c>
      <c r="B152" s="48" t="s">
        <v>405</v>
      </c>
      <c r="C152" s="48">
        <v>34</v>
      </c>
      <c r="D152" s="48" t="str">
        <f t="shared" si="36"/>
        <v>Aanloopperiodiek_0</v>
      </c>
      <c r="E152" s="48" t="str">
        <f t="shared" si="37"/>
        <v>65_Aanloopperiodiek_0</v>
      </c>
      <c r="F152" s="54">
        <v>22.89</v>
      </c>
      <c r="G152" s="48"/>
      <c r="H152" s="48">
        <v>65</v>
      </c>
      <c r="I152" s="48" t="s">
        <v>407</v>
      </c>
      <c r="J152" s="48">
        <v>36</v>
      </c>
      <c r="K152" s="48" t="str">
        <f t="shared" si="32"/>
        <v>Aanloopperiodiek_1</v>
      </c>
      <c r="L152" s="48" t="str">
        <f t="shared" si="33"/>
        <v>65_Aanloopperiodiek_1</v>
      </c>
      <c r="M152" s="54">
        <v>24.58</v>
      </c>
      <c r="N152" s="5"/>
      <c r="O152" s="48">
        <v>65</v>
      </c>
      <c r="P152" s="48" t="s">
        <v>405</v>
      </c>
      <c r="Q152" s="48">
        <v>34</v>
      </c>
      <c r="R152" s="48" t="str">
        <f t="shared" si="29"/>
        <v>Aanloopperiodiek_0</v>
      </c>
      <c r="S152" s="48" t="str">
        <f t="shared" si="30"/>
        <v>65_Aanloopperiodiek_0</v>
      </c>
      <c r="T152" s="54">
        <v>24.4</v>
      </c>
      <c r="U152" s="5"/>
      <c r="V152" s="48">
        <v>65</v>
      </c>
      <c r="W152" s="48" t="s">
        <v>405</v>
      </c>
      <c r="X152" s="48">
        <v>34</v>
      </c>
      <c r="Y152" s="48" t="str">
        <f t="shared" si="38"/>
        <v>Aanloopperiodiek_0</v>
      </c>
      <c r="Z152" s="48" t="str">
        <f t="shared" si="31"/>
        <v>65_Aanloopperiodiek_0</v>
      </c>
      <c r="AA152" s="54">
        <v>25.19</v>
      </c>
      <c r="AB152" s="493"/>
      <c r="AC152" s="48">
        <v>65</v>
      </c>
      <c r="AD152" s="48" t="s">
        <v>405</v>
      </c>
      <c r="AE152" s="48">
        <v>34</v>
      </c>
      <c r="AF152" s="48" t="str">
        <f t="shared" si="39"/>
        <v>Aanloopperiodiek_0</v>
      </c>
      <c r="AG152" s="48" t="s">
        <v>533</v>
      </c>
      <c r="AH152" s="48" t="str">
        <f t="shared" si="34"/>
        <v>65_Aanloopperiodiek_0</v>
      </c>
      <c r="AI152" s="50">
        <f t="shared" si="35"/>
        <v>24.4</v>
      </c>
      <c r="AJ152" s="50">
        <f t="shared" si="40"/>
        <v>25.19</v>
      </c>
      <c r="AK152" s="478">
        <f t="shared" si="41"/>
        <v>25.058333333333334</v>
      </c>
      <c r="AL152" s="5"/>
      <c r="AM152" s="5"/>
      <c r="AN152" s="5"/>
      <c r="AO152" s="5"/>
      <c r="AP152" s="5"/>
      <c r="AQ152" s="6"/>
    </row>
    <row r="153" spans="1:43">
      <c r="A153" s="48">
        <v>65</v>
      </c>
      <c r="B153" s="48" t="s">
        <v>407</v>
      </c>
      <c r="C153" s="48">
        <v>36</v>
      </c>
      <c r="D153" s="48" t="str">
        <f t="shared" si="36"/>
        <v>Aanloopperiodiek_1</v>
      </c>
      <c r="E153" s="48" t="str">
        <f t="shared" si="37"/>
        <v>65_Aanloopperiodiek_1</v>
      </c>
      <c r="F153" s="54">
        <v>23.75</v>
      </c>
      <c r="G153" s="48"/>
      <c r="H153" s="48">
        <v>65</v>
      </c>
      <c r="I153" s="48">
        <v>0</v>
      </c>
      <c r="J153" s="48">
        <v>38</v>
      </c>
      <c r="K153" s="48">
        <f t="shared" si="32"/>
        <v>0</v>
      </c>
      <c r="L153" s="48" t="str">
        <f t="shared" si="33"/>
        <v>65_0</v>
      </c>
      <c r="M153" s="54">
        <v>25.62</v>
      </c>
      <c r="N153" s="5"/>
      <c r="O153" s="48">
        <v>65</v>
      </c>
      <c r="P153" s="48" t="s">
        <v>407</v>
      </c>
      <c r="Q153" s="48">
        <v>36</v>
      </c>
      <c r="R153" s="48" t="str">
        <f t="shared" si="29"/>
        <v>Aanloopperiodiek_1</v>
      </c>
      <c r="S153" s="48" t="str">
        <f t="shared" si="30"/>
        <v>65_Aanloopperiodiek_1</v>
      </c>
      <c r="T153" s="54">
        <v>25.32</v>
      </c>
      <c r="U153" s="5"/>
      <c r="V153" s="48">
        <v>65</v>
      </c>
      <c r="W153" s="48" t="s">
        <v>407</v>
      </c>
      <c r="X153" s="48">
        <v>36</v>
      </c>
      <c r="Y153" s="48" t="str">
        <f t="shared" si="38"/>
        <v>Aanloopperiodiek_1</v>
      </c>
      <c r="Z153" s="48" t="str">
        <f t="shared" si="31"/>
        <v>65_Aanloopperiodiek_1</v>
      </c>
      <c r="AA153" s="54">
        <v>26.14</v>
      </c>
      <c r="AB153" s="493"/>
      <c r="AC153" s="48">
        <v>65</v>
      </c>
      <c r="AD153" s="48" t="s">
        <v>407</v>
      </c>
      <c r="AE153" s="48">
        <v>36</v>
      </c>
      <c r="AF153" s="48" t="str">
        <f t="shared" si="39"/>
        <v>Aanloopperiodiek_1</v>
      </c>
      <c r="AG153" s="48" t="s">
        <v>534</v>
      </c>
      <c r="AH153" s="48" t="str">
        <f t="shared" si="34"/>
        <v>65_Aanloopperiodiek_1</v>
      </c>
      <c r="AI153" s="50">
        <f t="shared" si="35"/>
        <v>25.32</v>
      </c>
      <c r="AJ153" s="50">
        <f t="shared" si="40"/>
        <v>26.14</v>
      </c>
      <c r="AK153" s="478">
        <f t="shared" si="41"/>
        <v>26.003333333333334</v>
      </c>
      <c r="AL153" s="5"/>
      <c r="AM153" s="5"/>
      <c r="AN153" s="5"/>
      <c r="AO153" s="5"/>
      <c r="AP153" s="5"/>
      <c r="AQ153" s="6"/>
    </row>
    <row r="154" spans="1:43">
      <c r="A154" s="48">
        <v>65</v>
      </c>
      <c r="B154" s="48">
        <v>0</v>
      </c>
      <c r="C154" s="48">
        <v>38</v>
      </c>
      <c r="D154" s="48">
        <f t="shared" si="36"/>
        <v>0</v>
      </c>
      <c r="E154" s="48" t="str">
        <f t="shared" si="37"/>
        <v>65_0</v>
      </c>
      <c r="F154" s="54">
        <v>24.75</v>
      </c>
      <c r="G154" s="48"/>
      <c r="H154" s="48">
        <v>65</v>
      </c>
      <c r="I154" s="48">
        <v>1</v>
      </c>
      <c r="J154" s="48">
        <v>40</v>
      </c>
      <c r="K154" s="48">
        <f t="shared" si="32"/>
        <v>1</v>
      </c>
      <c r="L154" s="48" t="str">
        <f t="shared" si="33"/>
        <v>65_1</v>
      </c>
      <c r="M154" s="54">
        <v>26.59</v>
      </c>
      <c r="N154" s="5"/>
      <c r="O154" s="48">
        <v>65</v>
      </c>
      <c r="P154" s="48">
        <v>0</v>
      </c>
      <c r="Q154" s="48">
        <v>38</v>
      </c>
      <c r="R154" s="48">
        <f t="shared" si="29"/>
        <v>0</v>
      </c>
      <c r="S154" s="48" t="str">
        <f t="shared" si="30"/>
        <v>65_0</v>
      </c>
      <c r="T154" s="54">
        <v>26.39</v>
      </c>
      <c r="U154" s="5"/>
      <c r="V154" s="48">
        <v>65</v>
      </c>
      <c r="W154" s="48">
        <v>0</v>
      </c>
      <c r="X154" s="48">
        <v>38</v>
      </c>
      <c r="Y154" s="48">
        <f t="shared" si="38"/>
        <v>0</v>
      </c>
      <c r="Z154" s="48" t="str">
        <f t="shared" si="31"/>
        <v>65_0</v>
      </c>
      <c r="AA154" s="54">
        <v>27.24</v>
      </c>
      <c r="AB154" s="493"/>
      <c r="AC154" s="48">
        <v>65</v>
      </c>
      <c r="AD154" s="48">
        <v>0</v>
      </c>
      <c r="AE154" s="48">
        <v>38</v>
      </c>
      <c r="AF154" s="48">
        <f t="shared" si="39"/>
        <v>0</v>
      </c>
      <c r="AG154" s="48" t="s">
        <v>535</v>
      </c>
      <c r="AH154" s="48" t="str">
        <f t="shared" si="34"/>
        <v>65_0</v>
      </c>
      <c r="AI154" s="50">
        <f t="shared" si="35"/>
        <v>26.39</v>
      </c>
      <c r="AJ154" s="50">
        <f t="shared" si="40"/>
        <v>27.24</v>
      </c>
      <c r="AK154" s="478">
        <f t="shared" si="41"/>
        <v>27.098333333333333</v>
      </c>
      <c r="AL154" s="5"/>
      <c r="AM154" s="5"/>
      <c r="AN154" s="5"/>
      <c r="AO154" s="5"/>
      <c r="AP154" s="5"/>
      <c r="AQ154" s="6"/>
    </row>
    <row r="155" spans="1:43">
      <c r="A155" s="48">
        <v>65</v>
      </c>
      <c r="B155" s="48">
        <v>1</v>
      </c>
      <c r="C155" s="48">
        <v>40</v>
      </c>
      <c r="D155" s="48">
        <f t="shared" si="36"/>
        <v>1</v>
      </c>
      <c r="E155" s="48" t="str">
        <f t="shared" si="37"/>
        <v>65_1</v>
      </c>
      <c r="F155" s="54">
        <v>25.69</v>
      </c>
      <c r="G155" s="48"/>
      <c r="H155" s="48">
        <v>65</v>
      </c>
      <c r="I155" s="48">
        <v>2</v>
      </c>
      <c r="J155" s="48">
        <v>41</v>
      </c>
      <c r="K155" s="48">
        <f t="shared" si="32"/>
        <v>2</v>
      </c>
      <c r="L155" s="48" t="str">
        <f t="shared" si="33"/>
        <v>65_2</v>
      </c>
      <c r="M155" s="54">
        <v>27.11</v>
      </c>
      <c r="N155" s="5"/>
      <c r="O155" s="48">
        <v>65</v>
      </c>
      <c r="P155" s="48">
        <v>1</v>
      </c>
      <c r="Q155" s="48">
        <v>40</v>
      </c>
      <c r="R155" s="48">
        <f t="shared" si="29"/>
        <v>1</v>
      </c>
      <c r="S155" s="48" t="str">
        <f t="shared" si="30"/>
        <v>65_1</v>
      </c>
      <c r="T155" s="54">
        <v>27.39</v>
      </c>
      <c r="U155" s="5"/>
      <c r="V155" s="48">
        <v>65</v>
      </c>
      <c r="W155" s="48">
        <v>1</v>
      </c>
      <c r="X155" s="48">
        <v>40</v>
      </c>
      <c r="Y155" s="48">
        <f t="shared" si="38"/>
        <v>1</v>
      </c>
      <c r="Z155" s="48" t="str">
        <f t="shared" si="31"/>
        <v>65_1</v>
      </c>
      <c r="AA155" s="54">
        <v>28.28</v>
      </c>
      <c r="AB155" s="493"/>
      <c r="AC155" s="48">
        <v>65</v>
      </c>
      <c r="AD155" s="48">
        <v>1</v>
      </c>
      <c r="AE155" s="48">
        <v>40</v>
      </c>
      <c r="AF155" s="48">
        <f t="shared" si="39"/>
        <v>1</v>
      </c>
      <c r="AG155" s="48" t="s">
        <v>536</v>
      </c>
      <c r="AH155" s="48" t="str">
        <f t="shared" si="34"/>
        <v>65_1</v>
      </c>
      <c r="AI155" s="50">
        <f t="shared" si="35"/>
        <v>27.39</v>
      </c>
      <c r="AJ155" s="50">
        <f t="shared" si="40"/>
        <v>28.28</v>
      </c>
      <c r="AK155" s="478">
        <f t="shared" si="41"/>
        <v>28.131666666666668</v>
      </c>
      <c r="AL155" s="5"/>
      <c r="AM155" s="5"/>
      <c r="AN155" s="5"/>
      <c r="AO155" s="5"/>
      <c r="AP155" s="5"/>
      <c r="AQ155" s="6"/>
    </row>
    <row r="156" spans="1:43">
      <c r="A156" s="48">
        <v>65</v>
      </c>
      <c r="B156" s="48">
        <v>2</v>
      </c>
      <c r="C156" s="48">
        <v>41</v>
      </c>
      <c r="D156" s="48">
        <f t="shared" si="36"/>
        <v>2</v>
      </c>
      <c r="E156" s="48" t="str">
        <f t="shared" si="37"/>
        <v>65_2</v>
      </c>
      <c r="F156" s="54">
        <v>26.19</v>
      </c>
      <c r="G156" s="48"/>
      <c r="H156" s="48">
        <v>65</v>
      </c>
      <c r="I156" s="48">
        <v>3</v>
      </c>
      <c r="J156" s="48">
        <v>42</v>
      </c>
      <c r="K156" s="48">
        <f t="shared" si="32"/>
        <v>3</v>
      </c>
      <c r="L156" s="48" t="str">
        <f t="shared" si="33"/>
        <v>65_3</v>
      </c>
      <c r="M156" s="54">
        <v>27.6</v>
      </c>
      <c r="N156" s="5"/>
      <c r="O156" s="48">
        <v>65</v>
      </c>
      <c r="P156" s="48">
        <v>2</v>
      </c>
      <c r="Q156" s="48">
        <v>41</v>
      </c>
      <c r="R156" s="48">
        <f t="shared" si="29"/>
        <v>2</v>
      </c>
      <c r="S156" s="48" t="str">
        <f t="shared" si="30"/>
        <v>65_2</v>
      </c>
      <c r="T156" s="54">
        <v>27.92</v>
      </c>
      <c r="U156" s="5"/>
      <c r="V156" s="48">
        <v>65</v>
      </c>
      <c r="W156" s="48">
        <v>2</v>
      </c>
      <c r="X156" s="48">
        <v>41</v>
      </c>
      <c r="Y156" s="48">
        <f t="shared" si="38"/>
        <v>2</v>
      </c>
      <c r="Z156" s="48" t="str">
        <f t="shared" si="31"/>
        <v>65_2</v>
      </c>
      <c r="AA156" s="54">
        <v>28.83</v>
      </c>
      <c r="AB156" s="493"/>
      <c r="AC156" s="48">
        <v>65</v>
      </c>
      <c r="AD156" s="48">
        <v>2</v>
      </c>
      <c r="AE156" s="48">
        <v>41</v>
      </c>
      <c r="AF156" s="48">
        <f t="shared" si="39"/>
        <v>2</v>
      </c>
      <c r="AG156" s="48" t="s">
        <v>537</v>
      </c>
      <c r="AH156" s="48" t="str">
        <f t="shared" si="34"/>
        <v>65_2</v>
      </c>
      <c r="AI156" s="50">
        <f t="shared" si="35"/>
        <v>27.92</v>
      </c>
      <c r="AJ156" s="50">
        <f t="shared" si="40"/>
        <v>28.83</v>
      </c>
      <c r="AK156" s="478">
        <f t="shared" si="41"/>
        <v>28.678333333333331</v>
      </c>
      <c r="AL156" s="5"/>
      <c r="AM156" s="5"/>
      <c r="AN156" s="5"/>
      <c r="AO156" s="5"/>
      <c r="AP156" s="5"/>
      <c r="AQ156" s="6"/>
    </row>
    <row r="157" spans="1:43">
      <c r="A157" s="48">
        <v>65</v>
      </c>
      <c r="B157" s="48">
        <v>3</v>
      </c>
      <c r="C157" s="48">
        <v>42</v>
      </c>
      <c r="D157" s="48">
        <f t="shared" si="36"/>
        <v>3</v>
      </c>
      <c r="E157" s="48" t="str">
        <f t="shared" si="37"/>
        <v>65_3</v>
      </c>
      <c r="F157" s="54">
        <v>26.66</v>
      </c>
      <c r="G157" s="48"/>
      <c r="H157" s="48">
        <v>65</v>
      </c>
      <c r="I157" s="48">
        <v>4</v>
      </c>
      <c r="J157" s="48">
        <v>43</v>
      </c>
      <c r="K157" s="48">
        <f t="shared" si="32"/>
        <v>4</v>
      </c>
      <c r="L157" s="48" t="str">
        <f t="shared" si="33"/>
        <v>65_4</v>
      </c>
      <c r="M157" s="54">
        <v>28.09</v>
      </c>
      <c r="N157" s="5"/>
      <c r="O157" s="48">
        <v>65</v>
      </c>
      <c r="P157" s="48">
        <v>3</v>
      </c>
      <c r="Q157" s="48">
        <v>42</v>
      </c>
      <c r="R157" s="48">
        <f t="shared" si="29"/>
        <v>3</v>
      </c>
      <c r="S157" s="48" t="str">
        <f t="shared" si="30"/>
        <v>65_3</v>
      </c>
      <c r="T157" s="54">
        <v>28.42</v>
      </c>
      <c r="U157" s="5"/>
      <c r="V157" s="48">
        <v>65</v>
      </c>
      <c r="W157" s="48">
        <v>3</v>
      </c>
      <c r="X157" s="48">
        <v>42</v>
      </c>
      <c r="Y157" s="48">
        <f t="shared" si="38"/>
        <v>3</v>
      </c>
      <c r="Z157" s="48" t="str">
        <f t="shared" si="31"/>
        <v>65_3</v>
      </c>
      <c r="AA157" s="54">
        <v>29.35</v>
      </c>
      <c r="AB157" s="493"/>
      <c r="AC157" s="48">
        <v>65</v>
      </c>
      <c r="AD157" s="48">
        <v>3</v>
      </c>
      <c r="AE157" s="48">
        <v>42</v>
      </c>
      <c r="AF157" s="48">
        <f t="shared" si="39"/>
        <v>3</v>
      </c>
      <c r="AG157" s="48" t="s">
        <v>538</v>
      </c>
      <c r="AH157" s="48" t="str">
        <f t="shared" si="34"/>
        <v>65_3</v>
      </c>
      <c r="AI157" s="50">
        <f t="shared" si="35"/>
        <v>28.42</v>
      </c>
      <c r="AJ157" s="50">
        <f t="shared" si="40"/>
        <v>29.35</v>
      </c>
      <c r="AK157" s="478">
        <f t="shared" si="41"/>
        <v>29.195</v>
      </c>
      <c r="AL157" s="5"/>
      <c r="AM157" s="5"/>
      <c r="AN157" s="5"/>
      <c r="AO157" s="5"/>
      <c r="AP157" s="5"/>
      <c r="AQ157" s="6"/>
    </row>
    <row r="158" spans="1:43">
      <c r="A158" s="48">
        <v>65</v>
      </c>
      <c r="B158" s="48">
        <v>4</v>
      </c>
      <c r="C158" s="48">
        <v>43</v>
      </c>
      <c r="D158" s="48">
        <f t="shared" si="36"/>
        <v>4</v>
      </c>
      <c r="E158" s="48" t="str">
        <f t="shared" si="37"/>
        <v>65_4</v>
      </c>
      <c r="F158" s="54">
        <v>27.14</v>
      </c>
      <c r="G158" s="48"/>
      <c r="H158" s="48">
        <v>65</v>
      </c>
      <c r="I158" s="48">
        <v>5</v>
      </c>
      <c r="J158" s="48">
        <v>44</v>
      </c>
      <c r="K158" s="48">
        <f t="shared" si="32"/>
        <v>5</v>
      </c>
      <c r="L158" s="48" t="str">
        <f t="shared" si="33"/>
        <v>65_5</v>
      </c>
      <c r="M158" s="54">
        <v>28.56</v>
      </c>
      <c r="N158" s="5"/>
      <c r="O158" s="48">
        <v>65</v>
      </c>
      <c r="P158" s="48">
        <v>4</v>
      </c>
      <c r="Q158" s="48">
        <v>43</v>
      </c>
      <c r="R158" s="48">
        <f t="shared" si="29"/>
        <v>4</v>
      </c>
      <c r="S158" s="48" t="str">
        <f t="shared" si="30"/>
        <v>65_4</v>
      </c>
      <c r="T158" s="54">
        <v>28.94</v>
      </c>
      <c r="U158" s="5"/>
      <c r="V158" s="48">
        <v>65</v>
      </c>
      <c r="W158" s="48">
        <v>4</v>
      </c>
      <c r="X158" s="48">
        <v>43</v>
      </c>
      <c r="Y158" s="48">
        <f t="shared" si="38"/>
        <v>4</v>
      </c>
      <c r="Z158" s="48" t="str">
        <f t="shared" si="31"/>
        <v>65_4</v>
      </c>
      <c r="AA158" s="54">
        <v>29.88</v>
      </c>
      <c r="AB158" s="493"/>
      <c r="AC158" s="48">
        <v>65</v>
      </c>
      <c r="AD158" s="48">
        <v>4</v>
      </c>
      <c r="AE158" s="48">
        <v>43</v>
      </c>
      <c r="AF158" s="48">
        <f t="shared" si="39"/>
        <v>4</v>
      </c>
      <c r="AG158" s="48" t="s">
        <v>539</v>
      </c>
      <c r="AH158" s="48" t="str">
        <f t="shared" si="34"/>
        <v>65_4</v>
      </c>
      <c r="AI158" s="50">
        <f t="shared" si="35"/>
        <v>28.94</v>
      </c>
      <c r="AJ158" s="50">
        <f t="shared" si="40"/>
        <v>29.88</v>
      </c>
      <c r="AK158" s="478">
        <f t="shared" si="41"/>
        <v>29.723333333333333</v>
      </c>
      <c r="AL158" s="5"/>
      <c r="AM158" s="5"/>
      <c r="AN158" s="5"/>
      <c r="AO158" s="5"/>
      <c r="AP158" s="5"/>
      <c r="AQ158" s="6"/>
    </row>
    <row r="159" spans="1:43">
      <c r="A159" s="48">
        <v>65</v>
      </c>
      <c r="B159" s="48">
        <v>5</v>
      </c>
      <c r="C159" s="48">
        <v>44</v>
      </c>
      <c r="D159" s="48">
        <f t="shared" si="36"/>
        <v>5</v>
      </c>
      <c r="E159" s="48" t="str">
        <f t="shared" si="37"/>
        <v>65_5</v>
      </c>
      <c r="F159" s="54">
        <v>27.6</v>
      </c>
      <c r="G159" s="48"/>
      <c r="H159" s="48">
        <v>65</v>
      </c>
      <c r="I159" s="48">
        <v>6</v>
      </c>
      <c r="J159" s="48">
        <v>46</v>
      </c>
      <c r="K159" s="48">
        <f t="shared" si="32"/>
        <v>6</v>
      </c>
      <c r="L159" s="48" t="str">
        <f t="shared" si="33"/>
        <v>65_6</v>
      </c>
      <c r="M159" s="54">
        <v>29.43</v>
      </c>
      <c r="N159" s="5"/>
      <c r="O159" s="48">
        <v>65</v>
      </c>
      <c r="P159" s="48">
        <v>5</v>
      </c>
      <c r="Q159" s="48">
        <v>44</v>
      </c>
      <c r="R159" s="48">
        <f t="shared" si="29"/>
        <v>5</v>
      </c>
      <c r="S159" s="48" t="str">
        <f t="shared" si="30"/>
        <v>65_5</v>
      </c>
      <c r="T159" s="54">
        <v>29.42</v>
      </c>
      <c r="U159" s="5"/>
      <c r="V159" s="48">
        <v>65</v>
      </c>
      <c r="W159" s="48">
        <v>5</v>
      </c>
      <c r="X159" s="48">
        <v>44</v>
      </c>
      <c r="Y159" s="48">
        <f t="shared" si="38"/>
        <v>5</v>
      </c>
      <c r="Z159" s="48" t="str">
        <f t="shared" si="31"/>
        <v>65_5</v>
      </c>
      <c r="AA159" s="54">
        <v>30.38</v>
      </c>
      <c r="AB159" s="493"/>
      <c r="AC159" s="48">
        <v>65</v>
      </c>
      <c r="AD159" s="48">
        <v>5</v>
      </c>
      <c r="AE159" s="48">
        <v>44</v>
      </c>
      <c r="AF159" s="48">
        <f t="shared" si="39"/>
        <v>5</v>
      </c>
      <c r="AG159" s="48" t="s">
        <v>540</v>
      </c>
      <c r="AH159" s="48" t="str">
        <f t="shared" si="34"/>
        <v>65_5</v>
      </c>
      <c r="AI159" s="50">
        <f t="shared" si="35"/>
        <v>29.42</v>
      </c>
      <c r="AJ159" s="50">
        <f t="shared" si="40"/>
        <v>30.38</v>
      </c>
      <c r="AK159" s="478">
        <f t="shared" si="41"/>
        <v>30.22</v>
      </c>
      <c r="AL159" s="5"/>
      <c r="AM159" s="5"/>
      <c r="AN159" s="5"/>
      <c r="AO159" s="5"/>
      <c r="AP159" s="5"/>
      <c r="AQ159" s="6"/>
    </row>
    <row r="160" spans="1:43">
      <c r="A160" s="48">
        <v>65</v>
      </c>
      <c r="B160" s="48">
        <v>6</v>
      </c>
      <c r="C160" s="48">
        <v>46</v>
      </c>
      <c r="D160" s="48">
        <f t="shared" si="36"/>
        <v>6</v>
      </c>
      <c r="E160" s="48" t="str">
        <f t="shared" si="37"/>
        <v>65_6</v>
      </c>
      <c r="F160" s="54">
        <v>28.43</v>
      </c>
      <c r="G160" s="48"/>
      <c r="H160" s="48">
        <v>65</v>
      </c>
      <c r="I160" s="48">
        <v>7</v>
      </c>
      <c r="J160" s="48">
        <v>48</v>
      </c>
      <c r="K160" s="48">
        <f t="shared" si="32"/>
        <v>7</v>
      </c>
      <c r="L160" s="48" t="str">
        <f t="shared" si="33"/>
        <v>65_7</v>
      </c>
      <c r="M160" s="54">
        <v>30.32</v>
      </c>
      <c r="N160" s="5"/>
      <c r="O160" s="48">
        <v>65</v>
      </c>
      <c r="P160" s="48">
        <v>6</v>
      </c>
      <c r="Q160" s="48">
        <v>46</v>
      </c>
      <c r="R160" s="48">
        <f t="shared" si="29"/>
        <v>6</v>
      </c>
      <c r="S160" s="48" t="str">
        <f t="shared" si="30"/>
        <v>65_6</v>
      </c>
      <c r="T160" s="54">
        <v>30.31</v>
      </c>
      <c r="U160" s="5"/>
      <c r="V160" s="48">
        <v>65</v>
      </c>
      <c r="W160" s="48">
        <v>6</v>
      </c>
      <c r="X160" s="48">
        <v>46</v>
      </c>
      <c r="Y160" s="48">
        <f t="shared" si="38"/>
        <v>6</v>
      </c>
      <c r="Z160" s="48" t="str">
        <f t="shared" si="31"/>
        <v>65_6</v>
      </c>
      <c r="AA160" s="54">
        <v>31.29</v>
      </c>
      <c r="AB160" s="493"/>
      <c r="AC160" s="48">
        <v>65</v>
      </c>
      <c r="AD160" s="48">
        <v>6</v>
      </c>
      <c r="AE160" s="48">
        <v>46</v>
      </c>
      <c r="AF160" s="48">
        <f t="shared" si="39"/>
        <v>6</v>
      </c>
      <c r="AG160" s="48" t="s">
        <v>541</v>
      </c>
      <c r="AH160" s="48" t="str">
        <f t="shared" si="34"/>
        <v>65_6</v>
      </c>
      <c r="AI160" s="50">
        <f t="shared" si="35"/>
        <v>30.31</v>
      </c>
      <c r="AJ160" s="50">
        <f t="shared" si="40"/>
        <v>31.29</v>
      </c>
      <c r="AK160" s="478">
        <f t="shared" si="41"/>
        <v>31.126666666666665</v>
      </c>
      <c r="AL160" s="5"/>
      <c r="AM160" s="5"/>
      <c r="AN160" s="5"/>
      <c r="AO160" s="5"/>
      <c r="AP160" s="5"/>
      <c r="AQ160" s="6"/>
    </row>
    <row r="161" spans="1:43">
      <c r="A161" s="48">
        <v>65</v>
      </c>
      <c r="B161" s="48">
        <v>7</v>
      </c>
      <c r="C161" s="48">
        <v>48</v>
      </c>
      <c r="D161" s="48">
        <f t="shared" si="36"/>
        <v>7</v>
      </c>
      <c r="E161" s="48" t="str">
        <f t="shared" si="37"/>
        <v>65_7</v>
      </c>
      <c r="F161" s="54">
        <v>29.29</v>
      </c>
      <c r="G161" s="48"/>
      <c r="H161" s="48">
        <v>65</v>
      </c>
      <c r="I161" s="48">
        <v>8</v>
      </c>
      <c r="J161" s="48">
        <v>50</v>
      </c>
      <c r="K161" s="48">
        <f t="shared" si="32"/>
        <v>8</v>
      </c>
      <c r="L161" s="48" t="str">
        <f t="shared" si="33"/>
        <v>65_8</v>
      </c>
      <c r="M161" s="54">
        <v>31.21</v>
      </c>
      <c r="N161" s="5"/>
      <c r="O161" s="48">
        <v>65</v>
      </c>
      <c r="P161" s="48">
        <v>7</v>
      </c>
      <c r="Q161" s="48">
        <v>48</v>
      </c>
      <c r="R161" s="48">
        <f t="shared" si="29"/>
        <v>7</v>
      </c>
      <c r="S161" s="48" t="str">
        <f t="shared" si="30"/>
        <v>65_7</v>
      </c>
      <c r="T161" s="54">
        <v>31.23</v>
      </c>
      <c r="U161" s="5"/>
      <c r="V161" s="48">
        <v>65</v>
      </c>
      <c r="W161" s="48">
        <v>7</v>
      </c>
      <c r="X161" s="48">
        <v>48</v>
      </c>
      <c r="Y161" s="48">
        <f t="shared" si="38"/>
        <v>7</v>
      </c>
      <c r="Z161" s="48" t="str">
        <f t="shared" si="31"/>
        <v>65_7</v>
      </c>
      <c r="AA161" s="54">
        <v>32.24</v>
      </c>
      <c r="AB161" s="493"/>
      <c r="AC161" s="48">
        <v>65</v>
      </c>
      <c r="AD161" s="48">
        <v>7</v>
      </c>
      <c r="AE161" s="48">
        <v>48</v>
      </c>
      <c r="AF161" s="48">
        <f t="shared" si="39"/>
        <v>7</v>
      </c>
      <c r="AG161" s="48" t="s">
        <v>542</v>
      </c>
      <c r="AH161" s="48" t="str">
        <f t="shared" si="34"/>
        <v>65_7</v>
      </c>
      <c r="AI161" s="50">
        <f t="shared" si="35"/>
        <v>31.23</v>
      </c>
      <c r="AJ161" s="50">
        <f t="shared" si="40"/>
        <v>32.24</v>
      </c>
      <c r="AK161" s="478">
        <f t="shared" si="41"/>
        <v>32.071666666666673</v>
      </c>
      <c r="AL161" s="5"/>
      <c r="AM161" s="5"/>
      <c r="AN161" s="5"/>
      <c r="AO161" s="5"/>
      <c r="AP161" s="5"/>
      <c r="AQ161" s="6"/>
    </row>
    <row r="162" spans="1:43">
      <c r="A162" s="48">
        <v>65</v>
      </c>
      <c r="B162" s="48">
        <v>8</v>
      </c>
      <c r="C162" s="48">
        <v>50</v>
      </c>
      <c r="D162" s="48">
        <f t="shared" si="36"/>
        <v>8</v>
      </c>
      <c r="E162" s="48" t="str">
        <f t="shared" si="37"/>
        <v>65_8</v>
      </c>
      <c r="F162" s="54">
        <v>30.16</v>
      </c>
      <c r="G162" s="48"/>
      <c r="H162" s="48">
        <v>65</v>
      </c>
      <c r="I162" s="48">
        <v>9</v>
      </c>
      <c r="J162" s="48">
        <v>52</v>
      </c>
      <c r="K162" s="48">
        <f t="shared" si="32"/>
        <v>9</v>
      </c>
      <c r="L162" s="48" t="str">
        <f t="shared" si="33"/>
        <v>65_9</v>
      </c>
      <c r="M162" s="54">
        <v>32.1</v>
      </c>
      <c r="N162" s="5"/>
      <c r="O162" s="48">
        <v>65</v>
      </c>
      <c r="P162" s="48">
        <v>8</v>
      </c>
      <c r="Q162" s="48">
        <v>50</v>
      </c>
      <c r="R162" s="48">
        <f t="shared" si="29"/>
        <v>8</v>
      </c>
      <c r="S162" s="48" t="str">
        <f t="shared" si="30"/>
        <v>65_8</v>
      </c>
      <c r="T162" s="54">
        <v>32.15</v>
      </c>
      <c r="U162" s="5"/>
      <c r="V162" s="48">
        <v>65</v>
      </c>
      <c r="W162" s="48">
        <v>8</v>
      </c>
      <c r="X162" s="48">
        <v>50</v>
      </c>
      <c r="Y162" s="48">
        <f t="shared" si="38"/>
        <v>8</v>
      </c>
      <c r="Z162" s="48" t="str">
        <f t="shared" si="31"/>
        <v>65_8</v>
      </c>
      <c r="AA162" s="54">
        <v>33.19</v>
      </c>
      <c r="AB162" s="493"/>
      <c r="AC162" s="48">
        <v>65</v>
      </c>
      <c r="AD162" s="48">
        <v>8</v>
      </c>
      <c r="AE162" s="48">
        <v>50</v>
      </c>
      <c r="AF162" s="48">
        <f t="shared" si="39"/>
        <v>8</v>
      </c>
      <c r="AG162" s="48" t="s">
        <v>543</v>
      </c>
      <c r="AH162" s="48" t="str">
        <f t="shared" si="34"/>
        <v>65_8</v>
      </c>
      <c r="AI162" s="50">
        <f t="shared" si="35"/>
        <v>32.15</v>
      </c>
      <c r="AJ162" s="50">
        <f t="shared" si="40"/>
        <v>33.19</v>
      </c>
      <c r="AK162" s="478">
        <f t="shared" si="41"/>
        <v>33.016666666666666</v>
      </c>
      <c r="AL162" s="5"/>
      <c r="AM162" s="5"/>
      <c r="AN162" s="5"/>
      <c r="AO162" s="5"/>
      <c r="AP162" s="5"/>
      <c r="AQ162" s="6"/>
    </row>
    <row r="163" spans="1:43">
      <c r="A163" s="48">
        <v>65</v>
      </c>
      <c r="B163" s="48">
        <v>9</v>
      </c>
      <c r="C163" s="48">
        <v>52</v>
      </c>
      <c r="D163" s="48">
        <f t="shared" si="36"/>
        <v>9</v>
      </c>
      <c r="E163" s="48" t="str">
        <f t="shared" si="37"/>
        <v>65_9</v>
      </c>
      <c r="F163" s="54">
        <v>31.02</v>
      </c>
      <c r="G163" s="48"/>
      <c r="H163" s="48">
        <v>65</v>
      </c>
      <c r="I163" s="48">
        <v>10</v>
      </c>
      <c r="J163" s="48">
        <v>54</v>
      </c>
      <c r="K163" s="48">
        <f t="shared" si="32"/>
        <v>10</v>
      </c>
      <c r="L163" s="48" t="str">
        <f t="shared" si="33"/>
        <v>65_10</v>
      </c>
      <c r="M163" s="54">
        <v>33</v>
      </c>
      <c r="N163" s="5"/>
      <c r="O163" s="48">
        <v>65</v>
      </c>
      <c r="P163" s="48">
        <v>9</v>
      </c>
      <c r="Q163" s="48">
        <v>52</v>
      </c>
      <c r="R163" s="48">
        <f t="shared" si="29"/>
        <v>9</v>
      </c>
      <c r="S163" s="48" t="str">
        <f t="shared" si="30"/>
        <v>65_9</v>
      </c>
      <c r="T163" s="54">
        <v>33.07</v>
      </c>
      <c r="U163" s="5"/>
      <c r="V163" s="48">
        <v>65</v>
      </c>
      <c r="W163" s="48">
        <v>9</v>
      </c>
      <c r="X163" s="48">
        <v>52</v>
      </c>
      <c r="Y163" s="48">
        <f t="shared" si="38"/>
        <v>9</v>
      </c>
      <c r="Z163" s="48" t="str">
        <f t="shared" si="31"/>
        <v>65_9</v>
      </c>
      <c r="AA163" s="54">
        <v>34.14</v>
      </c>
      <c r="AB163" s="493"/>
      <c r="AC163" s="48">
        <v>65</v>
      </c>
      <c r="AD163" s="48">
        <v>9</v>
      </c>
      <c r="AE163" s="48">
        <v>52</v>
      </c>
      <c r="AF163" s="48">
        <f t="shared" si="39"/>
        <v>9</v>
      </c>
      <c r="AG163" s="48" t="s">
        <v>544</v>
      </c>
      <c r="AH163" s="48" t="str">
        <f t="shared" si="34"/>
        <v>65_9</v>
      </c>
      <c r="AI163" s="50">
        <f t="shared" si="35"/>
        <v>33.07</v>
      </c>
      <c r="AJ163" s="50">
        <f t="shared" si="40"/>
        <v>34.14</v>
      </c>
      <c r="AK163" s="478">
        <f t="shared" si="41"/>
        <v>33.961666666666673</v>
      </c>
      <c r="AL163" s="5"/>
      <c r="AM163" s="5"/>
      <c r="AN163" s="5"/>
      <c r="AO163" s="5"/>
      <c r="AP163" s="5"/>
      <c r="AQ163" s="6"/>
    </row>
    <row r="164" spans="1:43">
      <c r="A164" s="48">
        <v>65</v>
      </c>
      <c r="B164" s="48">
        <v>10</v>
      </c>
      <c r="C164" s="48">
        <v>54</v>
      </c>
      <c r="D164" s="48">
        <f t="shared" si="36"/>
        <v>10</v>
      </c>
      <c r="E164" s="48" t="str">
        <f t="shared" si="37"/>
        <v>65_10</v>
      </c>
      <c r="F164" s="54">
        <v>31.88</v>
      </c>
      <c r="G164" s="48"/>
      <c r="H164" s="48">
        <v>65</v>
      </c>
      <c r="I164" s="48">
        <v>11</v>
      </c>
      <c r="J164" s="48">
        <v>56</v>
      </c>
      <c r="K164" s="48">
        <f t="shared" si="32"/>
        <v>11</v>
      </c>
      <c r="L164" s="48" t="str">
        <f t="shared" si="33"/>
        <v>65_11</v>
      </c>
      <c r="M164" s="54">
        <v>33.9</v>
      </c>
      <c r="N164" s="5"/>
      <c r="O164" s="48">
        <v>65</v>
      </c>
      <c r="P164" s="48">
        <v>10</v>
      </c>
      <c r="Q164" s="48">
        <v>54</v>
      </c>
      <c r="R164" s="48">
        <f t="shared" si="29"/>
        <v>10</v>
      </c>
      <c r="S164" s="48" t="str">
        <f t="shared" si="30"/>
        <v>65_10</v>
      </c>
      <c r="T164" s="54">
        <v>33.99</v>
      </c>
      <c r="U164" s="5"/>
      <c r="V164" s="48">
        <v>65</v>
      </c>
      <c r="W164" s="48">
        <v>10</v>
      </c>
      <c r="X164" s="48">
        <v>54</v>
      </c>
      <c r="Y164" s="48">
        <f t="shared" si="38"/>
        <v>10</v>
      </c>
      <c r="Z164" s="48" t="str">
        <f t="shared" si="31"/>
        <v>65_10</v>
      </c>
      <c r="AA164" s="54">
        <v>35.090000000000003</v>
      </c>
      <c r="AB164" s="493"/>
      <c r="AC164" s="48">
        <v>65</v>
      </c>
      <c r="AD164" s="48">
        <v>10</v>
      </c>
      <c r="AE164" s="48">
        <v>54</v>
      </c>
      <c r="AF164" s="48">
        <f t="shared" si="39"/>
        <v>10</v>
      </c>
      <c r="AG164" s="48" t="s">
        <v>545</v>
      </c>
      <c r="AH164" s="48" t="str">
        <f t="shared" si="34"/>
        <v>65_10</v>
      </c>
      <c r="AI164" s="50">
        <f t="shared" si="35"/>
        <v>33.99</v>
      </c>
      <c r="AJ164" s="50">
        <f t="shared" si="40"/>
        <v>35.090000000000003</v>
      </c>
      <c r="AK164" s="478">
        <f t="shared" si="41"/>
        <v>34.906666666666673</v>
      </c>
      <c r="AL164" s="5"/>
      <c r="AM164" s="5"/>
      <c r="AN164" s="5"/>
      <c r="AO164" s="5"/>
      <c r="AP164" s="5"/>
      <c r="AQ164" s="6"/>
    </row>
    <row r="165" spans="1:43">
      <c r="A165" s="48">
        <v>65</v>
      </c>
      <c r="B165" s="48">
        <v>11</v>
      </c>
      <c r="C165" s="48">
        <v>56</v>
      </c>
      <c r="D165" s="48">
        <f t="shared" si="36"/>
        <v>11</v>
      </c>
      <c r="E165" s="48" t="str">
        <f t="shared" si="37"/>
        <v>65_11</v>
      </c>
      <c r="F165" s="54">
        <v>32.75</v>
      </c>
      <c r="G165" s="48"/>
      <c r="H165" s="48">
        <v>65</v>
      </c>
      <c r="I165" s="48">
        <v>12</v>
      </c>
      <c r="J165" s="48">
        <v>57</v>
      </c>
      <c r="K165" s="48">
        <f t="shared" si="32"/>
        <v>12</v>
      </c>
      <c r="L165" s="48" t="str">
        <f t="shared" si="33"/>
        <v>65_12</v>
      </c>
      <c r="M165" s="54">
        <v>34.33</v>
      </c>
      <c r="N165" s="5"/>
      <c r="O165" s="48">
        <v>65</v>
      </c>
      <c r="P165" s="48">
        <v>11</v>
      </c>
      <c r="Q165" s="48">
        <v>56</v>
      </c>
      <c r="R165" s="48">
        <f t="shared" ref="R165:R196" si="42">P165</f>
        <v>11</v>
      </c>
      <c r="S165" s="48" t="str">
        <f t="shared" ref="S165:S196" si="43">O165&amp;"_"&amp;R165</f>
        <v>65_11</v>
      </c>
      <c r="T165" s="54">
        <v>34.909999999999997</v>
      </c>
      <c r="U165" s="5"/>
      <c r="V165" s="48">
        <v>65</v>
      </c>
      <c r="W165" s="48">
        <v>11</v>
      </c>
      <c r="X165" s="48">
        <v>56</v>
      </c>
      <c r="Y165" s="48">
        <f t="shared" si="38"/>
        <v>11</v>
      </c>
      <c r="Z165" s="48" t="str">
        <f t="shared" ref="Z165:Z196" si="44">V165&amp;"_"&amp;Y165</f>
        <v>65_11</v>
      </c>
      <c r="AA165" s="54">
        <v>36.049999999999997</v>
      </c>
      <c r="AB165" s="493"/>
      <c r="AC165" s="48">
        <v>65</v>
      </c>
      <c r="AD165" s="48">
        <v>11</v>
      </c>
      <c r="AE165" s="48">
        <v>56</v>
      </c>
      <c r="AF165" s="48">
        <f t="shared" si="39"/>
        <v>11</v>
      </c>
      <c r="AG165" s="48" t="s">
        <v>546</v>
      </c>
      <c r="AH165" s="48" t="str">
        <f t="shared" si="34"/>
        <v>65_11</v>
      </c>
      <c r="AI165" s="50">
        <f t="shared" si="35"/>
        <v>34.909999999999997</v>
      </c>
      <c r="AJ165" s="50">
        <f t="shared" si="40"/>
        <v>36.049999999999997</v>
      </c>
      <c r="AK165" s="478">
        <f t="shared" si="41"/>
        <v>35.86</v>
      </c>
      <c r="AL165" s="5"/>
      <c r="AM165" s="5"/>
      <c r="AN165" s="5"/>
      <c r="AO165" s="5"/>
      <c r="AP165" s="5"/>
      <c r="AQ165" s="6"/>
    </row>
    <row r="166" spans="1:43">
      <c r="A166" s="48">
        <v>65</v>
      </c>
      <c r="B166" s="48">
        <v>12</v>
      </c>
      <c r="C166" s="48">
        <v>57</v>
      </c>
      <c r="D166" s="48">
        <f t="shared" si="36"/>
        <v>12</v>
      </c>
      <c r="E166" s="48" t="str">
        <f t="shared" si="37"/>
        <v>65_12</v>
      </c>
      <c r="F166" s="54">
        <v>33.17</v>
      </c>
      <c r="G166" s="48"/>
      <c r="H166" s="48">
        <v>65</v>
      </c>
      <c r="I166" s="48">
        <v>13</v>
      </c>
      <c r="J166" s="48">
        <v>58</v>
      </c>
      <c r="K166" s="48">
        <f t="shared" si="32"/>
        <v>13</v>
      </c>
      <c r="L166" s="48" t="str">
        <f t="shared" si="33"/>
        <v>65_13</v>
      </c>
      <c r="M166" s="54">
        <v>34.78</v>
      </c>
      <c r="N166" s="5"/>
      <c r="O166" s="48">
        <v>65</v>
      </c>
      <c r="P166" s="48">
        <v>12</v>
      </c>
      <c r="Q166" s="48">
        <v>57</v>
      </c>
      <c r="R166" s="48">
        <f t="shared" si="42"/>
        <v>12</v>
      </c>
      <c r="S166" s="48" t="str">
        <f t="shared" si="43"/>
        <v>65_12</v>
      </c>
      <c r="T166" s="54">
        <v>35.36</v>
      </c>
      <c r="U166" s="5"/>
      <c r="V166" s="48">
        <v>65</v>
      </c>
      <c r="W166" s="48">
        <v>12</v>
      </c>
      <c r="X166" s="48">
        <v>57</v>
      </c>
      <c r="Y166" s="48">
        <f t="shared" si="38"/>
        <v>12</v>
      </c>
      <c r="Z166" s="48" t="str">
        <f t="shared" si="44"/>
        <v>65_12</v>
      </c>
      <c r="AA166" s="54">
        <v>36.51</v>
      </c>
      <c r="AB166" s="493"/>
      <c r="AC166" s="48">
        <v>65</v>
      </c>
      <c r="AD166" s="48">
        <v>12</v>
      </c>
      <c r="AE166" s="48">
        <v>57</v>
      </c>
      <c r="AF166" s="48">
        <f t="shared" si="39"/>
        <v>12</v>
      </c>
      <c r="AG166" s="48" t="s">
        <v>547</v>
      </c>
      <c r="AH166" s="48" t="str">
        <f t="shared" si="34"/>
        <v>65_12</v>
      </c>
      <c r="AI166" s="50">
        <f t="shared" si="35"/>
        <v>35.36</v>
      </c>
      <c r="AJ166" s="50">
        <f t="shared" si="40"/>
        <v>36.51</v>
      </c>
      <c r="AK166" s="478">
        <f t="shared" si="41"/>
        <v>36.318333333333335</v>
      </c>
      <c r="AL166" s="5"/>
      <c r="AM166" s="5"/>
      <c r="AN166" s="5"/>
      <c r="AO166" s="5"/>
      <c r="AP166" s="5"/>
      <c r="AQ166" s="6"/>
    </row>
    <row r="167" spans="1:43">
      <c r="A167" s="48">
        <v>65</v>
      </c>
      <c r="B167" s="48">
        <v>13</v>
      </c>
      <c r="C167" s="48">
        <v>58</v>
      </c>
      <c r="D167" s="48">
        <f t="shared" si="36"/>
        <v>13</v>
      </c>
      <c r="E167" s="48" t="str">
        <f t="shared" si="37"/>
        <v>65_13</v>
      </c>
      <c r="F167" s="54">
        <v>33.6</v>
      </c>
      <c r="G167" s="48"/>
      <c r="H167" s="48">
        <v>65</v>
      </c>
      <c r="I167" s="48">
        <v>14</v>
      </c>
      <c r="J167" s="48">
        <v>59</v>
      </c>
      <c r="K167" s="48">
        <f t="shared" si="32"/>
        <v>14</v>
      </c>
      <c r="L167" s="48" t="str">
        <f t="shared" si="33"/>
        <v>65_14</v>
      </c>
      <c r="M167" s="54">
        <v>35.24</v>
      </c>
      <c r="N167" s="5"/>
      <c r="O167" s="48">
        <v>65</v>
      </c>
      <c r="P167" s="48">
        <v>13</v>
      </c>
      <c r="Q167" s="48">
        <v>58</v>
      </c>
      <c r="R167" s="48">
        <f t="shared" si="42"/>
        <v>13</v>
      </c>
      <c r="S167" s="48" t="str">
        <f t="shared" si="43"/>
        <v>65_13</v>
      </c>
      <c r="T167" s="54">
        <v>35.82</v>
      </c>
      <c r="U167" s="5"/>
      <c r="V167" s="48">
        <v>65</v>
      </c>
      <c r="W167" s="48">
        <v>13</v>
      </c>
      <c r="X167" s="48">
        <v>58</v>
      </c>
      <c r="Y167" s="48">
        <f t="shared" si="38"/>
        <v>13</v>
      </c>
      <c r="Z167" s="48" t="str">
        <f t="shared" si="44"/>
        <v>65_13</v>
      </c>
      <c r="AA167" s="54">
        <v>36.99</v>
      </c>
      <c r="AB167" s="493"/>
      <c r="AC167" s="48">
        <v>65</v>
      </c>
      <c r="AD167" s="48">
        <v>13</v>
      </c>
      <c r="AE167" s="48">
        <v>58</v>
      </c>
      <c r="AF167" s="48">
        <f t="shared" si="39"/>
        <v>13</v>
      </c>
      <c r="AG167" s="48" t="s">
        <v>548</v>
      </c>
      <c r="AH167" s="48" t="str">
        <f t="shared" si="34"/>
        <v>65_13</v>
      </c>
      <c r="AI167" s="50">
        <f t="shared" si="35"/>
        <v>35.82</v>
      </c>
      <c r="AJ167" s="50">
        <f t="shared" si="40"/>
        <v>36.99</v>
      </c>
      <c r="AK167" s="478">
        <f t="shared" si="41"/>
        <v>36.795000000000002</v>
      </c>
      <c r="AL167" s="5"/>
      <c r="AM167" s="5"/>
      <c r="AN167" s="5"/>
      <c r="AO167" s="5"/>
      <c r="AP167" s="5"/>
      <c r="AQ167" s="6"/>
    </row>
    <row r="168" spans="1:43">
      <c r="A168" s="48">
        <v>65</v>
      </c>
      <c r="B168" s="48">
        <v>14</v>
      </c>
      <c r="C168" s="48">
        <v>59</v>
      </c>
      <c r="D168" s="48">
        <f t="shared" si="36"/>
        <v>14</v>
      </c>
      <c r="E168" s="48" t="str">
        <f t="shared" si="37"/>
        <v>65_14</v>
      </c>
      <c r="F168" s="54">
        <v>34.049999999999997</v>
      </c>
      <c r="G168" s="48"/>
      <c r="H168" s="48">
        <v>65</v>
      </c>
      <c r="I168" s="48">
        <v>15</v>
      </c>
      <c r="J168" s="48">
        <v>60</v>
      </c>
      <c r="K168" s="48">
        <f t="shared" si="32"/>
        <v>15</v>
      </c>
      <c r="L168" s="48" t="str">
        <f t="shared" si="33"/>
        <v>65_15</v>
      </c>
      <c r="M168" s="54">
        <v>35.68</v>
      </c>
      <c r="N168" s="5"/>
      <c r="O168" s="48">
        <v>65</v>
      </c>
      <c r="P168" s="48">
        <v>14</v>
      </c>
      <c r="Q168" s="48">
        <v>59</v>
      </c>
      <c r="R168" s="48">
        <f t="shared" si="42"/>
        <v>14</v>
      </c>
      <c r="S168" s="48" t="str">
        <f t="shared" si="43"/>
        <v>65_14</v>
      </c>
      <c r="T168" s="54">
        <v>36.299999999999997</v>
      </c>
      <c r="U168" s="5"/>
      <c r="V168" s="48">
        <v>65</v>
      </c>
      <c r="W168" s="48">
        <v>14</v>
      </c>
      <c r="X168" s="48">
        <v>59</v>
      </c>
      <c r="Y168" s="48">
        <f t="shared" si="38"/>
        <v>14</v>
      </c>
      <c r="Z168" s="48" t="str">
        <f t="shared" si="44"/>
        <v>65_14</v>
      </c>
      <c r="AA168" s="54">
        <v>37.479999999999997</v>
      </c>
      <c r="AB168" s="493"/>
      <c r="AC168" s="48">
        <v>65</v>
      </c>
      <c r="AD168" s="48">
        <v>14</v>
      </c>
      <c r="AE168" s="48">
        <v>59</v>
      </c>
      <c r="AF168" s="48">
        <f t="shared" si="39"/>
        <v>14</v>
      </c>
      <c r="AG168" s="48" t="s">
        <v>549</v>
      </c>
      <c r="AH168" s="48" t="str">
        <f t="shared" si="34"/>
        <v>65_14</v>
      </c>
      <c r="AI168" s="50">
        <f t="shared" si="35"/>
        <v>36.299999999999997</v>
      </c>
      <c r="AJ168" s="50">
        <f t="shared" si="40"/>
        <v>37.479999999999997</v>
      </c>
      <c r="AK168" s="478">
        <f t="shared" si="41"/>
        <v>37.283333333333331</v>
      </c>
      <c r="AL168" s="5"/>
      <c r="AM168" s="5"/>
      <c r="AN168" s="5"/>
      <c r="AO168" s="5"/>
      <c r="AP168" s="5"/>
      <c r="AQ168" s="6"/>
    </row>
    <row r="169" spans="1:43">
      <c r="A169" s="48">
        <v>65</v>
      </c>
      <c r="B169" s="48">
        <v>15</v>
      </c>
      <c r="C169" s="48">
        <v>60</v>
      </c>
      <c r="D169" s="48">
        <f t="shared" si="36"/>
        <v>15</v>
      </c>
      <c r="E169" s="48" t="str">
        <f t="shared" si="37"/>
        <v>65_15</v>
      </c>
      <c r="F169" s="54">
        <v>34.479999999999997</v>
      </c>
      <c r="G169" s="48"/>
      <c r="H169" s="48">
        <v>70</v>
      </c>
      <c r="I169" s="48" t="s">
        <v>405</v>
      </c>
      <c r="J169" s="48">
        <v>44</v>
      </c>
      <c r="K169" s="48" t="str">
        <f t="shared" si="32"/>
        <v>Aanloopperiodiek_0</v>
      </c>
      <c r="L169" s="48" t="str">
        <f t="shared" si="33"/>
        <v>70_Aanloopperiodiek_0</v>
      </c>
      <c r="M169" s="54">
        <v>28.56</v>
      </c>
      <c r="N169" s="5"/>
      <c r="O169" s="48">
        <v>65</v>
      </c>
      <c r="P169" s="48">
        <v>15</v>
      </c>
      <c r="Q169" s="48">
        <v>60</v>
      </c>
      <c r="R169" s="48">
        <f t="shared" si="42"/>
        <v>15</v>
      </c>
      <c r="S169" s="48" t="str">
        <f t="shared" si="43"/>
        <v>65_15</v>
      </c>
      <c r="T169" s="54">
        <v>37.76</v>
      </c>
      <c r="U169" s="5"/>
      <c r="V169" s="48">
        <v>65</v>
      </c>
      <c r="W169" s="48">
        <v>15</v>
      </c>
      <c r="X169" s="48">
        <v>60</v>
      </c>
      <c r="Y169" s="48">
        <f t="shared" si="38"/>
        <v>15</v>
      </c>
      <c r="Z169" s="48" t="str">
        <f t="shared" si="44"/>
        <v>65_15</v>
      </c>
      <c r="AA169" s="54">
        <v>37.950000000000003</v>
      </c>
      <c r="AB169" s="493"/>
      <c r="AC169" s="48">
        <v>65</v>
      </c>
      <c r="AD169" s="48">
        <v>15</v>
      </c>
      <c r="AE169" s="48">
        <v>60</v>
      </c>
      <c r="AF169" s="48">
        <f t="shared" si="39"/>
        <v>15</v>
      </c>
      <c r="AG169" s="48" t="s">
        <v>550</v>
      </c>
      <c r="AH169" s="48" t="str">
        <f t="shared" si="34"/>
        <v>65_15</v>
      </c>
      <c r="AI169" s="50">
        <f t="shared" si="35"/>
        <v>37.76</v>
      </c>
      <c r="AJ169" s="50">
        <f t="shared" si="40"/>
        <v>37.950000000000003</v>
      </c>
      <c r="AK169" s="478">
        <f t="shared" si="41"/>
        <v>37.918333333333337</v>
      </c>
      <c r="AL169" s="5"/>
      <c r="AM169" s="5"/>
      <c r="AN169" s="5"/>
      <c r="AO169" s="5"/>
      <c r="AP169" s="5"/>
      <c r="AQ169" s="6"/>
    </row>
    <row r="170" spans="1:43">
      <c r="A170" s="48">
        <v>70</v>
      </c>
      <c r="B170" s="48" t="s">
        <v>405</v>
      </c>
      <c r="C170" s="48">
        <v>44</v>
      </c>
      <c r="D170" s="48" t="str">
        <f t="shared" si="36"/>
        <v>Aanloopperiodiek_0</v>
      </c>
      <c r="E170" s="48" t="str">
        <f t="shared" si="37"/>
        <v>70_Aanloopperiodiek_0</v>
      </c>
      <c r="F170" s="54">
        <v>27.6</v>
      </c>
      <c r="G170" s="48"/>
      <c r="H170" s="48">
        <v>70</v>
      </c>
      <c r="I170" s="48" t="s">
        <v>407</v>
      </c>
      <c r="J170" s="48">
        <v>46</v>
      </c>
      <c r="K170" s="48" t="str">
        <f t="shared" si="32"/>
        <v>Aanloopperiodiek_1</v>
      </c>
      <c r="L170" s="48" t="str">
        <f t="shared" si="33"/>
        <v>70_Aanloopperiodiek_1</v>
      </c>
      <c r="M170" s="54">
        <v>29.43</v>
      </c>
      <c r="N170" s="5"/>
      <c r="O170" s="48">
        <v>70</v>
      </c>
      <c r="P170" s="48" t="s">
        <v>405</v>
      </c>
      <c r="Q170" s="48">
        <v>44</v>
      </c>
      <c r="R170" s="48" t="str">
        <f t="shared" si="42"/>
        <v>Aanloopperiodiek_0</v>
      </c>
      <c r="S170" s="48" t="str">
        <f t="shared" si="43"/>
        <v>70_Aanloopperiodiek_0</v>
      </c>
      <c r="T170" s="54">
        <v>29.42</v>
      </c>
      <c r="U170" s="5"/>
      <c r="V170" s="48">
        <v>70</v>
      </c>
      <c r="W170" s="48" t="s">
        <v>405</v>
      </c>
      <c r="X170" s="48">
        <v>44</v>
      </c>
      <c r="Y170" s="48" t="str">
        <f t="shared" si="38"/>
        <v>Aanloopperiodiek_0</v>
      </c>
      <c r="Z170" s="48" t="str">
        <f t="shared" si="44"/>
        <v>70_Aanloopperiodiek_0</v>
      </c>
      <c r="AA170" s="54">
        <v>30.38</v>
      </c>
      <c r="AB170" s="493"/>
      <c r="AC170" s="48">
        <v>70</v>
      </c>
      <c r="AD170" s="48" t="s">
        <v>405</v>
      </c>
      <c r="AE170" s="48">
        <v>44</v>
      </c>
      <c r="AF170" s="48" t="str">
        <f t="shared" si="39"/>
        <v>Aanloopperiodiek_0</v>
      </c>
      <c r="AG170" s="48" t="s">
        <v>551</v>
      </c>
      <c r="AH170" s="48" t="str">
        <f t="shared" si="34"/>
        <v>70_Aanloopperiodiek_0</v>
      </c>
      <c r="AI170" s="50">
        <f t="shared" si="35"/>
        <v>29.42</v>
      </c>
      <c r="AJ170" s="50">
        <f t="shared" si="40"/>
        <v>30.38</v>
      </c>
      <c r="AK170" s="478">
        <f t="shared" si="41"/>
        <v>30.22</v>
      </c>
      <c r="AL170" s="5"/>
      <c r="AM170" s="5"/>
      <c r="AN170" s="5"/>
      <c r="AO170" s="5"/>
      <c r="AP170" s="5"/>
      <c r="AQ170" s="6"/>
    </row>
    <row r="171" spans="1:43">
      <c r="A171" s="48">
        <v>70</v>
      </c>
      <c r="B171" s="48" t="s">
        <v>407</v>
      </c>
      <c r="C171" s="48">
        <v>46</v>
      </c>
      <c r="D171" s="48" t="str">
        <f t="shared" si="36"/>
        <v>Aanloopperiodiek_1</v>
      </c>
      <c r="E171" s="48" t="str">
        <f t="shared" si="37"/>
        <v>70_Aanloopperiodiek_1</v>
      </c>
      <c r="F171" s="54">
        <v>28.43</v>
      </c>
      <c r="G171" s="48"/>
      <c r="H171" s="48">
        <v>70</v>
      </c>
      <c r="I171" s="48">
        <v>0</v>
      </c>
      <c r="J171" s="48">
        <v>48</v>
      </c>
      <c r="K171" s="48">
        <f t="shared" si="32"/>
        <v>0</v>
      </c>
      <c r="L171" s="48" t="str">
        <f t="shared" si="33"/>
        <v>70_0</v>
      </c>
      <c r="M171" s="54">
        <v>30.32</v>
      </c>
      <c r="N171" s="5"/>
      <c r="O171" s="48">
        <v>70</v>
      </c>
      <c r="P171" s="48" t="s">
        <v>407</v>
      </c>
      <c r="Q171" s="48">
        <v>46</v>
      </c>
      <c r="R171" s="48" t="str">
        <f t="shared" si="42"/>
        <v>Aanloopperiodiek_1</v>
      </c>
      <c r="S171" s="48" t="str">
        <f t="shared" si="43"/>
        <v>70_Aanloopperiodiek_1</v>
      </c>
      <c r="T171" s="54">
        <v>30.31</v>
      </c>
      <c r="U171" s="5"/>
      <c r="V171" s="48">
        <v>70</v>
      </c>
      <c r="W171" s="48" t="s">
        <v>407</v>
      </c>
      <c r="X171" s="48">
        <v>46</v>
      </c>
      <c r="Y171" s="48" t="str">
        <f t="shared" si="38"/>
        <v>Aanloopperiodiek_1</v>
      </c>
      <c r="Z171" s="48" t="str">
        <f t="shared" si="44"/>
        <v>70_Aanloopperiodiek_1</v>
      </c>
      <c r="AA171" s="54">
        <v>31.29</v>
      </c>
      <c r="AB171" s="493"/>
      <c r="AC171" s="48">
        <v>70</v>
      </c>
      <c r="AD171" s="48" t="s">
        <v>407</v>
      </c>
      <c r="AE171" s="48">
        <v>46</v>
      </c>
      <c r="AF171" s="48" t="str">
        <f t="shared" si="39"/>
        <v>Aanloopperiodiek_1</v>
      </c>
      <c r="AG171" s="48" t="s">
        <v>552</v>
      </c>
      <c r="AH171" s="48" t="str">
        <f t="shared" si="34"/>
        <v>70_Aanloopperiodiek_1</v>
      </c>
      <c r="AI171" s="50">
        <f t="shared" si="35"/>
        <v>30.31</v>
      </c>
      <c r="AJ171" s="50">
        <f t="shared" si="40"/>
        <v>31.29</v>
      </c>
      <c r="AK171" s="478">
        <f t="shared" si="41"/>
        <v>31.126666666666665</v>
      </c>
      <c r="AL171" s="5"/>
      <c r="AM171" s="5"/>
      <c r="AN171" s="5"/>
      <c r="AO171" s="5"/>
      <c r="AP171" s="5"/>
      <c r="AQ171" s="6"/>
    </row>
    <row r="172" spans="1:43">
      <c r="A172" s="48">
        <v>70</v>
      </c>
      <c r="B172" s="48">
        <v>0</v>
      </c>
      <c r="C172" s="48">
        <v>48</v>
      </c>
      <c r="D172" s="48">
        <f t="shared" si="36"/>
        <v>0</v>
      </c>
      <c r="E172" s="48" t="str">
        <f t="shared" si="37"/>
        <v>70_0</v>
      </c>
      <c r="F172" s="54">
        <v>29.29</v>
      </c>
      <c r="G172" s="48"/>
      <c r="H172" s="48">
        <v>70</v>
      </c>
      <c r="I172" s="48">
        <v>1</v>
      </c>
      <c r="J172" s="48">
        <v>50</v>
      </c>
      <c r="K172" s="48">
        <f t="shared" si="32"/>
        <v>1</v>
      </c>
      <c r="L172" s="48" t="str">
        <f t="shared" si="33"/>
        <v>70_1</v>
      </c>
      <c r="M172" s="54">
        <v>31.21</v>
      </c>
      <c r="N172" s="5"/>
      <c r="O172" s="48">
        <v>70</v>
      </c>
      <c r="P172" s="48">
        <v>0</v>
      </c>
      <c r="Q172" s="48">
        <v>48</v>
      </c>
      <c r="R172" s="48">
        <f t="shared" si="42"/>
        <v>0</v>
      </c>
      <c r="S172" s="48" t="str">
        <f t="shared" si="43"/>
        <v>70_0</v>
      </c>
      <c r="T172" s="54">
        <v>31.23</v>
      </c>
      <c r="U172" s="5"/>
      <c r="V172" s="48">
        <v>70</v>
      </c>
      <c r="W172" s="48">
        <v>0</v>
      </c>
      <c r="X172" s="48">
        <v>48</v>
      </c>
      <c r="Y172" s="48">
        <f t="shared" si="38"/>
        <v>0</v>
      </c>
      <c r="Z172" s="48" t="str">
        <f t="shared" si="44"/>
        <v>70_0</v>
      </c>
      <c r="AA172" s="54">
        <v>32.24</v>
      </c>
      <c r="AB172" s="493"/>
      <c r="AC172" s="48">
        <v>70</v>
      </c>
      <c r="AD172" s="48">
        <v>0</v>
      </c>
      <c r="AE172" s="48">
        <v>48</v>
      </c>
      <c r="AF172" s="48">
        <f t="shared" si="39"/>
        <v>0</v>
      </c>
      <c r="AG172" s="48" t="s">
        <v>553</v>
      </c>
      <c r="AH172" s="48" t="str">
        <f t="shared" si="34"/>
        <v>70_0</v>
      </c>
      <c r="AI172" s="50">
        <f t="shared" si="35"/>
        <v>31.23</v>
      </c>
      <c r="AJ172" s="50">
        <f t="shared" si="40"/>
        <v>32.24</v>
      </c>
      <c r="AK172" s="478">
        <f t="shared" si="41"/>
        <v>32.071666666666673</v>
      </c>
      <c r="AL172" s="5"/>
      <c r="AM172" s="5"/>
      <c r="AN172" s="5"/>
      <c r="AO172" s="5"/>
      <c r="AP172" s="5"/>
      <c r="AQ172" s="6"/>
    </row>
    <row r="173" spans="1:43">
      <c r="A173" s="48">
        <v>70</v>
      </c>
      <c r="B173" s="48">
        <v>1</v>
      </c>
      <c r="C173" s="48">
        <v>50</v>
      </c>
      <c r="D173" s="48">
        <f t="shared" si="36"/>
        <v>1</v>
      </c>
      <c r="E173" s="48" t="str">
        <f t="shared" si="37"/>
        <v>70_1</v>
      </c>
      <c r="F173" s="54">
        <v>30.16</v>
      </c>
      <c r="G173" s="48"/>
      <c r="H173" s="48">
        <v>70</v>
      </c>
      <c r="I173" s="48">
        <v>2</v>
      </c>
      <c r="J173" s="48">
        <v>51</v>
      </c>
      <c r="K173" s="48">
        <f t="shared" si="32"/>
        <v>2</v>
      </c>
      <c r="L173" s="48" t="str">
        <f t="shared" si="33"/>
        <v>70_2</v>
      </c>
      <c r="M173" s="54">
        <v>31.67</v>
      </c>
      <c r="N173" s="5"/>
      <c r="O173" s="48">
        <v>70</v>
      </c>
      <c r="P173" s="48">
        <v>1</v>
      </c>
      <c r="Q173" s="48">
        <v>50</v>
      </c>
      <c r="R173" s="48">
        <f t="shared" si="42"/>
        <v>1</v>
      </c>
      <c r="S173" s="48" t="str">
        <f t="shared" si="43"/>
        <v>70_1</v>
      </c>
      <c r="T173" s="54">
        <v>32.15</v>
      </c>
      <c r="U173" s="5"/>
      <c r="V173" s="48">
        <v>70</v>
      </c>
      <c r="W173" s="48">
        <v>1</v>
      </c>
      <c r="X173" s="48">
        <v>50</v>
      </c>
      <c r="Y173" s="48">
        <f t="shared" si="38"/>
        <v>1</v>
      </c>
      <c r="Z173" s="48" t="str">
        <f t="shared" si="44"/>
        <v>70_1</v>
      </c>
      <c r="AA173" s="54">
        <v>33.19</v>
      </c>
      <c r="AB173" s="493"/>
      <c r="AC173" s="48">
        <v>70</v>
      </c>
      <c r="AD173" s="48">
        <v>1</v>
      </c>
      <c r="AE173" s="48">
        <v>50</v>
      </c>
      <c r="AF173" s="48">
        <f t="shared" si="39"/>
        <v>1</v>
      </c>
      <c r="AG173" s="48" t="s">
        <v>554</v>
      </c>
      <c r="AH173" s="48" t="str">
        <f t="shared" si="34"/>
        <v>70_1</v>
      </c>
      <c r="AI173" s="50">
        <f t="shared" si="35"/>
        <v>32.15</v>
      </c>
      <c r="AJ173" s="50">
        <f t="shared" si="40"/>
        <v>33.19</v>
      </c>
      <c r="AK173" s="478">
        <f t="shared" si="41"/>
        <v>33.016666666666666</v>
      </c>
      <c r="AL173" s="5"/>
      <c r="AM173" s="5"/>
      <c r="AN173" s="5"/>
      <c r="AO173" s="5"/>
      <c r="AP173" s="5"/>
      <c r="AQ173" s="6"/>
    </row>
    <row r="174" spans="1:43">
      <c r="A174" s="48">
        <v>70</v>
      </c>
      <c r="B174" s="48">
        <v>2</v>
      </c>
      <c r="C174" s="48">
        <v>51</v>
      </c>
      <c r="D174" s="48">
        <f t="shared" si="36"/>
        <v>2</v>
      </c>
      <c r="E174" s="48" t="str">
        <f t="shared" si="37"/>
        <v>70_2</v>
      </c>
      <c r="F174" s="54">
        <v>30.6</v>
      </c>
      <c r="G174" s="48"/>
      <c r="H174" s="48">
        <v>70</v>
      </c>
      <c r="I174" s="48">
        <v>3</v>
      </c>
      <c r="J174" s="48">
        <v>52</v>
      </c>
      <c r="K174" s="48">
        <f t="shared" si="32"/>
        <v>3</v>
      </c>
      <c r="L174" s="48" t="str">
        <f t="shared" si="33"/>
        <v>70_3</v>
      </c>
      <c r="M174" s="54">
        <v>32.1</v>
      </c>
      <c r="N174" s="5"/>
      <c r="O174" s="48">
        <v>70</v>
      </c>
      <c r="P174" s="48">
        <v>2</v>
      </c>
      <c r="Q174" s="48">
        <v>51</v>
      </c>
      <c r="R174" s="48">
        <f t="shared" si="42"/>
        <v>2</v>
      </c>
      <c r="S174" s="48" t="str">
        <f t="shared" si="43"/>
        <v>70_2</v>
      </c>
      <c r="T174" s="54">
        <v>32.619999999999997</v>
      </c>
      <c r="U174" s="5"/>
      <c r="V174" s="48">
        <v>70</v>
      </c>
      <c r="W174" s="48">
        <v>2</v>
      </c>
      <c r="X174" s="48">
        <v>51</v>
      </c>
      <c r="Y174" s="48">
        <f t="shared" si="38"/>
        <v>2</v>
      </c>
      <c r="Z174" s="48" t="str">
        <f t="shared" si="44"/>
        <v>70_2</v>
      </c>
      <c r="AA174" s="54">
        <v>33.68</v>
      </c>
      <c r="AB174" s="493"/>
      <c r="AC174" s="48">
        <v>70</v>
      </c>
      <c r="AD174" s="48">
        <v>2</v>
      </c>
      <c r="AE174" s="48">
        <v>51</v>
      </c>
      <c r="AF174" s="48">
        <f t="shared" si="39"/>
        <v>2</v>
      </c>
      <c r="AG174" s="48" t="s">
        <v>555</v>
      </c>
      <c r="AH174" s="48" t="str">
        <f t="shared" si="34"/>
        <v>70_2</v>
      </c>
      <c r="AI174" s="50">
        <f t="shared" si="35"/>
        <v>32.619999999999997</v>
      </c>
      <c r="AJ174" s="50">
        <f t="shared" si="40"/>
        <v>33.68</v>
      </c>
      <c r="AK174" s="478">
        <f t="shared" si="41"/>
        <v>33.50333333333333</v>
      </c>
      <c r="AL174" s="5"/>
      <c r="AM174" s="5"/>
      <c r="AN174" s="5"/>
      <c r="AO174" s="5"/>
      <c r="AP174" s="5"/>
      <c r="AQ174" s="6"/>
    </row>
    <row r="175" spans="1:43">
      <c r="A175" s="48">
        <v>70</v>
      </c>
      <c r="B175" s="48">
        <v>3</v>
      </c>
      <c r="C175" s="48">
        <v>52</v>
      </c>
      <c r="D175" s="48">
        <f t="shared" si="36"/>
        <v>3</v>
      </c>
      <c r="E175" s="48" t="str">
        <f t="shared" si="37"/>
        <v>70_3</v>
      </c>
      <c r="F175" s="54">
        <v>31.02</v>
      </c>
      <c r="G175" s="48"/>
      <c r="H175" s="48">
        <v>70</v>
      </c>
      <c r="I175" s="48">
        <v>4</v>
      </c>
      <c r="J175" s="48">
        <v>53</v>
      </c>
      <c r="K175" s="48">
        <f t="shared" si="32"/>
        <v>4</v>
      </c>
      <c r="L175" s="48" t="str">
        <f t="shared" si="33"/>
        <v>70_4</v>
      </c>
      <c r="M175" s="54">
        <v>32.56</v>
      </c>
      <c r="N175" s="5"/>
      <c r="O175" s="48">
        <v>70</v>
      </c>
      <c r="P175" s="48">
        <v>3</v>
      </c>
      <c r="Q175" s="48">
        <v>52</v>
      </c>
      <c r="R175" s="48">
        <f t="shared" si="42"/>
        <v>3</v>
      </c>
      <c r="S175" s="48" t="str">
        <f t="shared" si="43"/>
        <v>70_3</v>
      </c>
      <c r="T175" s="54">
        <v>33.07</v>
      </c>
      <c r="U175" s="5"/>
      <c r="V175" s="48">
        <v>70</v>
      </c>
      <c r="W175" s="48">
        <v>3</v>
      </c>
      <c r="X175" s="48">
        <v>52</v>
      </c>
      <c r="Y175" s="48">
        <f t="shared" si="38"/>
        <v>3</v>
      </c>
      <c r="Z175" s="48" t="str">
        <f t="shared" si="44"/>
        <v>70_3</v>
      </c>
      <c r="AA175" s="54">
        <v>34.14</v>
      </c>
      <c r="AB175" s="493"/>
      <c r="AC175" s="48">
        <v>70</v>
      </c>
      <c r="AD175" s="48">
        <v>3</v>
      </c>
      <c r="AE175" s="48">
        <v>52</v>
      </c>
      <c r="AF175" s="48">
        <f t="shared" si="39"/>
        <v>3</v>
      </c>
      <c r="AG175" s="48" t="s">
        <v>556</v>
      </c>
      <c r="AH175" s="48" t="str">
        <f t="shared" si="34"/>
        <v>70_3</v>
      </c>
      <c r="AI175" s="50">
        <f t="shared" si="35"/>
        <v>33.07</v>
      </c>
      <c r="AJ175" s="50">
        <f t="shared" si="40"/>
        <v>34.14</v>
      </c>
      <c r="AK175" s="478">
        <f t="shared" si="41"/>
        <v>33.961666666666673</v>
      </c>
      <c r="AL175" s="5"/>
      <c r="AM175" s="5"/>
      <c r="AN175" s="5"/>
      <c r="AO175" s="5"/>
      <c r="AP175" s="5"/>
      <c r="AQ175" s="6"/>
    </row>
    <row r="176" spans="1:43">
      <c r="A176" s="48">
        <v>70</v>
      </c>
      <c r="B176" s="48">
        <v>4</v>
      </c>
      <c r="C176" s="48">
        <v>53</v>
      </c>
      <c r="D176" s="48">
        <f t="shared" si="36"/>
        <v>4</v>
      </c>
      <c r="E176" s="48" t="str">
        <f t="shared" si="37"/>
        <v>70_4</v>
      </c>
      <c r="F176" s="54">
        <v>31.46</v>
      </c>
      <c r="G176" s="48"/>
      <c r="H176" s="48">
        <v>70</v>
      </c>
      <c r="I176" s="48">
        <v>5</v>
      </c>
      <c r="J176" s="48">
        <v>56</v>
      </c>
      <c r="K176" s="48">
        <f t="shared" si="32"/>
        <v>5</v>
      </c>
      <c r="L176" s="48" t="str">
        <f t="shared" si="33"/>
        <v>70_5</v>
      </c>
      <c r="M176" s="54">
        <v>33.9</v>
      </c>
      <c r="N176" s="5"/>
      <c r="O176" s="48">
        <v>70</v>
      </c>
      <c r="P176" s="48">
        <v>4</v>
      </c>
      <c r="Q176" s="48">
        <v>53</v>
      </c>
      <c r="R176" s="48">
        <f t="shared" si="42"/>
        <v>4</v>
      </c>
      <c r="S176" s="48" t="str">
        <f t="shared" si="43"/>
        <v>70_4</v>
      </c>
      <c r="T176" s="54">
        <v>33.54</v>
      </c>
      <c r="U176" s="5"/>
      <c r="V176" s="48">
        <v>70</v>
      </c>
      <c r="W176" s="48">
        <v>4</v>
      </c>
      <c r="X176" s="48">
        <v>53</v>
      </c>
      <c r="Y176" s="48">
        <f t="shared" si="38"/>
        <v>4</v>
      </c>
      <c r="Z176" s="48" t="str">
        <f t="shared" si="44"/>
        <v>70_4</v>
      </c>
      <c r="AA176" s="54">
        <v>34.630000000000003</v>
      </c>
      <c r="AB176" s="493"/>
      <c r="AC176" s="48">
        <v>70</v>
      </c>
      <c r="AD176" s="48">
        <v>4</v>
      </c>
      <c r="AE176" s="48">
        <v>53</v>
      </c>
      <c r="AF176" s="48">
        <f t="shared" si="39"/>
        <v>4</v>
      </c>
      <c r="AG176" s="48" t="s">
        <v>557</v>
      </c>
      <c r="AH176" s="48" t="str">
        <f t="shared" si="34"/>
        <v>70_4</v>
      </c>
      <c r="AI176" s="50">
        <f t="shared" si="35"/>
        <v>33.54</v>
      </c>
      <c r="AJ176" s="50">
        <f t="shared" si="40"/>
        <v>34.630000000000003</v>
      </c>
      <c r="AK176" s="478">
        <f t="shared" si="41"/>
        <v>34.448333333333338</v>
      </c>
      <c r="AL176" s="5"/>
      <c r="AM176" s="5"/>
      <c r="AN176" s="5"/>
      <c r="AO176" s="5"/>
      <c r="AP176" s="5"/>
      <c r="AQ176" s="6"/>
    </row>
    <row r="177" spans="1:43">
      <c r="A177" s="48">
        <v>70</v>
      </c>
      <c r="B177" s="48">
        <v>5</v>
      </c>
      <c r="C177" s="48">
        <v>56</v>
      </c>
      <c r="D177" s="48">
        <f t="shared" si="36"/>
        <v>5</v>
      </c>
      <c r="E177" s="48" t="str">
        <f t="shared" si="37"/>
        <v>70_5</v>
      </c>
      <c r="F177" s="54">
        <v>32.75</v>
      </c>
      <c r="G177" s="48"/>
      <c r="H177" s="48">
        <v>70</v>
      </c>
      <c r="I177" s="48">
        <v>6</v>
      </c>
      <c r="J177" s="48">
        <v>59</v>
      </c>
      <c r="K177" s="48">
        <f t="shared" si="32"/>
        <v>6</v>
      </c>
      <c r="L177" s="48" t="str">
        <f t="shared" si="33"/>
        <v>70_6</v>
      </c>
      <c r="M177" s="54">
        <v>35.24</v>
      </c>
      <c r="N177" s="5"/>
      <c r="O177" s="48">
        <v>70</v>
      </c>
      <c r="P177" s="48">
        <v>5</v>
      </c>
      <c r="Q177" s="48">
        <v>56</v>
      </c>
      <c r="R177" s="48">
        <f t="shared" si="42"/>
        <v>5</v>
      </c>
      <c r="S177" s="48" t="str">
        <f t="shared" si="43"/>
        <v>70_5</v>
      </c>
      <c r="T177" s="54">
        <v>34.909999999999997</v>
      </c>
      <c r="U177" s="5"/>
      <c r="V177" s="48">
        <v>70</v>
      </c>
      <c r="W177" s="48">
        <v>5</v>
      </c>
      <c r="X177" s="48">
        <v>56</v>
      </c>
      <c r="Y177" s="48">
        <f t="shared" si="38"/>
        <v>5</v>
      </c>
      <c r="Z177" s="48" t="str">
        <f t="shared" si="44"/>
        <v>70_5</v>
      </c>
      <c r="AA177" s="54">
        <v>36.049999999999997</v>
      </c>
      <c r="AB177" s="493"/>
      <c r="AC177" s="48">
        <v>70</v>
      </c>
      <c r="AD177" s="48">
        <v>5</v>
      </c>
      <c r="AE177" s="48">
        <v>56</v>
      </c>
      <c r="AF177" s="48">
        <f t="shared" si="39"/>
        <v>5</v>
      </c>
      <c r="AG177" s="48" t="s">
        <v>558</v>
      </c>
      <c r="AH177" s="48" t="str">
        <f t="shared" si="34"/>
        <v>70_5</v>
      </c>
      <c r="AI177" s="50">
        <f t="shared" si="35"/>
        <v>34.909999999999997</v>
      </c>
      <c r="AJ177" s="50">
        <f t="shared" si="40"/>
        <v>36.049999999999997</v>
      </c>
      <c r="AK177" s="478">
        <f t="shared" si="41"/>
        <v>35.86</v>
      </c>
      <c r="AL177" s="5"/>
      <c r="AM177" s="5"/>
      <c r="AN177" s="5"/>
      <c r="AO177" s="5"/>
      <c r="AP177" s="5"/>
      <c r="AQ177" s="6"/>
    </row>
    <row r="178" spans="1:43">
      <c r="A178" s="48">
        <v>70</v>
      </c>
      <c r="B178" s="48">
        <v>6</v>
      </c>
      <c r="C178" s="48">
        <v>59</v>
      </c>
      <c r="D178" s="48">
        <f t="shared" si="36"/>
        <v>6</v>
      </c>
      <c r="E178" s="48" t="str">
        <f t="shared" si="37"/>
        <v>70_6</v>
      </c>
      <c r="F178" s="54">
        <v>34.049999999999997</v>
      </c>
      <c r="G178" s="48"/>
      <c r="H178" s="48">
        <v>70</v>
      </c>
      <c r="I178" s="48">
        <v>7</v>
      </c>
      <c r="J178" s="48">
        <v>62</v>
      </c>
      <c r="K178" s="48">
        <f t="shared" si="32"/>
        <v>7</v>
      </c>
      <c r="L178" s="48" t="str">
        <f t="shared" si="33"/>
        <v>70_7</v>
      </c>
      <c r="M178" s="54">
        <v>36.58</v>
      </c>
      <c r="N178" s="5"/>
      <c r="O178" s="48">
        <v>70</v>
      </c>
      <c r="P178" s="48">
        <v>6</v>
      </c>
      <c r="Q178" s="48">
        <v>59</v>
      </c>
      <c r="R178" s="48">
        <f t="shared" si="42"/>
        <v>6</v>
      </c>
      <c r="S178" s="48" t="str">
        <f t="shared" si="43"/>
        <v>70_6</v>
      </c>
      <c r="T178" s="54">
        <v>36.299999999999997</v>
      </c>
      <c r="U178" s="5"/>
      <c r="V178" s="48">
        <v>70</v>
      </c>
      <c r="W178" s="48">
        <v>6</v>
      </c>
      <c r="X178" s="48">
        <v>59</v>
      </c>
      <c r="Y178" s="48">
        <f t="shared" si="38"/>
        <v>6</v>
      </c>
      <c r="Z178" s="48" t="str">
        <f t="shared" si="44"/>
        <v>70_6</v>
      </c>
      <c r="AA178" s="54">
        <v>37.479999999999997</v>
      </c>
      <c r="AB178" s="493"/>
      <c r="AC178" s="48">
        <v>70</v>
      </c>
      <c r="AD178" s="48">
        <v>6</v>
      </c>
      <c r="AE178" s="48">
        <v>59</v>
      </c>
      <c r="AF178" s="48">
        <f t="shared" si="39"/>
        <v>6</v>
      </c>
      <c r="AG178" s="48" t="s">
        <v>559</v>
      </c>
      <c r="AH178" s="48" t="str">
        <f t="shared" si="34"/>
        <v>70_6</v>
      </c>
      <c r="AI178" s="50">
        <f t="shared" si="35"/>
        <v>36.299999999999997</v>
      </c>
      <c r="AJ178" s="50">
        <f t="shared" si="40"/>
        <v>37.479999999999997</v>
      </c>
      <c r="AK178" s="478">
        <f t="shared" si="41"/>
        <v>37.283333333333331</v>
      </c>
      <c r="AL178" s="5"/>
      <c r="AM178" s="5"/>
      <c r="AN178" s="5"/>
      <c r="AO178" s="5"/>
      <c r="AP178" s="5"/>
      <c r="AQ178" s="6"/>
    </row>
    <row r="179" spans="1:43">
      <c r="A179" s="48">
        <v>70</v>
      </c>
      <c r="B179" s="48">
        <v>7</v>
      </c>
      <c r="C179" s="48">
        <v>62</v>
      </c>
      <c r="D179" s="48">
        <f t="shared" si="36"/>
        <v>7</v>
      </c>
      <c r="E179" s="48" t="str">
        <f t="shared" si="37"/>
        <v>70_7</v>
      </c>
      <c r="F179" s="54">
        <v>35.35</v>
      </c>
      <c r="G179" s="48"/>
      <c r="H179" s="48">
        <v>70</v>
      </c>
      <c r="I179" s="48">
        <v>8</v>
      </c>
      <c r="J179" s="48">
        <v>64</v>
      </c>
      <c r="K179" s="48">
        <f t="shared" si="32"/>
        <v>8</v>
      </c>
      <c r="L179" s="48" t="str">
        <f t="shared" si="33"/>
        <v>70_8</v>
      </c>
      <c r="M179" s="54">
        <v>37.479999999999997</v>
      </c>
      <c r="N179" s="5"/>
      <c r="O179" s="48">
        <v>70</v>
      </c>
      <c r="P179" s="48">
        <v>7</v>
      </c>
      <c r="Q179" s="48">
        <v>62</v>
      </c>
      <c r="R179" s="48">
        <f t="shared" si="42"/>
        <v>7</v>
      </c>
      <c r="S179" s="48" t="str">
        <f t="shared" si="43"/>
        <v>70_7</v>
      </c>
      <c r="T179" s="54">
        <v>37.68</v>
      </c>
      <c r="U179" s="5"/>
      <c r="V179" s="48">
        <v>70</v>
      </c>
      <c r="W179" s="48">
        <v>7</v>
      </c>
      <c r="X179" s="48">
        <v>62</v>
      </c>
      <c r="Y179" s="48">
        <f t="shared" si="38"/>
        <v>7</v>
      </c>
      <c r="Z179" s="48" t="str">
        <f t="shared" si="44"/>
        <v>70_7</v>
      </c>
      <c r="AA179" s="54">
        <v>38.43</v>
      </c>
      <c r="AB179" s="493"/>
      <c r="AC179" s="48">
        <v>70</v>
      </c>
      <c r="AD179" s="48">
        <v>7</v>
      </c>
      <c r="AE179" s="48">
        <v>62</v>
      </c>
      <c r="AF179" s="48">
        <f t="shared" si="39"/>
        <v>7</v>
      </c>
      <c r="AG179" s="48" t="s">
        <v>560</v>
      </c>
      <c r="AH179" s="48" t="str">
        <f t="shared" si="34"/>
        <v>70_7</v>
      </c>
      <c r="AI179" s="50">
        <f t="shared" si="35"/>
        <v>37.68</v>
      </c>
      <c r="AJ179" s="50">
        <f t="shared" si="40"/>
        <v>38.43</v>
      </c>
      <c r="AK179" s="478">
        <f t="shared" si="41"/>
        <v>38.305</v>
      </c>
      <c r="AL179" s="5"/>
      <c r="AM179" s="5"/>
      <c r="AN179" s="5"/>
      <c r="AO179" s="5"/>
      <c r="AP179" s="5"/>
      <c r="AQ179" s="6"/>
    </row>
    <row r="180" spans="1:43">
      <c r="A180" s="48">
        <v>70</v>
      </c>
      <c r="B180" s="48">
        <v>8</v>
      </c>
      <c r="C180" s="48">
        <v>64</v>
      </c>
      <c r="D180" s="48">
        <f t="shared" si="36"/>
        <v>8</v>
      </c>
      <c r="E180" s="48" t="str">
        <f t="shared" si="37"/>
        <v>70_8</v>
      </c>
      <c r="F180" s="54">
        <v>36.21</v>
      </c>
      <c r="G180" s="48"/>
      <c r="H180" s="48">
        <v>70</v>
      </c>
      <c r="I180" s="48">
        <v>9</v>
      </c>
      <c r="J180" s="48">
        <v>66</v>
      </c>
      <c r="K180" s="48">
        <f t="shared" si="32"/>
        <v>9</v>
      </c>
      <c r="L180" s="48" t="str">
        <f t="shared" si="33"/>
        <v>70_9</v>
      </c>
      <c r="M180" s="54">
        <v>38.590000000000003</v>
      </c>
      <c r="N180" s="5"/>
      <c r="O180" s="48">
        <v>70</v>
      </c>
      <c r="P180" s="48">
        <v>8</v>
      </c>
      <c r="Q180" s="48">
        <v>64</v>
      </c>
      <c r="R180" s="48">
        <f t="shared" si="42"/>
        <v>8</v>
      </c>
      <c r="S180" s="48" t="str">
        <f t="shared" si="43"/>
        <v>70_8</v>
      </c>
      <c r="T180" s="54">
        <v>38.6</v>
      </c>
      <c r="U180" s="5"/>
      <c r="V180" s="48">
        <v>70</v>
      </c>
      <c r="W180" s="48">
        <v>8</v>
      </c>
      <c r="X180" s="48">
        <v>64</v>
      </c>
      <c r="Y180" s="48">
        <f t="shared" si="38"/>
        <v>8</v>
      </c>
      <c r="Z180" s="48" t="str">
        <f t="shared" si="44"/>
        <v>70_8</v>
      </c>
      <c r="AA180" s="54">
        <v>39.380000000000003</v>
      </c>
      <c r="AB180" s="493"/>
      <c r="AC180" s="48">
        <v>70</v>
      </c>
      <c r="AD180" s="48">
        <v>8</v>
      </c>
      <c r="AE180" s="48">
        <v>64</v>
      </c>
      <c r="AF180" s="48">
        <f t="shared" si="39"/>
        <v>8</v>
      </c>
      <c r="AG180" s="48" t="s">
        <v>561</v>
      </c>
      <c r="AH180" s="48" t="str">
        <f t="shared" si="34"/>
        <v>70_8</v>
      </c>
      <c r="AI180" s="50">
        <f t="shared" si="35"/>
        <v>38.6</v>
      </c>
      <c r="AJ180" s="50">
        <f t="shared" si="40"/>
        <v>39.380000000000003</v>
      </c>
      <c r="AK180" s="478">
        <f t="shared" si="41"/>
        <v>39.25</v>
      </c>
      <c r="AL180" s="5"/>
      <c r="AM180" s="5"/>
      <c r="AN180" s="5"/>
      <c r="AO180" s="5"/>
      <c r="AP180" s="5"/>
      <c r="AQ180" s="6"/>
    </row>
    <row r="181" spans="1:43">
      <c r="A181" s="48">
        <v>70</v>
      </c>
      <c r="B181" s="48">
        <v>9</v>
      </c>
      <c r="C181" s="48">
        <v>66</v>
      </c>
      <c r="D181" s="48">
        <f t="shared" si="36"/>
        <v>9</v>
      </c>
      <c r="E181" s="48" t="str">
        <f t="shared" si="37"/>
        <v>70_9</v>
      </c>
      <c r="F181" s="54">
        <v>37.28</v>
      </c>
      <c r="G181" s="48"/>
      <c r="H181" s="48">
        <v>70</v>
      </c>
      <c r="I181" s="48">
        <v>10</v>
      </c>
      <c r="J181" s="48">
        <v>68</v>
      </c>
      <c r="K181" s="48">
        <f t="shared" si="32"/>
        <v>10</v>
      </c>
      <c r="L181" s="48" t="str">
        <f t="shared" si="33"/>
        <v>70_10</v>
      </c>
      <c r="M181" s="54">
        <v>39.71</v>
      </c>
      <c r="N181" s="5"/>
      <c r="O181" s="48">
        <v>70</v>
      </c>
      <c r="P181" s="48">
        <v>9</v>
      </c>
      <c r="Q181" s="48">
        <v>66</v>
      </c>
      <c r="R181" s="48">
        <f t="shared" si="42"/>
        <v>9</v>
      </c>
      <c r="S181" s="48" t="str">
        <f t="shared" si="43"/>
        <v>70_9</v>
      </c>
      <c r="T181" s="54">
        <v>39.75</v>
      </c>
      <c r="U181" s="5"/>
      <c r="V181" s="48">
        <v>70</v>
      </c>
      <c r="W181" s="48">
        <v>9</v>
      </c>
      <c r="X181" s="48">
        <v>66</v>
      </c>
      <c r="Y181" s="48">
        <f t="shared" si="38"/>
        <v>9</v>
      </c>
      <c r="Z181" s="48" t="str">
        <f t="shared" si="44"/>
        <v>70_9</v>
      </c>
      <c r="AA181" s="54">
        <v>40.54</v>
      </c>
      <c r="AB181" s="493"/>
      <c r="AC181" s="48">
        <v>70</v>
      </c>
      <c r="AD181" s="48">
        <v>9</v>
      </c>
      <c r="AE181" s="48">
        <v>66</v>
      </c>
      <c r="AF181" s="48">
        <f t="shared" si="39"/>
        <v>9</v>
      </c>
      <c r="AG181" s="48" t="s">
        <v>562</v>
      </c>
      <c r="AH181" s="48" t="str">
        <f t="shared" si="34"/>
        <v>70_9</v>
      </c>
      <c r="AI181" s="50">
        <f t="shared" si="35"/>
        <v>39.75</v>
      </c>
      <c r="AJ181" s="50">
        <f t="shared" si="40"/>
        <v>40.54</v>
      </c>
      <c r="AK181" s="478">
        <f t="shared" si="41"/>
        <v>40.408333333333331</v>
      </c>
      <c r="AL181" s="5"/>
      <c r="AM181" s="5"/>
      <c r="AN181" s="5"/>
      <c r="AO181" s="5"/>
      <c r="AP181" s="5"/>
      <c r="AQ181" s="6"/>
    </row>
    <row r="182" spans="1:43">
      <c r="A182" s="48">
        <v>70</v>
      </c>
      <c r="B182" s="48">
        <v>10</v>
      </c>
      <c r="C182" s="48">
        <v>68</v>
      </c>
      <c r="D182" s="48">
        <f t="shared" si="36"/>
        <v>10</v>
      </c>
      <c r="E182" s="48" t="str">
        <f t="shared" si="37"/>
        <v>70_10</v>
      </c>
      <c r="F182" s="54">
        <v>38.369999999999997</v>
      </c>
      <c r="G182" s="48"/>
      <c r="H182" s="48">
        <v>70</v>
      </c>
      <c r="I182" s="48">
        <v>11</v>
      </c>
      <c r="J182" s="48">
        <v>70</v>
      </c>
      <c r="K182" s="48">
        <f t="shared" si="32"/>
        <v>11</v>
      </c>
      <c r="L182" s="48" t="str">
        <f t="shared" si="33"/>
        <v>70_11</v>
      </c>
      <c r="M182" s="54">
        <v>40.83</v>
      </c>
      <c r="N182" s="5"/>
      <c r="O182" s="48">
        <v>70</v>
      </c>
      <c r="P182" s="48">
        <v>10</v>
      </c>
      <c r="Q182" s="48">
        <v>68</v>
      </c>
      <c r="R182" s="48">
        <f t="shared" si="42"/>
        <v>10</v>
      </c>
      <c r="S182" s="48" t="str">
        <f t="shared" si="43"/>
        <v>70_10</v>
      </c>
      <c r="T182" s="54">
        <v>40.9</v>
      </c>
      <c r="U182" s="5"/>
      <c r="V182" s="48">
        <v>70</v>
      </c>
      <c r="W182" s="48">
        <v>10</v>
      </c>
      <c r="X182" s="48">
        <v>68</v>
      </c>
      <c r="Y182" s="48">
        <f t="shared" si="38"/>
        <v>10</v>
      </c>
      <c r="Z182" s="48" t="str">
        <f t="shared" si="44"/>
        <v>70_10</v>
      </c>
      <c r="AA182" s="54">
        <v>41.72</v>
      </c>
      <c r="AB182" s="493"/>
      <c r="AC182" s="48">
        <v>70</v>
      </c>
      <c r="AD182" s="48">
        <v>10</v>
      </c>
      <c r="AE182" s="48">
        <v>68</v>
      </c>
      <c r="AF182" s="48">
        <f t="shared" si="39"/>
        <v>10</v>
      </c>
      <c r="AG182" s="48" t="s">
        <v>563</v>
      </c>
      <c r="AH182" s="48" t="str">
        <f t="shared" si="34"/>
        <v>70_10</v>
      </c>
      <c r="AI182" s="50">
        <f t="shared" si="35"/>
        <v>40.9</v>
      </c>
      <c r="AJ182" s="50">
        <f t="shared" si="40"/>
        <v>41.72</v>
      </c>
      <c r="AK182" s="478">
        <f t="shared" si="41"/>
        <v>41.583333333333329</v>
      </c>
      <c r="AL182" s="5"/>
      <c r="AM182" s="5"/>
      <c r="AN182" s="5"/>
      <c r="AO182" s="5"/>
      <c r="AP182" s="5"/>
      <c r="AQ182" s="6"/>
    </row>
    <row r="183" spans="1:43">
      <c r="A183" s="48">
        <v>70</v>
      </c>
      <c r="B183" s="48">
        <v>11</v>
      </c>
      <c r="C183" s="48">
        <v>70</v>
      </c>
      <c r="D183" s="48">
        <f t="shared" si="36"/>
        <v>11</v>
      </c>
      <c r="E183" s="48" t="str">
        <f t="shared" si="37"/>
        <v>70_11</v>
      </c>
      <c r="F183" s="54">
        <v>39.450000000000003</v>
      </c>
      <c r="G183" s="48"/>
      <c r="H183" s="48">
        <v>70</v>
      </c>
      <c r="I183" s="48">
        <v>12</v>
      </c>
      <c r="J183" s="48">
        <v>71</v>
      </c>
      <c r="K183" s="48">
        <f t="shared" si="32"/>
        <v>12</v>
      </c>
      <c r="L183" s="48" t="str">
        <f t="shared" si="33"/>
        <v>70_12</v>
      </c>
      <c r="M183" s="54">
        <v>41.38</v>
      </c>
      <c r="N183" s="5"/>
      <c r="O183" s="48">
        <v>70</v>
      </c>
      <c r="P183" s="48">
        <v>11</v>
      </c>
      <c r="Q183" s="48">
        <v>70</v>
      </c>
      <c r="R183" s="48">
        <f t="shared" si="42"/>
        <v>11</v>
      </c>
      <c r="S183" s="48" t="str">
        <f t="shared" si="43"/>
        <v>70_11</v>
      </c>
      <c r="T183" s="54">
        <v>42.05</v>
      </c>
      <c r="U183" s="5"/>
      <c r="V183" s="48">
        <v>70</v>
      </c>
      <c r="W183" s="48">
        <v>11</v>
      </c>
      <c r="X183" s="48">
        <v>70</v>
      </c>
      <c r="Y183" s="48">
        <f t="shared" si="38"/>
        <v>11</v>
      </c>
      <c r="Z183" s="48" t="str">
        <f t="shared" si="44"/>
        <v>70_11</v>
      </c>
      <c r="AA183" s="54">
        <v>42.89</v>
      </c>
      <c r="AB183" s="493"/>
      <c r="AC183" s="48">
        <v>70</v>
      </c>
      <c r="AD183" s="48">
        <v>11</v>
      </c>
      <c r="AE183" s="48">
        <v>70</v>
      </c>
      <c r="AF183" s="48">
        <f t="shared" si="39"/>
        <v>11</v>
      </c>
      <c r="AG183" s="48" t="s">
        <v>564</v>
      </c>
      <c r="AH183" s="48" t="str">
        <f t="shared" si="34"/>
        <v>70_11</v>
      </c>
      <c r="AI183" s="50">
        <f t="shared" si="35"/>
        <v>42.05</v>
      </c>
      <c r="AJ183" s="50">
        <f t="shared" si="40"/>
        <v>42.89</v>
      </c>
      <c r="AK183" s="478">
        <f t="shared" si="41"/>
        <v>42.75</v>
      </c>
      <c r="AL183" s="5"/>
      <c r="AM183" s="5"/>
      <c r="AN183" s="5"/>
      <c r="AO183" s="5"/>
      <c r="AP183" s="5"/>
      <c r="AQ183" s="6"/>
    </row>
    <row r="184" spans="1:43">
      <c r="A184" s="48">
        <v>70</v>
      </c>
      <c r="B184" s="48">
        <v>12</v>
      </c>
      <c r="C184" s="48">
        <v>71</v>
      </c>
      <c r="D184" s="48">
        <f t="shared" si="36"/>
        <v>12</v>
      </c>
      <c r="E184" s="48" t="str">
        <f t="shared" si="37"/>
        <v>70_12</v>
      </c>
      <c r="F184" s="54">
        <v>39.979999999999997</v>
      </c>
      <c r="G184" s="48"/>
      <c r="H184" s="48">
        <v>70</v>
      </c>
      <c r="I184" s="48">
        <v>13</v>
      </c>
      <c r="J184" s="48">
        <v>72</v>
      </c>
      <c r="K184" s="48">
        <f t="shared" si="32"/>
        <v>13</v>
      </c>
      <c r="L184" s="48" t="str">
        <f t="shared" si="33"/>
        <v>70_13</v>
      </c>
      <c r="M184" s="54">
        <v>41.95</v>
      </c>
      <c r="N184" s="5"/>
      <c r="O184" s="48">
        <v>70</v>
      </c>
      <c r="P184" s="48">
        <v>12</v>
      </c>
      <c r="Q184" s="48">
        <v>71</v>
      </c>
      <c r="R184" s="48">
        <f t="shared" si="42"/>
        <v>12</v>
      </c>
      <c r="S184" s="48" t="str">
        <f t="shared" si="43"/>
        <v>70_12</v>
      </c>
      <c r="T184" s="54">
        <v>42.62</v>
      </c>
      <c r="U184" s="5"/>
      <c r="V184" s="48">
        <v>70</v>
      </c>
      <c r="W184" s="48">
        <v>12</v>
      </c>
      <c r="X184" s="48">
        <v>71</v>
      </c>
      <c r="Y184" s="48">
        <f t="shared" si="38"/>
        <v>12</v>
      </c>
      <c r="Z184" s="48" t="str">
        <f t="shared" si="44"/>
        <v>70_12</v>
      </c>
      <c r="AA184" s="54">
        <v>43.47</v>
      </c>
      <c r="AB184" s="493"/>
      <c r="AC184" s="48">
        <v>70</v>
      </c>
      <c r="AD184" s="48">
        <v>12</v>
      </c>
      <c r="AE184" s="48">
        <v>71</v>
      </c>
      <c r="AF184" s="48">
        <f t="shared" si="39"/>
        <v>12</v>
      </c>
      <c r="AG184" s="48" t="s">
        <v>565</v>
      </c>
      <c r="AH184" s="48" t="str">
        <f t="shared" si="34"/>
        <v>70_12</v>
      </c>
      <c r="AI184" s="50">
        <f t="shared" si="35"/>
        <v>42.62</v>
      </c>
      <c r="AJ184" s="50">
        <f t="shared" si="40"/>
        <v>43.47</v>
      </c>
      <c r="AK184" s="478">
        <f t="shared" si="41"/>
        <v>43.328333333333333</v>
      </c>
      <c r="AL184" s="5"/>
      <c r="AM184" s="5"/>
      <c r="AN184" s="5"/>
      <c r="AO184" s="5"/>
      <c r="AP184" s="5"/>
      <c r="AQ184" s="6"/>
    </row>
    <row r="185" spans="1:43">
      <c r="A185" s="48">
        <v>70</v>
      </c>
      <c r="B185" s="48">
        <v>13</v>
      </c>
      <c r="C185" s="48">
        <v>72</v>
      </c>
      <c r="D185" s="48">
        <f t="shared" si="36"/>
        <v>13</v>
      </c>
      <c r="E185" s="48" t="str">
        <f t="shared" si="37"/>
        <v>70_13</v>
      </c>
      <c r="F185" s="54">
        <v>40.53</v>
      </c>
      <c r="G185" s="48"/>
      <c r="H185" s="48">
        <v>70</v>
      </c>
      <c r="I185" s="48">
        <v>14</v>
      </c>
      <c r="J185" s="48">
        <v>73</v>
      </c>
      <c r="K185" s="48">
        <f t="shared" si="32"/>
        <v>14</v>
      </c>
      <c r="L185" s="48" t="str">
        <f t="shared" si="33"/>
        <v>70_14</v>
      </c>
      <c r="M185" s="54">
        <v>42.51</v>
      </c>
      <c r="N185" s="5"/>
      <c r="O185" s="48">
        <v>70</v>
      </c>
      <c r="P185" s="48">
        <v>13</v>
      </c>
      <c r="Q185" s="48">
        <v>72</v>
      </c>
      <c r="R185" s="48">
        <f t="shared" si="42"/>
        <v>13</v>
      </c>
      <c r="S185" s="48" t="str">
        <f t="shared" si="43"/>
        <v>70_13</v>
      </c>
      <c r="T185" s="54">
        <v>43.21</v>
      </c>
      <c r="U185" s="5"/>
      <c r="V185" s="48">
        <v>70</v>
      </c>
      <c r="W185" s="48">
        <v>13</v>
      </c>
      <c r="X185" s="48">
        <v>72</v>
      </c>
      <c r="Y185" s="48">
        <f t="shared" si="38"/>
        <v>13</v>
      </c>
      <c r="Z185" s="48" t="str">
        <f t="shared" si="44"/>
        <v>70_13</v>
      </c>
      <c r="AA185" s="54">
        <v>44.07</v>
      </c>
      <c r="AB185" s="493"/>
      <c r="AC185" s="48">
        <v>70</v>
      </c>
      <c r="AD185" s="48">
        <v>13</v>
      </c>
      <c r="AE185" s="48">
        <v>72</v>
      </c>
      <c r="AF185" s="48">
        <f t="shared" si="39"/>
        <v>13</v>
      </c>
      <c r="AG185" s="48" t="s">
        <v>566</v>
      </c>
      <c r="AH185" s="48" t="str">
        <f t="shared" si="34"/>
        <v>70_13</v>
      </c>
      <c r="AI185" s="50">
        <f t="shared" si="35"/>
        <v>43.21</v>
      </c>
      <c r="AJ185" s="50">
        <f t="shared" si="40"/>
        <v>44.07</v>
      </c>
      <c r="AK185" s="478">
        <f t="shared" si="41"/>
        <v>43.926666666666669</v>
      </c>
      <c r="AL185" s="5"/>
      <c r="AM185" s="5"/>
      <c r="AN185" s="5"/>
      <c r="AO185" s="5"/>
      <c r="AP185" s="5"/>
      <c r="AQ185" s="6"/>
    </row>
    <row r="186" spans="1:43">
      <c r="A186" s="48">
        <v>70</v>
      </c>
      <c r="B186" s="48">
        <v>14</v>
      </c>
      <c r="C186" s="48">
        <v>73</v>
      </c>
      <c r="D186" s="48">
        <f t="shared" si="36"/>
        <v>14</v>
      </c>
      <c r="E186" s="48" t="str">
        <f t="shared" si="37"/>
        <v>70_14</v>
      </c>
      <c r="F186" s="54">
        <v>41.07</v>
      </c>
      <c r="G186" s="48"/>
      <c r="H186" s="48">
        <v>70</v>
      </c>
      <c r="I186" s="48">
        <v>15</v>
      </c>
      <c r="J186" s="48">
        <v>74</v>
      </c>
      <c r="K186" s="48">
        <f t="shared" si="32"/>
        <v>15</v>
      </c>
      <c r="L186" s="48" t="str">
        <f t="shared" si="33"/>
        <v>70_15</v>
      </c>
      <c r="M186" s="54">
        <v>43.07</v>
      </c>
      <c r="N186" s="5"/>
      <c r="O186" s="48">
        <v>70</v>
      </c>
      <c r="P186" s="48">
        <v>14</v>
      </c>
      <c r="Q186" s="48">
        <v>73</v>
      </c>
      <c r="R186" s="48">
        <f t="shared" si="42"/>
        <v>14</v>
      </c>
      <c r="S186" s="48" t="str">
        <f t="shared" si="43"/>
        <v>70_14</v>
      </c>
      <c r="T186" s="54">
        <v>43.79</v>
      </c>
      <c r="U186" s="5"/>
      <c r="V186" s="48">
        <v>70</v>
      </c>
      <c r="W186" s="48">
        <v>14</v>
      </c>
      <c r="X186" s="48">
        <v>73</v>
      </c>
      <c r="Y186" s="48">
        <f t="shared" si="38"/>
        <v>14</v>
      </c>
      <c r="Z186" s="48" t="str">
        <f t="shared" si="44"/>
        <v>70_14</v>
      </c>
      <c r="AA186" s="54">
        <v>44.66</v>
      </c>
      <c r="AB186" s="493"/>
      <c r="AC186" s="48">
        <v>70</v>
      </c>
      <c r="AD186" s="48">
        <v>14</v>
      </c>
      <c r="AE186" s="48">
        <v>73</v>
      </c>
      <c r="AF186" s="48">
        <f t="shared" si="39"/>
        <v>14</v>
      </c>
      <c r="AG186" s="48" t="s">
        <v>567</v>
      </c>
      <c r="AH186" s="48" t="str">
        <f t="shared" si="34"/>
        <v>70_14</v>
      </c>
      <c r="AI186" s="50">
        <f t="shared" si="35"/>
        <v>43.79</v>
      </c>
      <c r="AJ186" s="50">
        <f t="shared" si="40"/>
        <v>44.66</v>
      </c>
      <c r="AK186" s="478">
        <f t="shared" si="41"/>
        <v>44.515000000000001</v>
      </c>
      <c r="AL186" s="5"/>
      <c r="AM186" s="5"/>
      <c r="AN186" s="5"/>
      <c r="AO186" s="5"/>
      <c r="AP186" s="5"/>
      <c r="AQ186" s="6"/>
    </row>
    <row r="187" spans="1:43">
      <c r="A187" s="48">
        <v>70</v>
      </c>
      <c r="B187" s="48">
        <v>15</v>
      </c>
      <c r="C187" s="48">
        <v>74</v>
      </c>
      <c r="D187" s="48">
        <f t="shared" si="36"/>
        <v>15</v>
      </c>
      <c r="E187" s="48" t="str">
        <f t="shared" si="37"/>
        <v>70_15</v>
      </c>
      <c r="F187" s="54">
        <v>41.61</v>
      </c>
      <c r="G187" s="48"/>
      <c r="H187" s="48">
        <v>75</v>
      </c>
      <c r="I187" s="48" t="s">
        <v>405</v>
      </c>
      <c r="J187" s="48">
        <v>54</v>
      </c>
      <c r="K187" s="48" t="str">
        <f t="shared" si="32"/>
        <v>Aanloopperiodiek_0</v>
      </c>
      <c r="L187" s="48" t="str">
        <f t="shared" si="33"/>
        <v>75_Aanloopperiodiek_0</v>
      </c>
      <c r="M187" s="54">
        <v>33</v>
      </c>
      <c r="N187" s="5"/>
      <c r="O187" s="48">
        <v>70</v>
      </c>
      <c r="P187" s="48">
        <v>15</v>
      </c>
      <c r="Q187" s="48">
        <v>74</v>
      </c>
      <c r="R187" s="48">
        <f t="shared" si="42"/>
        <v>15</v>
      </c>
      <c r="S187" s="48" t="str">
        <f t="shared" si="43"/>
        <v>70_15</v>
      </c>
      <c r="T187" s="54">
        <v>44.36</v>
      </c>
      <c r="U187" s="5"/>
      <c r="V187" s="48">
        <v>70</v>
      </c>
      <c r="W187" s="48">
        <v>15</v>
      </c>
      <c r="X187" s="48">
        <v>74</v>
      </c>
      <c r="Y187" s="48">
        <f t="shared" si="38"/>
        <v>15</v>
      </c>
      <c r="Z187" s="48" t="str">
        <f t="shared" si="44"/>
        <v>70_15</v>
      </c>
      <c r="AA187" s="54">
        <v>45.25</v>
      </c>
      <c r="AB187" s="493"/>
      <c r="AC187" s="48">
        <v>70</v>
      </c>
      <c r="AD187" s="48">
        <v>15</v>
      </c>
      <c r="AE187" s="48">
        <v>74</v>
      </c>
      <c r="AF187" s="48">
        <f t="shared" si="39"/>
        <v>15</v>
      </c>
      <c r="AG187" s="48" t="s">
        <v>568</v>
      </c>
      <c r="AH187" s="48" t="str">
        <f t="shared" si="34"/>
        <v>70_15</v>
      </c>
      <c r="AI187" s="50">
        <f t="shared" si="35"/>
        <v>44.36</v>
      </c>
      <c r="AJ187" s="50">
        <f t="shared" si="40"/>
        <v>45.25</v>
      </c>
      <c r="AK187" s="478">
        <f t="shared" si="41"/>
        <v>45.101666666666667</v>
      </c>
      <c r="AL187" s="5"/>
      <c r="AM187" s="5"/>
      <c r="AN187" s="5"/>
      <c r="AO187" s="5"/>
      <c r="AP187" s="5"/>
      <c r="AQ187" s="6"/>
    </row>
    <row r="188" spans="1:43">
      <c r="A188" s="48">
        <v>75</v>
      </c>
      <c r="B188" s="48" t="s">
        <v>405</v>
      </c>
      <c r="C188" s="48">
        <v>54</v>
      </c>
      <c r="D188" s="48" t="str">
        <f t="shared" si="36"/>
        <v>Aanloopperiodiek_0</v>
      </c>
      <c r="E188" s="48" t="str">
        <f t="shared" si="37"/>
        <v>75_Aanloopperiodiek_0</v>
      </c>
      <c r="F188" s="54">
        <v>31.88</v>
      </c>
      <c r="G188" s="48"/>
      <c r="H188" s="48">
        <v>75</v>
      </c>
      <c r="I188" s="48" t="s">
        <v>407</v>
      </c>
      <c r="J188" s="48">
        <v>56</v>
      </c>
      <c r="K188" s="48" t="str">
        <f t="shared" si="32"/>
        <v>Aanloopperiodiek_1</v>
      </c>
      <c r="L188" s="48" t="str">
        <f t="shared" si="33"/>
        <v>75_Aanloopperiodiek_1</v>
      </c>
      <c r="M188" s="54">
        <v>33.9</v>
      </c>
      <c r="N188" s="5"/>
      <c r="O188" s="48">
        <v>75</v>
      </c>
      <c r="P188" s="48" t="s">
        <v>405</v>
      </c>
      <c r="Q188" s="48">
        <v>54</v>
      </c>
      <c r="R188" s="48" t="str">
        <f t="shared" si="42"/>
        <v>Aanloopperiodiek_0</v>
      </c>
      <c r="S188" s="48" t="str">
        <f t="shared" si="43"/>
        <v>75_Aanloopperiodiek_0</v>
      </c>
      <c r="T188" s="54">
        <v>33.99</v>
      </c>
      <c r="U188" s="5"/>
      <c r="V188" s="48">
        <v>75</v>
      </c>
      <c r="W188" s="48" t="s">
        <v>405</v>
      </c>
      <c r="X188" s="48">
        <v>54</v>
      </c>
      <c r="Y188" s="48" t="str">
        <f t="shared" si="38"/>
        <v>Aanloopperiodiek_0</v>
      </c>
      <c r="Z188" s="48" t="str">
        <f t="shared" si="44"/>
        <v>75_Aanloopperiodiek_0</v>
      </c>
      <c r="AA188" s="54">
        <v>35.090000000000003</v>
      </c>
      <c r="AB188" s="493"/>
      <c r="AC188" s="48">
        <v>75</v>
      </c>
      <c r="AD188" s="48" t="s">
        <v>405</v>
      </c>
      <c r="AE188" s="48">
        <v>54</v>
      </c>
      <c r="AF188" s="48" t="str">
        <f t="shared" si="39"/>
        <v>Aanloopperiodiek_0</v>
      </c>
      <c r="AG188" s="48" t="s">
        <v>569</v>
      </c>
      <c r="AH188" s="48" t="str">
        <f t="shared" si="34"/>
        <v>75_Aanloopperiodiek_0</v>
      </c>
      <c r="AI188" s="50">
        <f t="shared" si="35"/>
        <v>33.99</v>
      </c>
      <c r="AJ188" s="50">
        <f t="shared" si="40"/>
        <v>35.090000000000003</v>
      </c>
      <c r="AK188" s="478">
        <f t="shared" si="41"/>
        <v>34.906666666666673</v>
      </c>
      <c r="AL188" s="5"/>
      <c r="AM188" s="5"/>
      <c r="AN188" s="5"/>
      <c r="AO188" s="5"/>
      <c r="AP188" s="5"/>
      <c r="AQ188" s="6"/>
    </row>
    <row r="189" spans="1:43">
      <c r="A189" s="48">
        <v>75</v>
      </c>
      <c r="B189" s="48" t="s">
        <v>407</v>
      </c>
      <c r="C189" s="48">
        <v>56</v>
      </c>
      <c r="D189" s="48" t="str">
        <f t="shared" si="36"/>
        <v>Aanloopperiodiek_1</v>
      </c>
      <c r="E189" s="48" t="str">
        <f t="shared" si="37"/>
        <v>75_Aanloopperiodiek_1</v>
      </c>
      <c r="F189" s="54">
        <v>32.75</v>
      </c>
      <c r="G189" s="48"/>
      <c r="H189" s="48">
        <v>75</v>
      </c>
      <c r="I189" s="48">
        <v>0</v>
      </c>
      <c r="J189" s="48">
        <v>58</v>
      </c>
      <c r="K189" s="48">
        <f t="shared" si="32"/>
        <v>0</v>
      </c>
      <c r="L189" s="48" t="str">
        <f t="shared" si="33"/>
        <v>75_0</v>
      </c>
      <c r="M189" s="54">
        <v>34.78</v>
      </c>
      <c r="N189" s="5"/>
      <c r="O189" s="48">
        <v>75</v>
      </c>
      <c r="P189" s="48" t="s">
        <v>407</v>
      </c>
      <c r="Q189" s="48">
        <v>56</v>
      </c>
      <c r="R189" s="48" t="str">
        <f t="shared" si="42"/>
        <v>Aanloopperiodiek_1</v>
      </c>
      <c r="S189" s="48" t="str">
        <f t="shared" si="43"/>
        <v>75_Aanloopperiodiek_1</v>
      </c>
      <c r="T189" s="54">
        <v>34.909999999999997</v>
      </c>
      <c r="U189" s="5"/>
      <c r="V189" s="48">
        <v>75</v>
      </c>
      <c r="W189" s="48" t="s">
        <v>407</v>
      </c>
      <c r="X189" s="48">
        <v>56</v>
      </c>
      <c r="Y189" s="48" t="str">
        <f t="shared" si="38"/>
        <v>Aanloopperiodiek_1</v>
      </c>
      <c r="Z189" s="48" t="str">
        <f t="shared" si="44"/>
        <v>75_Aanloopperiodiek_1</v>
      </c>
      <c r="AA189" s="54">
        <v>36.049999999999997</v>
      </c>
      <c r="AB189" s="493"/>
      <c r="AC189" s="48">
        <v>75</v>
      </c>
      <c r="AD189" s="48" t="s">
        <v>407</v>
      </c>
      <c r="AE189" s="48">
        <v>56</v>
      </c>
      <c r="AF189" s="48" t="str">
        <f t="shared" si="39"/>
        <v>Aanloopperiodiek_1</v>
      </c>
      <c r="AG189" s="48" t="s">
        <v>570</v>
      </c>
      <c r="AH189" s="48" t="str">
        <f t="shared" si="34"/>
        <v>75_Aanloopperiodiek_1</v>
      </c>
      <c r="AI189" s="50">
        <f t="shared" si="35"/>
        <v>34.909999999999997</v>
      </c>
      <c r="AJ189" s="50">
        <f t="shared" si="40"/>
        <v>36.049999999999997</v>
      </c>
      <c r="AK189" s="478">
        <f t="shared" si="41"/>
        <v>35.86</v>
      </c>
      <c r="AL189" s="5"/>
      <c r="AM189" s="5"/>
      <c r="AN189" s="5"/>
      <c r="AO189" s="5"/>
      <c r="AP189" s="5"/>
      <c r="AQ189" s="6"/>
    </row>
    <row r="190" spans="1:43">
      <c r="A190" s="48">
        <v>75</v>
      </c>
      <c r="B190" s="48">
        <v>0</v>
      </c>
      <c r="C190" s="48">
        <v>58</v>
      </c>
      <c r="D190" s="48">
        <f t="shared" si="36"/>
        <v>0</v>
      </c>
      <c r="E190" s="48" t="str">
        <f t="shared" si="37"/>
        <v>75_0</v>
      </c>
      <c r="F190" s="54">
        <v>33.6</v>
      </c>
      <c r="G190" s="48"/>
      <c r="H190" s="48">
        <v>75</v>
      </c>
      <c r="I190" s="48">
        <v>1</v>
      </c>
      <c r="J190" s="48">
        <v>60</v>
      </c>
      <c r="K190" s="48">
        <f t="shared" si="32"/>
        <v>1</v>
      </c>
      <c r="L190" s="48" t="str">
        <f t="shared" si="33"/>
        <v>75_1</v>
      </c>
      <c r="M190" s="54">
        <v>35.68</v>
      </c>
      <c r="N190" s="5"/>
      <c r="O190" s="48">
        <v>75</v>
      </c>
      <c r="P190" s="48">
        <v>0</v>
      </c>
      <c r="Q190" s="48">
        <v>58</v>
      </c>
      <c r="R190" s="48">
        <f t="shared" si="42"/>
        <v>0</v>
      </c>
      <c r="S190" s="48" t="str">
        <f t="shared" si="43"/>
        <v>75_0</v>
      </c>
      <c r="T190" s="54">
        <v>35.82</v>
      </c>
      <c r="U190" s="5"/>
      <c r="V190" s="48">
        <v>75</v>
      </c>
      <c r="W190" s="48">
        <v>0</v>
      </c>
      <c r="X190" s="48">
        <v>58</v>
      </c>
      <c r="Y190" s="48">
        <f t="shared" si="38"/>
        <v>0</v>
      </c>
      <c r="Z190" s="48" t="str">
        <f t="shared" si="44"/>
        <v>75_0</v>
      </c>
      <c r="AA190" s="54">
        <v>36.99</v>
      </c>
      <c r="AB190" s="493"/>
      <c r="AC190" s="48">
        <v>75</v>
      </c>
      <c r="AD190" s="48">
        <v>0</v>
      </c>
      <c r="AE190" s="48">
        <v>58</v>
      </c>
      <c r="AF190" s="48">
        <f t="shared" si="39"/>
        <v>0</v>
      </c>
      <c r="AG190" s="48" t="s">
        <v>571</v>
      </c>
      <c r="AH190" s="48" t="str">
        <f t="shared" si="34"/>
        <v>75_0</v>
      </c>
      <c r="AI190" s="50">
        <f t="shared" si="35"/>
        <v>35.82</v>
      </c>
      <c r="AJ190" s="50">
        <f t="shared" si="40"/>
        <v>36.99</v>
      </c>
      <c r="AK190" s="478">
        <f t="shared" si="41"/>
        <v>36.795000000000002</v>
      </c>
      <c r="AL190" s="5"/>
      <c r="AM190" s="5"/>
      <c r="AN190" s="5"/>
      <c r="AO190" s="5"/>
      <c r="AP190" s="5"/>
      <c r="AQ190" s="6"/>
    </row>
    <row r="191" spans="1:43">
      <c r="A191" s="48">
        <v>75</v>
      </c>
      <c r="B191" s="48">
        <v>1</v>
      </c>
      <c r="C191" s="48">
        <v>60</v>
      </c>
      <c r="D191" s="48">
        <f t="shared" si="36"/>
        <v>1</v>
      </c>
      <c r="E191" s="48" t="str">
        <f t="shared" si="37"/>
        <v>75_1</v>
      </c>
      <c r="F191" s="54">
        <v>34.479999999999997</v>
      </c>
      <c r="G191" s="48"/>
      <c r="H191" s="48">
        <v>75</v>
      </c>
      <c r="I191" s="48">
        <v>2</v>
      </c>
      <c r="J191" s="48">
        <v>62</v>
      </c>
      <c r="K191" s="48">
        <f t="shared" si="32"/>
        <v>2</v>
      </c>
      <c r="L191" s="48" t="str">
        <f t="shared" si="33"/>
        <v>75_2</v>
      </c>
      <c r="M191" s="54">
        <v>36.58</v>
      </c>
      <c r="N191" s="5"/>
      <c r="O191" s="48">
        <v>75</v>
      </c>
      <c r="P191" s="48">
        <v>1</v>
      </c>
      <c r="Q191" s="48">
        <v>60</v>
      </c>
      <c r="R191" s="48">
        <f t="shared" si="42"/>
        <v>1</v>
      </c>
      <c r="S191" s="48" t="str">
        <f t="shared" si="43"/>
        <v>75_1</v>
      </c>
      <c r="T191" s="54">
        <v>36.76</v>
      </c>
      <c r="U191" s="5"/>
      <c r="V191" s="48">
        <v>75</v>
      </c>
      <c r="W191" s="48">
        <v>1</v>
      </c>
      <c r="X191" s="48">
        <v>60</v>
      </c>
      <c r="Y191" s="48">
        <f t="shared" si="38"/>
        <v>1</v>
      </c>
      <c r="Z191" s="48" t="str">
        <f t="shared" si="44"/>
        <v>75_1</v>
      </c>
      <c r="AA191" s="54">
        <v>37.950000000000003</v>
      </c>
      <c r="AB191" s="493"/>
      <c r="AC191" s="48">
        <v>75</v>
      </c>
      <c r="AD191" s="48">
        <v>1</v>
      </c>
      <c r="AE191" s="48">
        <v>60</v>
      </c>
      <c r="AF191" s="48">
        <f t="shared" si="39"/>
        <v>1</v>
      </c>
      <c r="AG191" s="48" t="s">
        <v>572</v>
      </c>
      <c r="AH191" s="48" t="str">
        <f t="shared" si="34"/>
        <v>75_1</v>
      </c>
      <c r="AI191" s="50">
        <f t="shared" si="35"/>
        <v>36.76</v>
      </c>
      <c r="AJ191" s="50">
        <f t="shared" si="40"/>
        <v>37.950000000000003</v>
      </c>
      <c r="AK191" s="478">
        <f t="shared" si="41"/>
        <v>37.751666666666672</v>
      </c>
      <c r="AL191" s="5"/>
      <c r="AM191" s="5"/>
      <c r="AN191" s="5"/>
      <c r="AO191" s="5"/>
      <c r="AP191" s="5"/>
      <c r="AQ191" s="6"/>
    </row>
    <row r="192" spans="1:43">
      <c r="A192" s="48">
        <v>75</v>
      </c>
      <c r="B192" s="48">
        <v>2</v>
      </c>
      <c r="C192" s="48">
        <v>62</v>
      </c>
      <c r="D192" s="48">
        <f t="shared" si="36"/>
        <v>2</v>
      </c>
      <c r="E192" s="48" t="str">
        <f t="shared" si="37"/>
        <v>75_2</v>
      </c>
      <c r="F192" s="54">
        <v>35.35</v>
      </c>
      <c r="G192" s="48"/>
      <c r="H192" s="48">
        <v>75</v>
      </c>
      <c r="I192" s="48">
        <v>3</v>
      </c>
      <c r="J192" s="48">
        <v>63</v>
      </c>
      <c r="K192" s="48">
        <f t="shared" si="32"/>
        <v>3</v>
      </c>
      <c r="L192" s="48" t="str">
        <f t="shared" si="33"/>
        <v>75_3</v>
      </c>
      <c r="M192" s="54">
        <v>37.020000000000003</v>
      </c>
      <c r="N192" s="5"/>
      <c r="O192" s="48">
        <v>75</v>
      </c>
      <c r="P192" s="48">
        <v>2</v>
      </c>
      <c r="Q192" s="48">
        <v>62</v>
      </c>
      <c r="R192" s="48">
        <f t="shared" si="42"/>
        <v>2</v>
      </c>
      <c r="S192" s="48" t="str">
        <f t="shared" si="43"/>
        <v>75_2</v>
      </c>
      <c r="T192" s="54">
        <v>37.68</v>
      </c>
      <c r="U192" s="5"/>
      <c r="V192" s="48">
        <v>75</v>
      </c>
      <c r="W192" s="48">
        <v>2</v>
      </c>
      <c r="X192" s="48">
        <v>62</v>
      </c>
      <c r="Y192" s="48">
        <f t="shared" si="38"/>
        <v>2</v>
      </c>
      <c r="Z192" s="48" t="str">
        <f t="shared" si="44"/>
        <v>75_2</v>
      </c>
      <c r="AA192" s="54">
        <v>38.43</v>
      </c>
      <c r="AB192" s="493"/>
      <c r="AC192" s="48">
        <v>75</v>
      </c>
      <c r="AD192" s="48">
        <v>2</v>
      </c>
      <c r="AE192" s="48">
        <v>62</v>
      </c>
      <c r="AF192" s="48">
        <f t="shared" si="39"/>
        <v>2</v>
      </c>
      <c r="AG192" s="48" t="s">
        <v>573</v>
      </c>
      <c r="AH192" s="48" t="str">
        <f t="shared" si="34"/>
        <v>75_2</v>
      </c>
      <c r="AI192" s="50">
        <f t="shared" si="35"/>
        <v>37.68</v>
      </c>
      <c r="AJ192" s="50">
        <f t="shared" si="40"/>
        <v>38.43</v>
      </c>
      <c r="AK192" s="478">
        <f t="shared" si="41"/>
        <v>38.305</v>
      </c>
      <c r="AL192" s="5"/>
      <c r="AM192" s="5"/>
      <c r="AN192" s="5"/>
      <c r="AO192" s="5"/>
      <c r="AP192" s="5"/>
      <c r="AQ192" s="6"/>
    </row>
    <row r="193" spans="1:43">
      <c r="A193" s="48">
        <v>75</v>
      </c>
      <c r="B193" s="48">
        <v>3</v>
      </c>
      <c r="C193" s="48">
        <v>63</v>
      </c>
      <c r="D193" s="48">
        <f t="shared" si="36"/>
        <v>3</v>
      </c>
      <c r="E193" s="48" t="str">
        <f t="shared" si="37"/>
        <v>75_3</v>
      </c>
      <c r="F193" s="54">
        <v>35.770000000000003</v>
      </c>
      <c r="G193" s="48"/>
      <c r="H193" s="48">
        <v>75</v>
      </c>
      <c r="I193" s="48">
        <v>4</v>
      </c>
      <c r="J193" s="48">
        <v>64</v>
      </c>
      <c r="K193" s="48">
        <f t="shared" si="32"/>
        <v>4</v>
      </c>
      <c r="L193" s="48" t="str">
        <f t="shared" si="33"/>
        <v>75_4</v>
      </c>
      <c r="M193" s="54">
        <v>37.479999999999997</v>
      </c>
      <c r="N193" s="5"/>
      <c r="O193" s="48">
        <v>75</v>
      </c>
      <c r="P193" s="48">
        <v>3</v>
      </c>
      <c r="Q193" s="48">
        <v>63</v>
      </c>
      <c r="R193" s="48">
        <f t="shared" si="42"/>
        <v>3</v>
      </c>
      <c r="S193" s="48" t="str">
        <f t="shared" si="43"/>
        <v>75_3</v>
      </c>
      <c r="T193" s="54">
        <v>38.130000000000003</v>
      </c>
      <c r="U193" s="5"/>
      <c r="V193" s="48">
        <v>75</v>
      </c>
      <c r="W193" s="48">
        <v>3</v>
      </c>
      <c r="X193" s="48">
        <v>63</v>
      </c>
      <c r="Y193" s="48">
        <f t="shared" si="38"/>
        <v>3</v>
      </c>
      <c r="Z193" s="48" t="str">
        <f t="shared" si="44"/>
        <v>75_3</v>
      </c>
      <c r="AA193" s="54">
        <v>38.89</v>
      </c>
      <c r="AB193" s="493"/>
      <c r="AC193" s="48">
        <v>75</v>
      </c>
      <c r="AD193" s="48">
        <v>3</v>
      </c>
      <c r="AE193" s="48">
        <v>63</v>
      </c>
      <c r="AF193" s="48">
        <f t="shared" si="39"/>
        <v>3</v>
      </c>
      <c r="AG193" s="48" t="s">
        <v>574</v>
      </c>
      <c r="AH193" s="48" t="str">
        <f t="shared" si="34"/>
        <v>75_3</v>
      </c>
      <c r="AI193" s="50">
        <f t="shared" si="35"/>
        <v>38.130000000000003</v>
      </c>
      <c r="AJ193" s="50">
        <f t="shared" si="40"/>
        <v>38.89</v>
      </c>
      <c r="AK193" s="478">
        <f t="shared" si="41"/>
        <v>38.763333333333335</v>
      </c>
      <c r="AL193" s="5"/>
      <c r="AM193" s="5"/>
      <c r="AN193" s="5"/>
      <c r="AO193" s="5"/>
      <c r="AP193" s="5"/>
      <c r="AQ193" s="6"/>
    </row>
    <row r="194" spans="1:43">
      <c r="A194" s="48">
        <v>75</v>
      </c>
      <c r="B194" s="48">
        <v>4</v>
      </c>
      <c r="C194" s="48">
        <v>64</v>
      </c>
      <c r="D194" s="48">
        <f t="shared" si="36"/>
        <v>4</v>
      </c>
      <c r="E194" s="48" t="str">
        <f t="shared" si="37"/>
        <v>75_4</v>
      </c>
      <c r="F194" s="54">
        <v>36.21</v>
      </c>
      <c r="G194" s="48"/>
      <c r="H194" s="48">
        <v>75</v>
      </c>
      <c r="I194" s="48">
        <v>5</v>
      </c>
      <c r="J194" s="48">
        <v>65</v>
      </c>
      <c r="K194" s="48">
        <f t="shared" si="32"/>
        <v>5</v>
      </c>
      <c r="L194" s="48" t="str">
        <f t="shared" si="33"/>
        <v>75_5</v>
      </c>
      <c r="M194" s="54">
        <v>38.03</v>
      </c>
      <c r="N194" s="5"/>
      <c r="O194" s="48">
        <v>75</v>
      </c>
      <c r="P194" s="48">
        <v>4</v>
      </c>
      <c r="Q194" s="48">
        <v>64</v>
      </c>
      <c r="R194" s="48">
        <f t="shared" si="42"/>
        <v>4</v>
      </c>
      <c r="S194" s="48" t="str">
        <f t="shared" si="43"/>
        <v>75_4</v>
      </c>
      <c r="T194" s="54">
        <v>38.6</v>
      </c>
      <c r="U194" s="5"/>
      <c r="V194" s="48">
        <v>75</v>
      </c>
      <c r="W194" s="48">
        <v>4</v>
      </c>
      <c r="X194" s="48">
        <v>64</v>
      </c>
      <c r="Y194" s="48">
        <f t="shared" si="38"/>
        <v>4</v>
      </c>
      <c r="Z194" s="48" t="str">
        <f t="shared" si="44"/>
        <v>75_4</v>
      </c>
      <c r="AA194" s="54">
        <v>39.380000000000003</v>
      </c>
      <c r="AB194" s="493"/>
      <c r="AC194" s="48">
        <v>75</v>
      </c>
      <c r="AD194" s="48">
        <v>4</v>
      </c>
      <c r="AE194" s="48">
        <v>64</v>
      </c>
      <c r="AF194" s="48">
        <f t="shared" si="39"/>
        <v>4</v>
      </c>
      <c r="AG194" s="48" t="s">
        <v>575</v>
      </c>
      <c r="AH194" s="48" t="str">
        <f t="shared" si="34"/>
        <v>75_4</v>
      </c>
      <c r="AI194" s="50">
        <f t="shared" si="35"/>
        <v>38.6</v>
      </c>
      <c r="AJ194" s="50">
        <f t="shared" si="40"/>
        <v>39.380000000000003</v>
      </c>
      <c r="AK194" s="478">
        <f t="shared" si="41"/>
        <v>39.25</v>
      </c>
      <c r="AL194" s="5"/>
      <c r="AM194" s="5"/>
      <c r="AN194" s="5"/>
      <c r="AO194" s="5"/>
      <c r="AP194" s="5"/>
      <c r="AQ194" s="6"/>
    </row>
    <row r="195" spans="1:43">
      <c r="A195" s="48">
        <v>75</v>
      </c>
      <c r="B195" s="48">
        <v>5</v>
      </c>
      <c r="C195" s="48">
        <v>65</v>
      </c>
      <c r="D195" s="48">
        <f t="shared" si="36"/>
        <v>5</v>
      </c>
      <c r="E195" s="48" t="str">
        <f t="shared" si="37"/>
        <v>75_5</v>
      </c>
      <c r="F195" s="54">
        <v>36.74</v>
      </c>
      <c r="G195" s="48"/>
      <c r="H195" s="48">
        <v>75</v>
      </c>
      <c r="I195" s="48">
        <v>6</v>
      </c>
      <c r="J195" s="48">
        <v>68</v>
      </c>
      <c r="K195" s="48">
        <f t="shared" si="32"/>
        <v>6</v>
      </c>
      <c r="L195" s="48" t="str">
        <f t="shared" si="33"/>
        <v>75_6</v>
      </c>
      <c r="M195" s="54">
        <v>39.71</v>
      </c>
      <c r="N195" s="5"/>
      <c r="O195" s="48">
        <v>75</v>
      </c>
      <c r="P195" s="48">
        <v>5</v>
      </c>
      <c r="Q195" s="48">
        <v>65</v>
      </c>
      <c r="R195" s="48">
        <f t="shared" si="42"/>
        <v>5</v>
      </c>
      <c r="S195" s="48" t="str">
        <f t="shared" si="43"/>
        <v>75_5</v>
      </c>
      <c r="T195" s="54">
        <v>39.17</v>
      </c>
      <c r="U195" s="5"/>
      <c r="V195" s="48">
        <v>75</v>
      </c>
      <c r="W195" s="48">
        <v>5</v>
      </c>
      <c r="X195" s="48">
        <v>65</v>
      </c>
      <c r="Y195" s="48">
        <f t="shared" si="38"/>
        <v>5</v>
      </c>
      <c r="Z195" s="48" t="str">
        <f t="shared" si="44"/>
        <v>75_5</v>
      </c>
      <c r="AA195" s="54">
        <v>39.950000000000003</v>
      </c>
      <c r="AB195" s="493"/>
      <c r="AC195" s="48">
        <v>75</v>
      </c>
      <c r="AD195" s="48">
        <v>5</v>
      </c>
      <c r="AE195" s="48">
        <v>65</v>
      </c>
      <c r="AF195" s="48">
        <f t="shared" si="39"/>
        <v>5</v>
      </c>
      <c r="AG195" s="48" t="s">
        <v>576</v>
      </c>
      <c r="AH195" s="48" t="str">
        <f t="shared" si="34"/>
        <v>75_5</v>
      </c>
      <c r="AI195" s="50">
        <f t="shared" si="35"/>
        <v>39.17</v>
      </c>
      <c r="AJ195" s="50">
        <f t="shared" si="40"/>
        <v>39.950000000000003</v>
      </c>
      <c r="AK195" s="478">
        <f t="shared" si="41"/>
        <v>39.820000000000007</v>
      </c>
      <c r="AL195" s="5"/>
      <c r="AM195" s="5"/>
      <c r="AN195" s="5"/>
      <c r="AO195" s="5"/>
      <c r="AP195" s="5"/>
      <c r="AQ195" s="6"/>
    </row>
    <row r="196" spans="1:43">
      <c r="A196" s="48">
        <v>75</v>
      </c>
      <c r="B196" s="48">
        <v>6</v>
      </c>
      <c r="C196" s="48">
        <v>68</v>
      </c>
      <c r="D196" s="48">
        <f t="shared" si="36"/>
        <v>6</v>
      </c>
      <c r="E196" s="48" t="str">
        <f t="shared" si="37"/>
        <v>75_6</v>
      </c>
      <c r="F196" s="54">
        <v>38.369999999999997</v>
      </c>
      <c r="G196" s="48"/>
      <c r="H196" s="48">
        <v>75</v>
      </c>
      <c r="I196" s="48">
        <v>7</v>
      </c>
      <c r="J196" s="48">
        <v>71</v>
      </c>
      <c r="K196" s="48">
        <f t="shared" si="32"/>
        <v>7</v>
      </c>
      <c r="L196" s="48" t="str">
        <f t="shared" si="33"/>
        <v>75_7</v>
      </c>
      <c r="M196" s="54">
        <v>41.38</v>
      </c>
      <c r="N196" s="5"/>
      <c r="O196" s="48">
        <v>75</v>
      </c>
      <c r="P196" s="48">
        <v>6</v>
      </c>
      <c r="Q196" s="48">
        <v>68</v>
      </c>
      <c r="R196" s="48">
        <f t="shared" si="42"/>
        <v>6</v>
      </c>
      <c r="S196" s="48" t="str">
        <f t="shared" si="43"/>
        <v>75_6</v>
      </c>
      <c r="T196" s="54">
        <v>40.9</v>
      </c>
      <c r="U196" s="5"/>
      <c r="V196" s="48">
        <v>75</v>
      </c>
      <c r="W196" s="48">
        <v>6</v>
      </c>
      <c r="X196" s="48">
        <v>68</v>
      </c>
      <c r="Y196" s="48">
        <f t="shared" si="38"/>
        <v>6</v>
      </c>
      <c r="Z196" s="48" t="str">
        <f t="shared" si="44"/>
        <v>75_6</v>
      </c>
      <c r="AA196" s="54">
        <v>41.72</v>
      </c>
      <c r="AB196" s="493"/>
      <c r="AC196" s="48">
        <v>75</v>
      </c>
      <c r="AD196" s="48">
        <v>6</v>
      </c>
      <c r="AE196" s="48">
        <v>68</v>
      </c>
      <c r="AF196" s="48">
        <f t="shared" si="39"/>
        <v>6</v>
      </c>
      <c r="AG196" s="48" t="s">
        <v>577</v>
      </c>
      <c r="AH196" s="48" t="str">
        <f t="shared" si="34"/>
        <v>75_6</v>
      </c>
      <c r="AI196" s="50">
        <f t="shared" si="35"/>
        <v>40.9</v>
      </c>
      <c r="AJ196" s="50">
        <f t="shared" si="40"/>
        <v>41.72</v>
      </c>
      <c r="AK196" s="478">
        <f t="shared" si="41"/>
        <v>41.583333333333329</v>
      </c>
      <c r="AL196" s="5"/>
      <c r="AM196" s="5"/>
      <c r="AN196" s="5"/>
      <c r="AO196" s="5"/>
      <c r="AP196" s="5"/>
      <c r="AQ196" s="6"/>
    </row>
    <row r="197" spans="1:43">
      <c r="A197" s="48">
        <v>75</v>
      </c>
      <c r="B197" s="48">
        <v>7</v>
      </c>
      <c r="C197" s="48">
        <v>71</v>
      </c>
      <c r="D197" s="48">
        <f t="shared" si="36"/>
        <v>7</v>
      </c>
      <c r="E197" s="48" t="str">
        <f t="shared" si="37"/>
        <v>75_7</v>
      </c>
      <c r="F197" s="54">
        <v>39.979999999999997</v>
      </c>
      <c r="G197" s="48"/>
      <c r="H197" s="48">
        <v>75</v>
      </c>
      <c r="I197" s="48">
        <v>8</v>
      </c>
      <c r="J197" s="48">
        <v>74</v>
      </c>
      <c r="K197" s="48">
        <f t="shared" si="32"/>
        <v>8</v>
      </c>
      <c r="L197" s="48" t="str">
        <f t="shared" si="33"/>
        <v>75_8</v>
      </c>
      <c r="M197" s="54">
        <v>43.07</v>
      </c>
      <c r="N197" s="5"/>
      <c r="O197" s="48">
        <v>75</v>
      </c>
      <c r="P197" s="48">
        <v>7</v>
      </c>
      <c r="Q197" s="48">
        <v>71</v>
      </c>
      <c r="R197" s="48">
        <f t="shared" ref="R197:R228" si="45">P197</f>
        <v>7</v>
      </c>
      <c r="S197" s="48" t="str">
        <f t="shared" ref="S197:S228" si="46">O197&amp;"_"&amp;R197</f>
        <v>75_7</v>
      </c>
      <c r="T197" s="54">
        <v>42.62</v>
      </c>
      <c r="U197" s="5"/>
      <c r="V197" s="48">
        <v>75</v>
      </c>
      <c r="W197" s="48">
        <v>7</v>
      </c>
      <c r="X197" s="48">
        <v>71</v>
      </c>
      <c r="Y197" s="48">
        <f t="shared" si="38"/>
        <v>7</v>
      </c>
      <c r="Z197" s="48" t="str">
        <f t="shared" ref="Z197:Z228" si="47">V197&amp;"_"&amp;Y197</f>
        <v>75_7</v>
      </c>
      <c r="AA197" s="54">
        <v>43.47</v>
      </c>
      <c r="AB197" s="493"/>
      <c r="AC197" s="48">
        <v>75</v>
      </c>
      <c r="AD197" s="48">
        <v>7</v>
      </c>
      <c r="AE197" s="48">
        <v>71</v>
      </c>
      <c r="AF197" s="48">
        <f t="shared" si="39"/>
        <v>7</v>
      </c>
      <c r="AG197" s="48" t="s">
        <v>578</v>
      </c>
      <c r="AH197" s="48" t="str">
        <f t="shared" si="34"/>
        <v>75_7</v>
      </c>
      <c r="AI197" s="50">
        <f t="shared" si="35"/>
        <v>42.62</v>
      </c>
      <c r="AJ197" s="50">
        <f t="shared" si="40"/>
        <v>43.47</v>
      </c>
      <c r="AK197" s="478">
        <f t="shared" si="41"/>
        <v>43.328333333333333</v>
      </c>
      <c r="AL197" s="5"/>
      <c r="AM197" s="5"/>
      <c r="AN197" s="5"/>
      <c r="AO197" s="5"/>
      <c r="AP197" s="5"/>
      <c r="AQ197" s="6"/>
    </row>
    <row r="198" spans="1:43">
      <c r="A198" s="48">
        <v>75</v>
      </c>
      <c r="B198" s="48">
        <v>8</v>
      </c>
      <c r="C198" s="48">
        <v>74</v>
      </c>
      <c r="D198" s="48">
        <f t="shared" si="36"/>
        <v>8</v>
      </c>
      <c r="E198" s="48" t="str">
        <f t="shared" si="37"/>
        <v>75_8</v>
      </c>
      <c r="F198" s="54">
        <v>41.61</v>
      </c>
      <c r="G198" s="48"/>
      <c r="H198" s="48">
        <v>75</v>
      </c>
      <c r="I198" s="48">
        <v>9</v>
      </c>
      <c r="J198" s="48">
        <v>76</v>
      </c>
      <c r="K198" s="48">
        <f t="shared" si="32"/>
        <v>9</v>
      </c>
      <c r="L198" s="48" t="str">
        <f t="shared" si="33"/>
        <v>75_9</v>
      </c>
      <c r="M198" s="54">
        <v>44.19</v>
      </c>
      <c r="N198" s="5"/>
      <c r="O198" s="48">
        <v>75</v>
      </c>
      <c r="P198" s="48">
        <v>8</v>
      </c>
      <c r="Q198" s="48">
        <v>74</v>
      </c>
      <c r="R198" s="48">
        <f t="shared" si="45"/>
        <v>8</v>
      </c>
      <c r="S198" s="48" t="str">
        <f t="shared" si="46"/>
        <v>75_8</v>
      </c>
      <c r="T198" s="54">
        <v>44.36</v>
      </c>
      <c r="U198" s="5"/>
      <c r="V198" s="48">
        <v>75</v>
      </c>
      <c r="W198" s="48">
        <v>8</v>
      </c>
      <c r="X198" s="48">
        <v>74</v>
      </c>
      <c r="Y198" s="48">
        <f t="shared" si="38"/>
        <v>8</v>
      </c>
      <c r="Z198" s="48" t="str">
        <f t="shared" si="47"/>
        <v>75_8</v>
      </c>
      <c r="AA198" s="54">
        <v>45.25</v>
      </c>
      <c r="AB198" s="493"/>
      <c r="AC198" s="48">
        <v>75</v>
      </c>
      <c r="AD198" s="48">
        <v>8</v>
      </c>
      <c r="AE198" s="48">
        <v>74</v>
      </c>
      <c r="AF198" s="48">
        <f t="shared" si="39"/>
        <v>8</v>
      </c>
      <c r="AG198" s="48" t="s">
        <v>579</v>
      </c>
      <c r="AH198" s="48" t="str">
        <f t="shared" si="34"/>
        <v>75_8</v>
      </c>
      <c r="AI198" s="50">
        <f t="shared" si="35"/>
        <v>44.36</v>
      </c>
      <c r="AJ198" s="50">
        <f t="shared" si="40"/>
        <v>45.25</v>
      </c>
      <c r="AK198" s="478">
        <f t="shared" si="41"/>
        <v>45.101666666666667</v>
      </c>
      <c r="AL198" s="5"/>
      <c r="AM198" s="5"/>
      <c r="AN198" s="5"/>
      <c r="AO198" s="5"/>
      <c r="AP198" s="5"/>
      <c r="AQ198" s="6"/>
    </row>
    <row r="199" spans="1:43">
      <c r="A199" s="48">
        <v>75</v>
      </c>
      <c r="B199" s="48">
        <v>9</v>
      </c>
      <c r="C199" s="48">
        <v>76</v>
      </c>
      <c r="D199" s="48">
        <f t="shared" si="36"/>
        <v>9</v>
      </c>
      <c r="E199" s="48" t="str">
        <f t="shared" si="37"/>
        <v>75_9</v>
      </c>
      <c r="F199" s="54">
        <v>42.7</v>
      </c>
      <c r="G199" s="48"/>
      <c r="H199" s="48">
        <v>75</v>
      </c>
      <c r="I199" s="48">
        <v>10</v>
      </c>
      <c r="J199" s="48">
        <v>78</v>
      </c>
      <c r="K199" s="48">
        <f t="shared" si="32"/>
        <v>10</v>
      </c>
      <c r="L199" s="48" t="str">
        <f t="shared" si="33"/>
        <v>75_10</v>
      </c>
      <c r="M199" s="54">
        <v>45.36</v>
      </c>
      <c r="N199" s="5"/>
      <c r="O199" s="48">
        <v>75</v>
      </c>
      <c r="P199" s="48">
        <v>9</v>
      </c>
      <c r="Q199" s="48">
        <v>76</v>
      </c>
      <c r="R199" s="48">
        <f t="shared" si="45"/>
        <v>9</v>
      </c>
      <c r="S199" s="48" t="str">
        <f t="shared" si="46"/>
        <v>75_9</v>
      </c>
      <c r="T199" s="54">
        <v>45.52</v>
      </c>
      <c r="U199" s="5"/>
      <c r="V199" s="48">
        <v>75</v>
      </c>
      <c r="W199" s="48">
        <v>9</v>
      </c>
      <c r="X199" s="48">
        <v>76</v>
      </c>
      <c r="Y199" s="48">
        <f t="shared" si="38"/>
        <v>9</v>
      </c>
      <c r="Z199" s="48" t="str">
        <f t="shared" si="47"/>
        <v>75_9</v>
      </c>
      <c r="AA199" s="54">
        <v>46.43</v>
      </c>
      <c r="AB199" s="493"/>
      <c r="AC199" s="48">
        <v>75</v>
      </c>
      <c r="AD199" s="48">
        <v>9</v>
      </c>
      <c r="AE199" s="48">
        <v>76</v>
      </c>
      <c r="AF199" s="48">
        <f t="shared" si="39"/>
        <v>9</v>
      </c>
      <c r="AG199" s="48" t="s">
        <v>580</v>
      </c>
      <c r="AH199" s="48" t="str">
        <f t="shared" si="34"/>
        <v>75_9</v>
      </c>
      <c r="AI199" s="50">
        <f t="shared" si="35"/>
        <v>45.52</v>
      </c>
      <c r="AJ199" s="50">
        <f t="shared" si="40"/>
        <v>46.43</v>
      </c>
      <c r="AK199" s="478">
        <f t="shared" si="41"/>
        <v>46.278333333333336</v>
      </c>
      <c r="AL199" s="5"/>
      <c r="AM199" s="5"/>
      <c r="AN199" s="5"/>
      <c r="AO199" s="5"/>
      <c r="AP199" s="5"/>
      <c r="AQ199" s="6"/>
    </row>
    <row r="200" spans="1:43">
      <c r="A200" s="48">
        <v>75</v>
      </c>
      <c r="B200" s="48">
        <v>10</v>
      </c>
      <c r="C200" s="48">
        <v>78</v>
      </c>
      <c r="D200" s="48">
        <f t="shared" si="36"/>
        <v>10</v>
      </c>
      <c r="E200" s="48" t="str">
        <f t="shared" si="37"/>
        <v>75_10</v>
      </c>
      <c r="F200" s="54">
        <v>43.83</v>
      </c>
      <c r="G200" s="48"/>
      <c r="H200" s="48">
        <v>75</v>
      </c>
      <c r="I200" s="48">
        <v>11</v>
      </c>
      <c r="J200" s="48">
        <v>80</v>
      </c>
      <c r="K200" s="48">
        <f t="shared" si="32"/>
        <v>11</v>
      </c>
      <c r="L200" s="48" t="str">
        <f t="shared" si="33"/>
        <v>75_11</v>
      </c>
      <c r="M200" s="54">
        <v>46.61</v>
      </c>
      <c r="N200" s="5"/>
      <c r="O200" s="48">
        <v>75</v>
      </c>
      <c r="P200" s="48">
        <v>10</v>
      </c>
      <c r="Q200" s="48">
        <v>78</v>
      </c>
      <c r="R200" s="48">
        <f t="shared" si="45"/>
        <v>10</v>
      </c>
      <c r="S200" s="48" t="str">
        <f t="shared" si="46"/>
        <v>75_10</v>
      </c>
      <c r="T200" s="54">
        <v>46.72</v>
      </c>
      <c r="U200" s="5"/>
      <c r="V200" s="48">
        <v>75</v>
      </c>
      <c r="W200" s="48">
        <v>10</v>
      </c>
      <c r="X200" s="48">
        <v>78</v>
      </c>
      <c r="Y200" s="48">
        <f t="shared" si="38"/>
        <v>10</v>
      </c>
      <c r="Z200" s="48" t="str">
        <f t="shared" si="47"/>
        <v>75_10</v>
      </c>
      <c r="AA200" s="54">
        <v>47.66</v>
      </c>
      <c r="AB200" s="493"/>
      <c r="AC200" s="48">
        <v>75</v>
      </c>
      <c r="AD200" s="48">
        <v>10</v>
      </c>
      <c r="AE200" s="48">
        <v>78</v>
      </c>
      <c r="AF200" s="48">
        <f t="shared" si="39"/>
        <v>10</v>
      </c>
      <c r="AG200" s="48" t="s">
        <v>581</v>
      </c>
      <c r="AH200" s="48" t="str">
        <f t="shared" si="34"/>
        <v>75_10</v>
      </c>
      <c r="AI200" s="50">
        <f t="shared" si="35"/>
        <v>46.72</v>
      </c>
      <c r="AJ200" s="50">
        <f t="shared" si="40"/>
        <v>47.66</v>
      </c>
      <c r="AK200" s="478">
        <f t="shared" si="41"/>
        <v>47.503333333333337</v>
      </c>
      <c r="AL200" s="5"/>
      <c r="AM200" s="5"/>
      <c r="AN200" s="5"/>
      <c r="AO200" s="5"/>
      <c r="AP200" s="5"/>
      <c r="AQ200" s="6"/>
    </row>
    <row r="201" spans="1:43">
      <c r="A201" s="48">
        <v>75</v>
      </c>
      <c r="B201" s="48">
        <v>11</v>
      </c>
      <c r="C201" s="48">
        <v>80</v>
      </c>
      <c r="D201" s="48">
        <f t="shared" si="36"/>
        <v>11</v>
      </c>
      <c r="E201" s="48" t="str">
        <f t="shared" si="37"/>
        <v>75_11</v>
      </c>
      <c r="F201" s="54">
        <v>45.03</v>
      </c>
      <c r="G201" s="48"/>
      <c r="H201" s="48">
        <v>75</v>
      </c>
      <c r="I201" s="48">
        <v>12</v>
      </c>
      <c r="J201" s="48">
        <v>82</v>
      </c>
      <c r="K201" s="48">
        <f t="shared" si="32"/>
        <v>12</v>
      </c>
      <c r="L201" s="48" t="str">
        <f t="shared" si="33"/>
        <v>75_12</v>
      </c>
      <c r="M201" s="54">
        <v>47.87</v>
      </c>
      <c r="N201" s="5"/>
      <c r="O201" s="48">
        <v>75</v>
      </c>
      <c r="P201" s="48">
        <v>11</v>
      </c>
      <c r="Q201" s="48">
        <v>80</v>
      </c>
      <c r="R201" s="48">
        <f t="shared" si="45"/>
        <v>11</v>
      </c>
      <c r="S201" s="48" t="str">
        <f t="shared" si="46"/>
        <v>75_11</v>
      </c>
      <c r="T201" s="54">
        <v>48</v>
      </c>
      <c r="U201" s="5"/>
      <c r="V201" s="48">
        <v>75</v>
      </c>
      <c r="W201" s="48">
        <v>11</v>
      </c>
      <c r="X201" s="48">
        <v>80</v>
      </c>
      <c r="Y201" s="48">
        <f t="shared" si="38"/>
        <v>11</v>
      </c>
      <c r="Z201" s="48" t="str">
        <f t="shared" si="47"/>
        <v>75_11</v>
      </c>
      <c r="AA201" s="54">
        <v>48.96</v>
      </c>
      <c r="AB201" s="493"/>
      <c r="AC201" s="48">
        <v>75</v>
      </c>
      <c r="AD201" s="48">
        <v>11</v>
      </c>
      <c r="AE201" s="48">
        <v>80</v>
      </c>
      <c r="AF201" s="48">
        <f t="shared" si="39"/>
        <v>11</v>
      </c>
      <c r="AG201" s="48" t="s">
        <v>582</v>
      </c>
      <c r="AH201" s="48" t="str">
        <f t="shared" si="34"/>
        <v>75_11</v>
      </c>
      <c r="AI201" s="50">
        <f t="shared" si="35"/>
        <v>48</v>
      </c>
      <c r="AJ201" s="50">
        <f t="shared" si="40"/>
        <v>48.96</v>
      </c>
      <c r="AK201" s="478">
        <f t="shared" si="41"/>
        <v>48.800000000000004</v>
      </c>
      <c r="AL201" s="5"/>
      <c r="AM201" s="5"/>
      <c r="AN201" s="5"/>
      <c r="AO201" s="5"/>
      <c r="AP201" s="5"/>
      <c r="AQ201" s="6"/>
    </row>
    <row r="202" spans="1:43" ht="2.4500000000000002" customHeight="1">
      <c r="A202" s="48">
        <v>75</v>
      </c>
      <c r="B202" s="48">
        <v>12</v>
      </c>
      <c r="C202" s="48">
        <v>82</v>
      </c>
      <c r="D202" s="48">
        <f t="shared" si="36"/>
        <v>12</v>
      </c>
      <c r="E202" s="48" t="str">
        <f t="shared" si="37"/>
        <v>75_12</v>
      </c>
      <c r="F202" s="54">
        <v>46.25</v>
      </c>
      <c r="G202" s="48"/>
      <c r="H202" s="48">
        <v>75</v>
      </c>
      <c r="I202" s="48">
        <v>13</v>
      </c>
      <c r="J202" s="48">
        <v>83</v>
      </c>
      <c r="K202" s="48">
        <f t="shared" si="32"/>
        <v>13</v>
      </c>
      <c r="L202" s="48" t="str">
        <f t="shared" si="33"/>
        <v>75_13</v>
      </c>
      <c r="M202" s="54">
        <v>48.48</v>
      </c>
      <c r="N202" s="5"/>
      <c r="O202" s="48">
        <v>75</v>
      </c>
      <c r="P202" s="48">
        <v>12</v>
      </c>
      <c r="Q202" s="48">
        <v>82</v>
      </c>
      <c r="R202" s="48">
        <f t="shared" si="45"/>
        <v>12</v>
      </c>
      <c r="S202" s="48" t="str">
        <f t="shared" si="46"/>
        <v>75_12</v>
      </c>
      <c r="T202" s="54">
        <v>49.31</v>
      </c>
      <c r="U202" s="5"/>
      <c r="V202" s="48">
        <v>75</v>
      </c>
      <c r="W202" s="48">
        <v>12</v>
      </c>
      <c r="X202" s="48">
        <v>82</v>
      </c>
      <c r="Y202" s="48">
        <f t="shared" si="38"/>
        <v>12</v>
      </c>
      <c r="Z202" s="48" t="str">
        <f t="shared" si="47"/>
        <v>75_12</v>
      </c>
      <c r="AA202" s="54">
        <v>50.29</v>
      </c>
      <c r="AB202" s="493"/>
      <c r="AC202" s="48">
        <v>75</v>
      </c>
      <c r="AD202" s="48">
        <v>12</v>
      </c>
      <c r="AE202" s="48">
        <v>82</v>
      </c>
      <c r="AF202" s="48">
        <f t="shared" si="39"/>
        <v>12</v>
      </c>
      <c r="AG202" s="48" t="s">
        <v>583</v>
      </c>
      <c r="AH202" s="48" t="str">
        <f t="shared" si="34"/>
        <v>75_12</v>
      </c>
      <c r="AI202" s="50">
        <f t="shared" si="35"/>
        <v>49.31</v>
      </c>
      <c r="AJ202" s="50">
        <f t="shared" si="40"/>
        <v>50.29</v>
      </c>
      <c r="AK202" s="478">
        <f t="shared" si="41"/>
        <v>50.126666666666665</v>
      </c>
      <c r="AL202" s="5"/>
      <c r="AM202" s="5"/>
      <c r="AN202" s="5"/>
      <c r="AO202" s="5"/>
      <c r="AP202" s="5"/>
      <c r="AQ202" s="6"/>
    </row>
    <row r="203" spans="1:43" hidden="1">
      <c r="A203" s="48">
        <v>75</v>
      </c>
      <c r="B203" s="48">
        <v>13</v>
      </c>
      <c r="C203" s="48">
        <v>83</v>
      </c>
      <c r="D203" s="48">
        <f t="shared" si="36"/>
        <v>13</v>
      </c>
      <c r="E203" s="48" t="str">
        <f t="shared" si="37"/>
        <v>75_13</v>
      </c>
      <c r="F203" s="54">
        <v>46.84</v>
      </c>
      <c r="G203" s="48"/>
      <c r="H203" s="48">
        <v>75</v>
      </c>
      <c r="I203" s="48">
        <v>14</v>
      </c>
      <c r="J203" s="48">
        <v>84</v>
      </c>
      <c r="K203" s="48">
        <f t="shared" si="32"/>
        <v>14</v>
      </c>
      <c r="L203" s="48" t="str">
        <f t="shared" si="33"/>
        <v>75_14</v>
      </c>
      <c r="M203" s="54">
        <v>49.12</v>
      </c>
      <c r="N203" s="5"/>
      <c r="O203" s="48">
        <v>75</v>
      </c>
      <c r="P203" s="48">
        <v>13</v>
      </c>
      <c r="Q203" s="48">
        <v>83</v>
      </c>
      <c r="R203" s="48">
        <f t="shared" si="45"/>
        <v>13</v>
      </c>
      <c r="S203" s="48" t="str">
        <f t="shared" si="46"/>
        <v>75_13</v>
      </c>
      <c r="T203" s="54">
        <v>49.93</v>
      </c>
      <c r="U203" s="5"/>
      <c r="V203" s="48">
        <v>75</v>
      </c>
      <c r="W203" s="48">
        <v>13</v>
      </c>
      <c r="X203" s="48">
        <v>83</v>
      </c>
      <c r="Y203" s="48">
        <f t="shared" si="38"/>
        <v>13</v>
      </c>
      <c r="Z203" s="48" t="str">
        <f t="shared" si="47"/>
        <v>75_13</v>
      </c>
      <c r="AA203" s="54">
        <v>50.93</v>
      </c>
      <c r="AB203" s="493"/>
      <c r="AC203" s="48">
        <v>75</v>
      </c>
      <c r="AD203" s="48">
        <v>13</v>
      </c>
      <c r="AE203" s="48">
        <v>83</v>
      </c>
      <c r="AF203" s="48">
        <f t="shared" si="39"/>
        <v>13</v>
      </c>
      <c r="AG203" s="48" t="s">
        <v>584</v>
      </c>
      <c r="AH203" s="48" t="str">
        <f t="shared" si="34"/>
        <v>75_13</v>
      </c>
      <c r="AI203" s="50">
        <f t="shared" si="35"/>
        <v>49.93</v>
      </c>
      <c r="AJ203" s="50">
        <f t="shared" si="40"/>
        <v>50.93</v>
      </c>
      <c r="AK203" s="478">
        <f t="shared" si="41"/>
        <v>50.763333333333335</v>
      </c>
      <c r="AL203" s="5"/>
      <c r="AM203" s="5"/>
      <c r="AN203" s="5"/>
      <c r="AO203" s="5"/>
      <c r="AP203" s="5"/>
      <c r="AQ203" s="6"/>
    </row>
    <row r="204" spans="1:43">
      <c r="A204" s="48">
        <v>75</v>
      </c>
      <c r="B204" s="48">
        <v>14</v>
      </c>
      <c r="C204" s="48">
        <v>84</v>
      </c>
      <c r="D204" s="48">
        <f t="shared" si="36"/>
        <v>14</v>
      </c>
      <c r="E204" s="48" t="str">
        <f t="shared" si="37"/>
        <v>75_14</v>
      </c>
      <c r="F204" s="54">
        <v>47.46</v>
      </c>
      <c r="G204" s="48"/>
      <c r="H204" s="48">
        <v>75</v>
      </c>
      <c r="I204" s="48">
        <v>15</v>
      </c>
      <c r="J204" s="48">
        <v>85</v>
      </c>
      <c r="K204" s="48">
        <f t="shared" si="32"/>
        <v>15</v>
      </c>
      <c r="L204" s="48" t="str">
        <f t="shared" si="33"/>
        <v>75_15</v>
      </c>
      <c r="M204" s="54">
        <v>49.85</v>
      </c>
      <c r="N204" s="5"/>
      <c r="O204" s="48">
        <v>75</v>
      </c>
      <c r="P204" s="48">
        <v>14</v>
      </c>
      <c r="Q204" s="48">
        <v>84</v>
      </c>
      <c r="R204" s="48">
        <f t="shared" si="45"/>
        <v>14</v>
      </c>
      <c r="S204" s="48" t="str">
        <f t="shared" si="46"/>
        <v>75_14</v>
      </c>
      <c r="T204" s="54">
        <v>50.59</v>
      </c>
      <c r="U204" s="5"/>
      <c r="V204" s="48">
        <v>75</v>
      </c>
      <c r="W204" s="48">
        <v>14</v>
      </c>
      <c r="X204" s="48">
        <v>84</v>
      </c>
      <c r="Y204" s="48">
        <f t="shared" si="38"/>
        <v>14</v>
      </c>
      <c r="Z204" s="48" t="str">
        <f t="shared" si="47"/>
        <v>75_14</v>
      </c>
      <c r="AA204" s="54">
        <v>51.6</v>
      </c>
      <c r="AB204" s="493"/>
      <c r="AC204" s="48">
        <v>75</v>
      </c>
      <c r="AD204" s="48">
        <v>14</v>
      </c>
      <c r="AE204" s="48">
        <v>84</v>
      </c>
      <c r="AF204" s="48">
        <f t="shared" si="39"/>
        <v>14</v>
      </c>
      <c r="AG204" s="48" t="s">
        <v>585</v>
      </c>
      <c r="AH204" s="48" t="str">
        <f t="shared" si="34"/>
        <v>75_14</v>
      </c>
      <c r="AI204" s="50">
        <f t="shared" si="35"/>
        <v>50.59</v>
      </c>
      <c r="AJ204" s="50">
        <f t="shared" si="40"/>
        <v>51.6</v>
      </c>
      <c r="AK204" s="478">
        <f t="shared" si="41"/>
        <v>51.431666666666665</v>
      </c>
      <c r="AL204" s="5"/>
      <c r="AM204" s="5"/>
      <c r="AN204" s="5"/>
      <c r="AO204" s="5"/>
      <c r="AP204" s="5"/>
      <c r="AQ204" s="6"/>
    </row>
    <row r="205" spans="1:43">
      <c r="A205" s="48">
        <v>75</v>
      </c>
      <c r="B205" s="48">
        <v>15</v>
      </c>
      <c r="C205" s="48">
        <v>85</v>
      </c>
      <c r="D205" s="48">
        <f t="shared" si="36"/>
        <v>15</v>
      </c>
      <c r="E205" s="48" t="str">
        <f t="shared" si="37"/>
        <v>75_15</v>
      </c>
      <c r="F205" s="54">
        <v>48.16</v>
      </c>
      <c r="G205" s="48"/>
      <c r="H205" s="48">
        <v>75</v>
      </c>
      <c r="I205" s="48">
        <v>16</v>
      </c>
      <c r="J205" s="48">
        <v>86</v>
      </c>
      <c r="K205" s="48">
        <f t="shared" si="32"/>
        <v>16</v>
      </c>
      <c r="L205" s="48" t="str">
        <f t="shared" si="33"/>
        <v>75_16</v>
      </c>
      <c r="M205" s="54">
        <v>50.59</v>
      </c>
      <c r="N205" s="5"/>
      <c r="O205" s="48">
        <v>75</v>
      </c>
      <c r="P205" s="48">
        <v>15</v>
      </c>
      <c r="Q205" s="48">
        <v>85</v>
      </c>
      <c r="R205" s="48">
        <f t="shared" si="45"/>
        <v>15</v>
      </c>
      <c r="S205" s="48" t="str">
        <f t="shared" si="46"/>
        <v>75_15</v>
      </c>
      <c r="T205" s="54">
        <v>51.34</v>
      </c>
      <c r="U205" s="5"/>
      <c r="V205" s="48">
        <v>75</v>
      </c>
      <c r="W205" s="48">
        <v>15</v>
      </c>
      <c r="X205" s="48">
        <v>85</v>
      </c>
      <c r="Y205" s="48">
        <f t="shared" si="38"/>
        <v>15</v>
      </c>
      <c r="Z205" s="48" t="str">
        <f t="shared" si="47"/>
        <v>75_15</v>
      </c>
      <c r="AA205" s="54">
        <v>52.37</v>
      </c>
      <c r="AB205" s="493"/>
      <c r="AC205" s="48">
        <v>75</v>
      </c>
      <c r="AD205" s="48">
        <v>15</v>
      </c>
      <c r="AE205" s="48">
        <v>85</v>
      </c>
      <c r="AF205" s="48">
        <f t="shared" si="39"/>
        <v>15</v>
      </c>
      <c r="AG205" s="48" t="s">
        <v>586</v>
      </c>
      <c r="AH205" s="48" t="str">
        <f t="shared" si="34"/>
        <v>75_15</v>
      </c>
      <c r="AI205" s="50">
        <f t="shared" si="35"/>
        <v>51.34</v>
      </c>
      <c r="AJ205" s="50">
        <f t="shared" si="40"/>
        <v>52.37</v>
      </c>
      <c r="AK205" s="478">
        <f t="shared" si="41"/>
        <v>52.198333333333331</v>
      </c>
      <c r="AL205" s="5"/>
      <c r="AM205" s="5"/>
      <c r="AN205" s="5"/>
      <c r="AO205" s="5"/>
      <c r="AP205" s="5"/>
      <c r="AQ205" s="6"/>
    </row>
    <row r="206" spans="1:43">
      <c r="A206" s="48">
        <v>75</v>
      </c>
      <c r="B206" s="48">
        <v>16</v>
      </c>
      <c r="C206" s="48">
        <v>86</v>
      </c>
      <c r="D206" s="48">
        <f t="shared" si="36"/>
        <v>16</v>
      </c>
      <c r="E206" s="48" t="str">
        <f t="shared" si="37"/>
        <v>75_16</v>
      </c>
      <c r="F206" s="54">
        <v>48.88</v>
      </c>
      <c r="G206" s="48"/>
      <c r="H206" s="48">
        <v>75</v>
      </c>
      <c r="I206" s="48">
        <v>17</v>
      </c>
      <c r="J206" s="48">
        <v>87</v>
      </c>
      <c r="K206" s="48">
        <f t="shared" si="32"/>
        <v>17</v>
      </c>
      <c r="L206" s="48" t="str">
        <f t="shared" si="33"/>
        <v>75_17</v>
      </c>
      <c r="M206" s="54">
        <v>51.31</v>
      </c>
      <c r="N206" s="5"/>
      <c r="O206" s="48">
        <v>75</v>
      </c>
      <c r="P206" s="48">
        <v>16</v>
      </c>
      <c r="Q206" s="48">
        <v>86</v>
      </c>
      <c r="R206" s="48">
        <f t="shared" si="45"/>
        <v>16</v>
      </c>
      <c r="S206" s="48" t="str">
        <f t="shared" si="46"/>
        <v>75_16</v>
      </c>
      <c r="T206" s="54">
        <v>52.11</v>
      </c>
      <c r="U206" s="5"/>
      <c r="V206" s="48">
        <v>75</v>
      </c>
      <c r="W206" s="48">
        <v>16</v>
      </c>
      <c r="X206" s="48">
        <v>86</v>
      </c>
      <c r="Y206" s="48">
        <f t="shared" si="38"/>
        <v>16</v>
      </c>
      <c r="Z206" s="48" t="str">
        <f t="shared" si="47"/>
        <v>75_16</v>
      </c>
      <c r="AA206" s="54">
        <v>53.15</v>
      </c>
      <c r="AB206" s="493"/>
      <c r="AC206" s="48">
        <v>75</v>
      </c>
      <c r="AD206" s="48">
        <v>16</v>
      </c>
      <c r="AE206" s="48">
        <v>86</v>
      </c>
      <c r="AF206" s="48">
        <f t="shared" si="39"/>
        <v>16</v>
      </c>
      <c r="AG206" s="48" t="s">
        <v>587</v>
      </c>
      <c r="AH206" s="48" t="str">
        <f t="shared" si="34"/>
        <v>75_16</v>
      </c>
      <c r="AI206" s="50">
        <f t="shared" si="35"/>
        <v>52.11</v>
      </c>
      <c r="AJ206" s="50">
        <f t="shared" si="40"/>
        <v>53.15</v>
      </c>
      <c r="AK206" s="478">
        <f t="shared" si="41"/>
        <v>52.976666666666659</v>
      </c>
      <c r="AL206" s="5"/>
      <c r="AM206" s="5"/>
      <c r="AN206" s="5"/>
      <c r="AO206" s="5"/>
      <c r="AP206" s="5"/>
      <c r="AQ206" s="6"/>
    </row>
    <row r="207" spans="1:43">
      <c r="A207" s="48">
        <v>75</v>
      </c>
      <c r="B207" s="48">
        <v>17</v>
      </c>
      <c r="C207" s="48">
        <v>87</v>
      </c>
      <c r="D207" s="48">
        <f t="shared" si="36"/>
        <v>17</v>
      </c>
      <c r="E207" s="48" t="str">
        <f t="shared" si="37"/>
        <v>75_17</v>
      </c>
      <c r="F207" s="54">
        <v>49.58</v>
      </c>
      <c r="G207" s="48"/>
      <c r="H207" s="48">
        <v>75</v>
      </c>
      <c r="I207" s="48">
        <v>18</v>
      </c>
      <c r="J207" s="48">
        <v>88</v>
      </c>
      <c r="K207" s="48">
        <f t="shared" ref="K207:K234" si="48">I207</f>
        <v>18</v>
      </c>
      <c r="L207" s="48" t="str">
        <f t="shared" ref="L207:L234" si="49">H207&amp;"_"&amp;K207</f>
        <v>75_18</v>
      </c>
      <c r="M207" s="54">
        <v>52.05</v>
      </c>
      <c r="N207" s="5"/>
      <c r="O207" s="48">
        <v>75</v>
      </c>
      <c r="P207" s="48">
        <v>17</v>
      </c>
      <c r="Q207" s="48">
        <v>87</v>
      </c>
      <c r="R207" s="48">
        <f t="shared" si="45"/>
        <v>17</v>
      </c>
      <c r="S207" s="48" t="str">
        <f t="shared" si="46"/>
        <v>75_17</v>
      </c>
      <c r="T207" s="54">
        <v>52.85</v>
      </c>
      <c r="U207" s="5"/>
      <c r="V207" s="48">
        <v>75</v>
      </c>
      <c r="W207" s="48">
        <v>17</v>
      </c>
      <c r="X207" s="48">
        <v>87</v>
      </c>
      <c r="Y207" s="48">
        <f t="shared" si="38"/>
        <v>17</v>
      </c>
      <c r="Z207" s="48" t="str">
        <f t="shared" si="47"/>
        <v>75_17</v>
      </c>
      <c r="AA207" s="54">
        <v>53.91</v>
      </c>
      <c r="AB207" s="493"/>
      <c r="AC207" s="48">
        <v>75</v>
      </c>
      <c r="AD207" s="48">
        <v>17</v>
      </c>
      <c r="AE207" s="48">
        <v>87</v>
      </c>
      <c r="AF207" s="48">
        <f t="shared" si="39"/>
        <v>17</v>
      </c>
      <c r="AG207" s="48" t="s">
        <v>588</v>
      </c>
      <c r="AH207" s="48" t="str">
        <f t="shared" ref="AH207:AH235" si="50">AC207&amp;"_"&amp;AF207</f>
        <v>75_17</v>
      </c>
      <c r="AI207" s="50">
        <f t="shared" ref="AI207:AI235" si="51">INDEX($T$15:$T$236,MATCH(AG207,$S$15:$S$236,0))</f>
        <v>52.85</v>
      </c>
      <c r="AJ207" s="50">
        <f t="shared" si="40"/>
        <v>53.91</v>
      </c>
      <c r="AK207" s="478">
        <f t="shared" si="41"/>
        <v>53.733333333333334</v>
      </c>
      <c r="AL207" s="5"/>
      <c r="AM207" s="5"/>
      <c r="AN207" s="5"/>
      <c r="AO207" s="5"/>
      <c r="AP207" s="5"/>
      <c r="AQ207" s="6"/>
    </row>
    <row r="208" spans="1:43">
      <c r="A208" s="48">
        <v>75</v>
      </c>
      <c r="B208" s="48">
        <v>18</v>
      </c>
      <c r="C208" s="48">
        <v>88</v>
      </c>
      <c r="D208" s="48">
        <f t="shared" ref="D208:D229" si="52">B208</f>
        <v>18</v>
      </c>
      <c r="E208" s="48" t="str">
        <f t="shared" ref="E208:E229" si="53">A208&amp;"_"&amp;D208</f>
        <v>75_18</v>
      </c>
      <c r="F208" s="54">
        <v>50.29</v>
      </c>
      <c r="G208" s="48"/>
      <c r="H208" s="48">
        <v>80</v>
      </c>
      <c r="I208" s="48" t="s">
        <v>405</v>
      </c>
      <c r="J208" s="48">
        <v>66</v>
      </c>
      <c r="K208" s="48" t="str">
        <f t="shared" si="48"/>
        <v>Aanloopperiodiek_0</v>
      </c>
      <c r="L208" s="48" t="str">
        <f t="shared" si="49"/>
        <v>80_Aanloopperiodiek_0</v>
      </c>
      <c r="M208" s="54">
        <v>38.590000000000003</v>
      </c>
      <c r="N208" s="5"/>
      <c r="O208" s="48">
        <v>75</v>
      </c>
      <c r="P208" s="48">
        <v>18</v>
      </c>
      <c r="Q208" s="48">
        <v>88</v>
      </c>
      <c r="R208" s="48">
        <f t="shared" si="45"/>
        <v>18</v>
      </c>
      <c r="S208" s="48" t="str">
        <f t="shared" si="46"/>
        <v>75_18</v>
      </c>
      <c r="T208" s="54">
        <v>53.62</v>
      </c>
      <c r="U208" s="5"/>
      <c r="V208" s="48">
        <v>75</v>
      </c>
      <c r="W208" s="48">
        <v>18</v>
      </c>
      <c r="X208" s="48">
        <v>88</v>
      </c>
      <c r="Y208" s="48">
        <f t="shared" ref="Y208:Y235" si="54">W208</f>
        <v>18</v>
      </c>
      <c r="Z208" s="48" t="str">
        <f t="shared" si="47"/>
        <v>75_18</v>
      </c>
      <c r="AA208" s="54">
        <v>54.69</v>
      </c>
      <c r="AB208" s="493"/>
      <c r="AC208" s="48">
        <v>75</v>
      </c>
      <c r="AD208" s="48">
        <v>18</v>
      </c>
      <c r="AE208" s="48">
        <v>88</v>
      </c>
      <c r="AF208" s="48">
        <f t="shared" ref="AF208:AF235" si="55">AD208</f>
        <v>18</v>
      </c>
      <c r="AG208" s="48" t="s">
        <v>589</v>
      </c>
      <c r="AH208" s="48" t="str">
        <f t="shared" si="50"/>
        <v>75_18</v>
      </c>
      <c r="AI208" s="50">
        <f t="shared" si="51"/>
        <v>53.62</v>
      </c>
      <c r="AJ208" s="50">
        <f t="shared" ref="AJ208:AJ235" si="56">INDEX($AA$15:$AA$235,MATCH(AH208,$Z$15:$Z$235,0))</f>
        <v>54.69</v>
      </c>
      <c r="AK208" s="478">
        <f t="shared" ref="AK208:AK235" si="57">IFERROR($D$6*AI208+$D$7*AJ208,"vervalt")</f>
        <v>54.51166666666667</v>
      </c>
      <c r="AL208" s="5"/>
      <c r="AM208" s="5"/>
      <c r="AN208" s="5"/>
      <c r="AO208" s="5"/>
      <c r="AP208" s="5"/>
      <c r="AQ208" s="6"/>
    </row>
    <row r="209" spans="1:43">
      <c r="A209" s="48">
        <v>80</v>
      </c>
      <c r="B209" s="48" t="s">
        <v>405</v>
      </c>
      <c r="C209" s="48">
        <v>66</v>
      </c>
      <c r="D209" s="48" t="str">
        <f t="shared" si="52"/>
        <v>Aanloopperiodiek_0</v>
      </c>
      <c r="E209" s="48" t="str">
        <f t="shared" si="53"/>
        <v>80_Aanloopperiodiek_0</v>
      </c>
      <c r="F209" s="54">
        <v>37.28</v>
      </c>
      <c r="G209" s="48"/>
      <c r="H209" s="48">
        <v>80</v>
      </c>
      <c r="I209" s="48" t="s">
        <v>407</v>
      </c>
      <c r="J209" s="48">
        <v>68</v>
      </c>
      <c r="K209" s="48" t="str">
        <f t="shared" si="48"/>
        <v>Aanloopperiodiek_1</v>
      </c>
      <c r="L209" s="48" t="str">
        <f t="shared" si="49"/>
        <v>80_Aanloopperiodiek_1</v>
      </c>
      <c r="M209" s="54">
        <v>39.71</v>
      </c>
      <c r="N209" s="5"/>
      <c r="O209" s="48">
        <v>80</v>
      </c>
      <c r="P209" s="48" t="s">
        <v>405</v>
      </c>
      <c r="Q209" s="48">
        <v>66</v>
      </c>
      <c r="R209" s="48" t="str">
        <f t="shared" si="45"/>
        <v>Aanloopperiodiek_0</v>
      </c>
      <c r="S209" s="48" t="str">
        <f t="shared" si="46"/>
        <v>80_Aanloopperiodiek_0</v>
      </c>
      <c r="T209" s="54">
        <v>39.75</v>
      </c>
      <c r="U209" s="5"/>
      <c r="V209" s="48">
        <v>80</v>
      </c>
      <c r="W209" s="48" t="s">
        <v>405</v>
      </c>
      <c r="X209" s="48">
        <v>66</v>
      </c>
      <c r="Y209" s="48" t="str">
        <f t="shared" si="54"/>
        <v>Aanloopperiodiek_0</v>
      </c>
      <c r="Z209" s="48" t="str">
        <f t="shared" si="47"/>
        <v>80_Aanloopperiodiek_0</v>
      </c>
      <c r="AA209" s="54">
        <v>40.54</v>
      </c>
      <c r="AB209" s="493"/>
      <c r="AC209" s="48">
        <v>80</v>
      </c>
      <c r="AD209" s="48" t="s">
        <v>405</v>
      </c>
      <c r="AE209" s="48">
        <v>66</v>
      </c>
      <c r="AF209" s="48" t="str">
        <f t="shared" si="55"/>
        <v>Aanloopperiodiek_0</v>
      </c>
      <c r="AG209" s="48" t="s">
        <v>590</v>
      </c>
      <c r="AH209" s="48" t="str">
        <f t="shared" si="50"/>
        <v>80_Aanloopperiodiek_0</v>
      </c>
      <c r="AI209" s="50">
        <f t="shared" si="51"/>
        <v>39.75</v>
      </c>
      <c r="AJ209" s="50">
        <f t="shared" si="56"/>
        <v>40.54</v>
      </c>
      <c r="AK209" s="478">
        <f t="shared" si="57"/>
        <v>40.408333333333331</v>
      </c>
      <c r="AL209" s="5"/>
      <c r="AM209" s="5"/>
      <c r="AN209" s="5"/>
      <c r="AO209" s="5"/>
      <c r="AP209" s="5"/>
      <c r="AQ209" s="6"/>
    </row>
    <row r="210" spans="1:43">
      <c r="A210" s="48">
        <v>80</v>
      </c>
      <c r="B210" s="48" t="s">
        <v>407</v>
      </c>
      <c r="C210" s="48">
        <v>68</v>
      </c>
      <c r="D210" s="48" t="str">
        <f t="shared" si="52"/>
        <v>Aanloopperiodiek_1</v>
      </c>
      <c r="E210" s="48" t="str">
        <f t="shared" si="53"/>
        <v>80_Aanloopperiodiek_1</v>
      </c>
      <c r="F210" s="54">
        <v>38.369999999999997</v>
      </c>
      <c r="G210" s="48"/>
      <c r="H210" s="48">
        <v>80</v>
      </c>
      <c r="I210" s="48">
        <v>0</v>
      </c>
      <c r="J210" s="48">
        <v>70</v>
      </c>
      <c r="K210" s="48">
        <f t="shared" si="48"/>
        <v>0</v>
      </c>
      <c r="L210" s="48" t="str">
        <f t="shared" si="49"/>
        <v>80_0</v>
      </c>
      <c r="M210" s="54">
        <v>40.83</v>
      </c>
      <c r="N210" s="5"/>
      <c r="O210" s="48">
        <v>80</v>
      </c>
      <c r="P210" s="48" t="s">
        <v>407</v>
      </c>
      <c r="Q210" s="48">
        <v>68</v>
      </c>
      <c r="R210" s="48" t="str">
        <f t="shared" si="45"/>
        <v>Aanloopperiodiek_1</v>
      </c>
      <c r="S210" s="48" t="str">
        <f t="shared" si="46"/>
        <v>80_Aanloopperiodiek_1</v>
      </c>
      <c r="T210" s="54">
        <v>40.9</v>
      </c>
      <c r="U210" s="5"/>
      <c r="V210" s="48">
        <v>80</v>
      </c>
      <c r="W210" s="48" t="s">
        <v>407</v>
      </c>
      <c r="X210" s="48">
        <v>68</v>
      </c>
      <c r="Y210" s="48" t="str">
        <f t="shared" si="54"/>
        <v>Aanloopperiodiek_1</v>
      </c>
      <c r="Z210" s="48" t="str">
        <f t="shared" si="47"/>
        <v>80_Aanloopperiodiek_1</v>
      </c>
      <c r="AA210" s="54">
        <v>41.72</v>
      </c>
      <c r="AB210" s="493"/>
      <c r="AC210" s="48">
        <v>80</v>
      </c>
      <c r="AD210" s="48" t="s">
        <v>407</v>
      </c>
      <c r="AE210" s="48">
        <v>68</v>
      </c>
      <c r="AF210" s="48" t="str">
        <f t="shared" si="55"/>
        <v>Aanloopperiodiek_1</v>
      </c>
      <c r="AG210" s="48" t="s">
        <v>591</v>
      </c>
      <c r="AH210" s="48" t="str">
        <f t="shared" si="50"/>
        <v>80_Aanloopperiodiek_1</v>
      </c>
      <c r="AI210" s="50">
        <f t="shared" si="51"/>
        <v>40.9</v>
      </c>
      <c r="AJ210" s="50">
        <f t="shared" si="56"/>
        <v>41.72</v>
      </c>
      <c r="AK210" s="478">
        <f t="shared" si="57"/>
        <v>41.583333333333329</v>
      </c>
      <c r="AL210" s="5"/>
      <c r="AM210" s="5"/>
      <c r="AN210" s="5"/>
      <c r="AO210" s="5"/>
      <c r="AP210" s="5"/>
      <c r="AQ210" s="6"/>
    </row>
    <row r="211" spans="1:43">
      <c r="A211" s="48">
        <v>80</v>
      </c>
      <c r="B211" s="48">
        <v>0</v>
      </c>
      <c r="C211" s="48">
        <v>70</v>
      </c>
      <c r="D211" s="48">
        <f t="shared" si="52"/>
        <v>0</v>
      </c>
      <c r="E211" s="48" t="str">
        <f t="shared" si="53"/>
        <v>80_0</v>
      </c>
      <c r="F211" s="54">
        <v>39.450000000000003</v>
      </c>
      <c r="G211" s="48"/>
      <c r="H211" s="48">
        <v>80</v>
      </c>
      <c r="I211" s="48">
        <v>1</v>
      </c>
      <c r="J211" s="48">
        <v>72</v>
      </c>
      <c r="K211" s="48">
        <f t="shared" si="48"/>
        <v>1</v>
      </c>
      <c r="L211" s="48" t="str">
        <f t="shared" si="49"/>
        <v>80_1</v>
      </c>
      <c r="M211" s="54">
        <v>41.95</v>
      </c>
      <c r="N211" s="5"/>
      <c r="O211" s="48">
        <v>80</v>
      </c>
      <c r="P211" s="48">
        <v>0</v>
      </c>
      <c r="Q211" s="48">
        <v>70</v>
      </c>
      <c r="R211" s="48">
        <f t="shared" si="45"/>
        <v>0</v>
      </c>
      <c r="S211" s="48" t="str">
        <f t="shared" si="46"/>
        <v>80_0</v>
      </c>
      <c r="T211" s="54">
        <v>42.05</v>
      </c>
      <c r="U211" s="5"/>
      <c r="V211" s="48">
        <v>80</v>
      </c>
      <c r="W211" s="48">
        <v>0</v>
      </c>
      <c r="X211" s="48">
        <v>70</v>
      </c>
      <c r="Y211" s="48">
        <f t="shared" si="54"/>
        <v>0</v>
      </c>
      <c r="Z211" s="48" t="str">
        <f t="shared" si="47"/>
        <v>80_0</v>
      </c>
      <c r="AA211" s="54">
        <v>42.89</v>
      </c>
      <c r="AB211" s="493"/>
      <c r="AC211" s="48">
        <v>80</v>
      </c>
      <c r="AD211" s="48">
        <v>0</v>
      </c>
      <c r="AE211" s="48">
        <v>70</v>
      </c>
      <c r="AF211" s="48">
        <f t="shared" si="55"/>
        <v>0</v>
      </c>
      <c r="AG211" s="48" t="s">
        <v>592</v>
      </c>
      <c r="AH211" s="48" t="str">
        <f t="shared" si="50"/>
        <v>80_0</v>
      </c>
      <c r="AI211" s="50">
        <f t="shared" si="51"/>
        <v>42.05</v>
      </c>
      <c r="AJ211" s="50">
        <f t="shared" si="56"/>
        <v>42.89</v>
      </c>
      <c r="AK211" s="478">
        <f t="shared" si="57"/>
        <v>42.75</v>
      </c>
      <c r="AL211" s="5"/>
      <c r="AM211" s="5"/>
      <c r="AN211" s="5"/>
      <c r="AO211" s="5"/>
      <c r="AP211" s="5"/>
      <c r="AQ211" s="6"/>
    </row>
    <row r="212" spans="1:43">
      <c r="A212" s="48">
        <v>80</v>
      </c>
      <c r="B212" s="48">
        <v>1</v>
      </c>
      <c r="C212" s="48">
        <v>72</v>
      </c>
      <c r="D212" s="48">
        <f t="shared" si="52"/>
        <v>1</v>
      </c>
      <c r="E212" s="48" t="str">
        <f t="shared" si="53"/>
        <v>80_1</v>
      </c>
      <c r="F212" s="54">
        <v>40.53</v>
      </c>
      <c r="G212" s="48"/>
      <c r="H212" s="48">
        <v>80</v>
      </c>
      <c r="I212" s="48">
        <v>2</v>
      </c>
      <c r="J212" s="48">
        <v>74</v>
      </c>
      <c r="K212" s="48">
        <f t="shared" si="48"/>
        <v>2</v>
      </c>
      <c r="L212" s="48" t="str">
        <f t="shared" si="49"/>
        <v>80_2</v>
      </c>
      <c r="M212" s="54">
        <v>43.07</v>
      </c>
      <c r="N212" s="5"/>
      <c r="O212" s="48">
        <v>80</v>
      </c>
      <c r="P212" s="48">
        <v>1</v>
      </c>
      <c r="Q212" s="48">
        <v>72</v>
      </c>
      <c r="R212" s="48">
        <f t="shared" si="45"/>
        <v>1</v>
      </c>
      <c r="S212" s="48" t="str">
        <f t="shared" si="46"/>
        <v>80_1</v>
      </c>
      <c r="T212" s="54">
        <v>43.21</v>
      </c>
      <c r="U212" s="5"/>
      <c r="V212" s="48">
        <v>80</v>
      </c>
      <c r="W212" s="48">
        <v>1</v>
      </c>
      <c r="X212" s="48">
        <v>72</v>
      </c>
      <c r="Y212" s="48">
        <f t="shared" si="54"/>
        <v>1</v>
      </c>
      <c r="Z212" s="48" t="str">
        <f t="shared" si="47"/>
        <v>80_1</v>
      </c>
      <c r="AA212" s="54">
        <v>44.07</v>
      </c>
      <c r="AB212" s="493"/>
      <c r="AC212" s="48">
        <v>80</v>
      </c>
      <c r="AD212" s="48">
        <v>1</v>
      </c>
      <c r="AE212" s="48">
        <v>72</v>
      </c>
      <c r="AF212" s="48">
        <f t="shared" si="55"/>
        <v>1</v>
      </c>
      <c r="AG212" s="48" t="s">
        <v>593</v>
      </c>
      <c r="AH212" s="48" t="str">
        <f t="shared" si="50"/>
        <v>80_1</v>
      </c>
      <c r="AI212" s="50">
        <f t="shared" si="51"/>
        <v>43.21</v>
      </c>
      <c r="AJ212" s="50">
        <f t="shared" si="56"/>
        <v>44.07</v>
      </c>
      <c r="AK212" s="478">
        <f t="shared" si="57"/>
        <v>43.926666666666669</v>
      </c>
      <c r="AL212" s="5"/>
      <c r="AM212" s="5"/>
      <c r="AN212" s="5"/>
      <c r="AO212" s="5"/>
      <c r="AP212" s="5"/>
      <c r="AQ212" s="6"/>
    </row>
    <row r="213" spans="1:43">
      <c r="A213" s="48">
        <v>80</v>
      </c>
      <c r="B213" s="48">
        <v>2</v>
      </c>
      <c r="C213" s="48">
        <v>74</v>
      </c>
      <c r="D213" s="48">
        <f t="shared" si="52"/>
        <v>2</v>
      </c>
      <c r="E213" s="48" t="str">
        <f t="shared" si="53"/>
        <v>80_2</v>
      </c>
      <c r="F213" s="54">
        <v>41.61</v>
      </c>
      <c r="G213" s="48"/>
      <c r="H213" s="48">
        <v>80</v>
      </c>
      <c r="I213" s="48">
        <v>3</v>
      </c>
      <c r="J213" s="48">
        <v>75</v>
      </c>
      <c r="K213" s="48">
        <f t="shared" si="48"/>
        <v>3</v>
      </c>
      <c r="L213" s="48" t="str">
        <f t="shared" si="49"/>
        <v>80_3</v>
      </c>
      <c r="M213" s="54">
        <v>43.63</v>
      </c>
      <c r="N213" s="5"/>
      <c r="O213" s="48">
        <v>80</v>
      </c>
      <c r="P213" s="48">
        <v>2</v>
      </c>
      <c r="Q213" s="48">
        <v>74</v>
      </c>
      <c r="R213" s="48">
        <f t="shared" si="45"/>
        <v>2</v>
      </c>
      <c r="S213" s="48" t="str">
        <f t="shared" si="46"/>
        <v>80_2</v>
      </c>
      <c r="T213" s="54">
        <v>44.36</v>
      </c>
      <c r="U213" s="5"/>
      <c r="V213" s="48">
        <v>80</v>
      </c>
      <c r="W213" s="48">
        <v>2</v>
      </c>
      <c r="X213" s="48">
        <v>74</v>
      </c>
      <c r="Y213" s="48">
        <f t="shared" si="54"/>
        <v>2</v>
      </c>
      <c r="Z213" s="48" t="str">
        <f t="shared" si="47"/>
        <v>80_2</v>
      </c>
      <c r="AA213" s="54">
        <v>45.25</v>
      </c>
      <c r="AB213" s="493"/>
      <c r="AC213" s="48">
        <v>80</v>
      </c>
      <c r="AD213" s="48">
        <v>2</v>
      </c>
      <c r="AE213" s="48">
        <v>74</v>
      </c>
      <c r="AF213" s="48">
        <f t="shared" si="55"/>
        <v>2</v>
      </c>
      <c r="AG213" s="48" t="s">
        <v>594</v>
      </c>
      <c r="AH213" s="48" t="str">
        <f t="shared" si="50"/>
        <v>80_2</v>
      </c>
      <c r="AI213" s="50">
        <f t="shared" si="51"/>
        <v>44.36</v>
      </c>
      <c r="AJ213" s="50">
        <f t="shared" si="56"/>
        <v>45.25</v>
      </c>
      <c r="AK213" s="478">
        <f t="shared" si="57"/>
        <v>45.101666666666667</v>
      </c>
      <c r="AL213" s="5"/>
      <c r="AM213" s="5"/>
      <c r="AN213" s="5"/>
      <c r="AO213" s="5"/>
      <c r="AP213" s="5"/>
      <c r="AQ213" s="6"/>
    </row>
    <row r="214" spans="1:43">
      <c r="A214" s="48">
        <v>80</v>
      </c>
      <c r="B214" s="48">
        <v>3</v>
      </c>
      <c r="C214" s="48">
        <v>75</v>
      </c>
      <c r="D214" s="48">
        <f t="shared" si="52"/>
        <v>3</v>
      </c>
      <c r="E214" s="48" t="str">
        <f t="shared" si="53"/>
        <v>80_3</v>
      </c>
      <c r="F214" s="54">
        <v>42.15</v>
      </c>
      <c r="G214" s="48"/>
      <c r="H214" s="48">
        <v>80</v>
      </c>
      <c r="I214" s="48">
        <v>4</v>
      </c>
      <c r="J214" s="48">
        <v>76</v>
      </c>
      <c r="K214" s="48">
        <f t="shared" si="48"/>
        <v>4</v>
      </c>
      <c r="L214" s="48" t="str">
        <f t="shared" si="49"/>
        <v>80_4</v>
      </c>
      <c r="M214" s="54">
        <v>44.19</v>
      </c>
      <c r="N214" s="5"/>
      <c r="O214" s="48">
        <v>80</v>
      </c>
      <c r="P214" s="48">
        <v>3</v>
      </c>
      <c r="Q214" s="48">
        <v>75</v>
      </c>
      <c r="R214" s="48">
        <f t="shared" si="45"/>
        <v>3</v>
      </c>
      <c r="S214" s="48" t="str">
        <f t="shared" si="46"/>
        <v>80_3</v>
      </c>
      <c r="T214" s="54">
        <v>44.93</v>
      </c>
      <c r="U214" s="5"/>
      <c r="V214" s="48">
        <v>80</v>
      </c>
      <c r="W214" s="48">
        <v>3</v>
      </c>
      <c r="X214" s="48">
        <v>75</v>
      </c>
      <c r="Y214" s="48">
        <f t="shared" si="54"/>
        <v>3</v>
      </c>
      <c r="Z214" s="48" t="str">
        <f t="shared" si="47"/>
        <v>80_3</v>
      </c>
      <c r="AA214" s="54">
        <v>45.83</v>
      </c>
      <c r="AB214" s="493"/>
      <c r="AC214" s="48">
        <v>80</v>
      </c>
      <c r="AD214" s="48">
        <v>3</v>
      </c>
      <c r="AE214" s="48">
        <v>75</v>
      </c>
      <c r="AF214" s="48">
        <f t="shared" si="55"/>
        <v>3</v>
      </c>
      <c r="AG214" s="48" t="s">
        <v>595</v>
      </c>
      <c r="AH214" s="48" t="str">
        <f t="shared" si="50"/>
        <v>80_3</v>
      </c>
      <c r="AI214" s="50">
        <f t="shared" si="51"/>
        <v>44.93</v>
      </c>
      <c r="AJ214" s="50">
        <f t="shared" si="56"/>
        <v>45.83</v>
      </c>
      <c r="AK214" s="478">
        <f t="shared" si="57"/>
        <v>45.680000000000007</v>
      </c>
      <c r="AL214" s="5"/>
      <c r="AM214" s="5"/>
      <c r="AN214" s="5"/>
      <c r="AO214" s="5"/>
      <c r="AP214" s="5"/>
      <c r="AQ214" s="6"/>
    </row>
    <row r="215" spans="1:43">
      <c r="A215" s="48">
        <v>80</v>
      </c>
      <c r="B215" s="48">
        <v>4</v>
      </c>
      <c r="C215" s="48">
        <v>76</v>
      </c>
      <c r="D215" s="48">
        <f t="shared" si="52"/>
        <v>4</v>
      </c>
      <c r="E215" s="48" t="str">
        <f t="shared" si="53"/>
        <v>80_4</v>
      </c>
      <c r="F215" s="54">
        <v>42.7</v>
      </c>
      <c r="G215" s="48"/>
      <c r="H215" s="48">
        <v>80</v>
      </c>
      <c r="I215" s="48">
        <v>5</v>
      </c>
      <c r="J215" s="48">
        <v>77</v>
      </c>
      <c r="K215" s="48">
        <f t="shared" si="48"/>
        <v>5</v>
      </c>
      <c r="L215" s="48" t="str">
        <f t="shared" si="49"/>
        <v>80_5</v>
      </c>
      <c r="M215" s="54">
        <v>44.74</v>
      </c>
      <c r="N215" s="5"/>
      <c r="O215" s="48">
        <v>80</v>
      </c>
      <c r="P215" s="48">
        <v>4</v>
      </c>
      <c r="Q215" s="48">
        <v>76</v>
      </c>
      <c r="R215" s="48">
        <f t="shared" si="45"/>
        <v>4</v>
      </c>
      <c r="S215" s="48" t="str">
        <f t="shared" si="46"/>
        <v>80_4</v>
      </c>
      <c r="T215" s="54">
        <v>45.52</v>
      </c>
      <c r="U215" s="5"/>
      <c r="V215" s="48">
        <v>80</v>
      </c>
      <c r="W215" s="48">
        <v>4</v>
      </c>
      <c r="X215" s="48">
        <v>76</v>
      </c>
      <c r="Y215" s="48">
        <f t="shared" si="54"/>
        <v>4</v>
      </c>
      <c r="Z215" s="48" t="str">
        <f t="shared" si="47"/>
        <v>80_4</v>
      </c>
      <c r="AA215" s="54">
        <v>46.43</v>
      </c>
      <c r="AB215" s="493"/>
      <c r="AC215" s="48">
        <v>80</v>
      </c>
      <c r="AD215" s="48">
        <v>4</v>
      </c>
      <c r="AE215" s="48">
        <v>76</v>
      </c>
      <c r="AF215" s="48">
        <f t="shared" si="55"/>
        <v>4</v>
      </c>
      <c r="AG215" s="48" t="s">
        <v>596</v>
      </c>
      <c r="AH215" s="48" t="str">
        <f t="shared" si="50"/>
        <v>80_4</v>
      </c>
      <c r="AI215" s="50">
        <f t="shared" si="51"/>
        <v>45.52</v>
      </c>
      <c r="AJ215" s="50">
        <f t="shared" si="56"/>
        <v>46.43</v>
      </c>
      <c r="AK215" s="478">
        <f t="shared" si="57"/>
        <v>46.278333333333336</v>
      </c>
      <c r="AL215" s="5"/>
      <c r="AM215" s="5"/>
      <c r="AN215" s="5"/>
      <c r="AO215" s="5"/>
      <c r="AP215" s="5"/>
      <c r="AQ215" s="6"/>
    </row>
    <row r="216" spans="1:43">
      <c r="A216" s="48">
        <v>80</v>
      </c>
      <c r="B216" s="48">
        <v>5</v>
      </c>
      <c r="C216" s="48">
        <v>77</v>
      </c>
      <c r="D216" s="48">
        <f t="shared" si="52"/>
        <v>5</v>
      </c>
      <c r="E216" s="48" t="str">
        <f t="shared" si="53"/>
        <v>80_5</v>
      </c>
      <c r="F216" s="54">
        <v>43.23</v>
      </c>
      <c r="G216" s="48"/>
      <c r="H216" s="48">
        <v>80</v>
      </c>
      <c r="I216" s="48">
        <v>6</v>
      </c>
      <c r="J216" s="48">
        <v>80</v>
      </c>
      <c r="K216" s="48">
        <f t="shared" si="48"/>
        <v>6</v>
      </c>
      <c r="L216" s="48" t="str">
        <f t="shared" si="49"/>
        <v>80_6</v>
      </c>
      <c r="M216" s="54">
        <v>46.61</v>
      </c>
      <c r="N216" s="5"/>
      <c r="O216" s="48">
        <v>80</v>
      </c>
      <c r="P216" s="48">
        <v>5</v>
      </c>
      <c r="Q216" s="48">
        <v>77</v>
      </c>
      <c r="R216" s="48">
        <f t="shared" si="45"/>
        <v>5</v>
      </c>
      <c r="S216" s="48" t="str">
        <f t="shared" si="46"/>
        <v>80_5</v>
      </c>
      <c r="T216" s="54">
        <v>46.08</v>
      </c>
      <c r="U216" s="5"/>
      <c r="V216" s="48">
        <v>80</v>
      </c>
      <c r="W216" s="48">
        <v>5</v>
      </c>
      <c r="X216" s="48">
        <v>77</v>
      </c>
      <c r="Y216" s="48">
        <f t="shared" si="54"/>
        <v>5</v>
      </c>
      <c r="Z216" s="48" t="str">
        <f t="shared" si="47"/>
        <v>80_5</v>
      </c>
      <c r="AA216" s="54">
        <v>47</v>
      </c>
      <c r="AB216" s="493"/>
      <c r="AC216" s="48">
        <v>80</v>
      </c>
      <c r="AD216" s="48">
        <v>5</v>
      </c>
      <c r="AE216" s="48">
        <v>77</v>
      </c>
      <c r="AF216" s="48">
        <f t="shared" si="55"/>
        <v>5</v>
      </c>
      <c r="AG216" s="48" t="s">
        <v>597</v>
      </c>
      <c r="AH216" s="48" t="str">
        <f t="shared" si="50"/>
        <v>80_5</v>
      </c>
      <c r="AI216" s="50">
        <f t="shared" si="51"/>
        <v>46.08</v>
      </c>
      <c r="AJ216" s="50">
        <f t="shared" si="56"/>
        <v>47</v>
      </c>
      <c r="AK216" s="478">
        <f t="shared" si="57"/>
        <v>46.846666666666671</v>
      </c>
      <c r="AL216" s="5"/>
      <c r="AM216" s="5"/>
      <c r="AN216" s="5"/>
      <c r="AO216" s="5"/>
      <c r="AP216" s="5"/>
      <c r="AQ216" s="6"/>
    </row>
    <row r="217" spans="1:43">
      <c r="A217" s="48">
        <v>80</v>
      </c>
      <c r="B217" s="48">
        <v>6</v>
      </c>
      <c r="C217" s="48">
        <v>80</v>
      </c>
      <c r="D217" s="48">
        <f t="shared" si="52"/>
        <v>6</v>
      </c>
      <c r="E217" s="48" t="str">
        <f t="shared" si="53"/>
        <v>80_6</v>
      </c>
      <c r="F217" s="54">
        <v>45.03</v>
      </c>
      <c r="G217" s="48"/>
      <c r="H217" s="48">
        <v>80</v>
      </c>
      <c r="I217" s="48">
        <v>7</v>
      </c>
      <c r="J217" s="48">
        <v>83</v>
      </c>
      <c r="K217" s="48">
        <f t="shared" si="48"/>
        <v>7</v>
      </c>
      <c r="L217" s="48" t="str">
        <f t="shared" si="49"/>
        <v>80_7</v>
      </c>
      <c r="M217" s="54">
        <v>48.48</v>
      </c>
      <c r="N217" s="5"/>
      <c r="O217" s="48">
        <v>80</v>
      </c>
      <c r="P217" s="48">
        <v>6</v>
      </c>
      <c r="Q217" s="48">
        <v>80</v>
      </c>
      <c r="R217" s="48">
        <f t="shared" si="45"/>
        <v>6</v>
      </c>
      <c r="S217" s="48" t="str">
        <f t="shared" si="46"/>
        <v>80_6</v>
      </c>
      <c r="T217" s="54">
        <v>48</v>
      </c>
      <c r="U217" s="5"/>
      <c r="V217" s="48">
        <v>80</v>
      </c>
      <c r="W217" s="48">
        <v>6</v>
      </c>
      <c r="X217" s="48">
        <v>80</v>
      </c>
      <c r="Y217" s="48">
        <f t="shared" si="54"/>
        <v>6</v>
      </c>
      <c r="Z217" s="48" t="str">
        <f t="shared" si="47"/>
        <v>80_6</v>
      </c>
      <c r="AA217" s="54">
        <v>48.96</v>
      </c>
      <c r="AB217" s="493"/>
      <c r="AC217" s="48">
        <v>80</v>
      </c>
      <c r="AD217" s="48">
        <v>6</v>
      </c>
      <c r="AE217" s="48">
        <v>80</v>
      </c>
      <c r="AF217" s="48">
        <f t="shared" si="55"/>
        <v>6</v>
      </c>
      <c r="AG217" s="48" t="s">
        <v>598</v>
      </c>
      <c r="AH217" s="48" t="str">
        <f t="shared" si="50"/>
        <v>80_6</v>
      </c>
      <c r="AI217" s="50">
        <f t="shared" si="51"/>
        <v>48</v>
      </c>
      <c r="AJ217" s="50">
        <f t="shared" si="56"/>
        <v>48.96</v>
      </c>
      <c r="AK217" s="478">
        <f t="shared" si="57"/>
        <v>48.800000000000004</v>
      </c>
      <c r="AL217" s="5"/>
      <c r="AM217" s="5"/>
      <c r="AN217" s="5"/>
      <c r="AO217" s="5"/>
      <c r="AP217" s="5"/>
      <c r="AQ217" s="6"/>
    </row>
    <row r="218" spans="1:43">
      <c r="A218" s="48">
        <v>80</v>
      </c>
      <c r="B218" s="48">
        <v>7</v>
      </c>
      <c r="C218" s="48">
        <v>83</v>
      </c>
      <c r="D218" s="48">
        <f t="shared" si="52"/>
        <v>7</v>
      </c>
      <c r="E218" s="48" t="str">
        <f t="shared" si="53"/>
        <v>80_7</v>
      </c>
      <c r="F218" s="54">
        <v>46.84</v>
      </c>
      <c r="G218" s="48"/>
      <c r="H218" s="48">
        <v>80</v>
      </c>
      <c r="I218" s="48">
        <v>8</v>
      </c>
      <c r="J218" s="48">
        <v>86</v>
      </c>
      <c r="K218" s="48">
        <f t="shared" si="48"/>
        <v>8</v>
      </c>
      <c r="L218" s="48" t="str">
        <f t="shared" si="49"/>
        <v>80_8</v>
      </c>
      <c r="M218" s="54">
        <v>50.59</v>
      </c>
      <c r="N218" s="5"/>
      <c r="O218" s="48">
        <v>80</v>
      </c>
      <c r="P218" s="48">
        <v>7</v>
      </c>
      <c r="Q218" s="48">
        <v>83</v>
      </c>
      <c r="R218" s="48">
        <f t="shared" si="45"/>
        <v>7</v>
      </c>
      <c r="S218" s="48" t="str">
        <f t="shared" si="46"/>
        <v>80_7</v>
      </c>
      <c r="T218" s="54">
        <v>49.93</v>
      </c>
      <c r="U218" s="5"/>
      <c r="V218" s="48">
        <v>80</v>
      </c>
      <c r="W218" s="48">
        <v>7</v>
      </c>
      <c r="X218" s="48">
        <v>83</v>
      </c>
      <c r="Y218" s="48">
        <f t="shared" si="54"/>
        <v>7</v>
      </c>
      <c r="Z218" s="48" t="str">
        <f t="shared" si="47"/>
        <v>80_7</v>
      </c>
      <c r="AA218" s="54">
        <v>50.93</v>
      </c>
      <c r="AB218" s="493"/>
      <c r="AC218" s="48">
        <v>80</v>
      </c>
      <c r="AD218" s="48">
        <v>7</v>
      </c>
      <c r="AE218" s="48">
        <v>83</v>
      </c>
      <c r="AF218" s="48">
        <f t="shared" si="55"/>
        <v>7</v>
      </c>
      <c r="AG218" s="48" t="s">
        <v>599</v>
      </c>
      <c r="AH218" s="48" t="str">
        <f t="shared" si="50"/>
        <v>80_7</v>
      </c>
      <c r="AI218" s="50">
        <f t="shared" si="51"/>
        <v>49.93</v>
      </c>
      <c r="AJ218" s="50">
        <f t="shared" si="56"/>
        <v>50.93</v>
      </c>
      <c r="AK218" s="478">
        <f t="shared" si="57"/>
        <v>50.763333333333335</v>
      </c>
      <c r="AL218" s="5"/>
      <c r="AM218" s="5"/>
      <c r="AN218" s="5"/>
      <c r="AO218" s="5"/>
      <c r="AP218" s="5"/>
      <c r="AQ218" s="6"/>
    </row>
    <row r="219" spans="1:43">
      <c r="A219" s="48">
        <v>80</v>
      </c>
      <c r="B219" s="48">
        <v>8</v>
      </c>
      <c r="C219" s="48">
        <v>86</v>
      </c>
      <c r="D219" s="48">
        <f t="shared" si="52"/>
        <v>8</v>
      </c>
      <c r="E219" s="48" t="str">
        <f t="shared" si="53"/>
        <v>80_8</v>
      </c>
      <c r="F219" s="54">
        <v>48.88</v>
      </c>
      <c r="G219" s="48"/>
      <c r="H219" s="48">
        <v>80</v>
      </c>
      <c r="I219" s="48">
        <v>9</v>
      </c>
      <c r="J219" s="48">
        <v>88</v>
      </c>
      <c r="K219" s="48">
        <f t="shared" si="48"/>
        <v>9</v>
      </c>
      <c r="L219" s="48" t="str">
        <f t="shared" si="49"/>
        <v>80_9</v>
      </c>
      <c r="M219" s="54">
        <v>52.05</v>
      </c>
      <c r="N219" s="5"/>
      <c r="O219" s="48">
        <v>80</v>
      </c>
      <c r="P219" s="48">
        <v>8</v>
      </c>
      <c r="Q219" s="48">
        <v>86</v>
      </c>
      <c r="R219" s="48">
        <f t="shared" si="45"/>
        <v>8</v>
      </c>
      <c r="S219" s="48" t="str">
        <f t="shared" si="46"/>
        <v>80_8</v>
      </c>
      <c r="T219" s="54">
        <v>52.11</v>
      </c>
      <c r="U219" s="5"/>
      <c r="V219" s="48">
        <v>80</v>
      </c>
      <c r="W219" s="48">
        <v>8</v>
      </c>
      <c r="X219" s="48">
        <v>86</v>
      </c>
      <c r="Y219" s="48">
        <f t="shared" si="54"/>
        <v>8</v>
      </c>
      <c r="Z219" s="48" t="str">
        <f t="shared" si="47"/>
        <v>80_8</v>
      </c>
      <c r="AA219" s="54">
        <v>53.15</v>
      </c>
      <c r="AB219" s="493"/>
      <c r="AC219" s="48">
        <v>80</v>
      </c>
      <c r="AD219" s="48">
        <v>8</v>
      </c>
      <c r="AE219" s="48">
        <v>86</v>
      </c>
      <c r="AF219" s="48">
        <f t="shared" si="55"/>
        <v>8</v>
      </c>
      <c r="AG219" s="48" t="s">
        <v>600</v>
      </c>
      <c r="AH219" s="48" t="str">
        <f t="shared" si="50"/>
        <v>80_8</v>
      </c>
      <c r="AI219" s="50">
        <f t="shared" si="51"/>
        <v>52.11</v>
      </c>
      <c r="AJ219" s="50">
        <f t="shared" si="56"/>
        <v>53.15</v>
      </c>
      <c r="AK219" s="478">
        <f t="shared" si="57"/>
        <v>52.976666666666659</v>
      </c>
      <c r="AL219" s="5"/>
      <c r="AM219" s="5"/>
      <c r="AN219" s="5"/>
      <c r="AO219" s="5"/>
      <c r="AP219" s="5"/>
      <c r="AQ219" s="6"/>
    </row>
    <row r="220" spans="1:43">
      <c r="A220" s="48">
        <v>80</v>
      </c>
      <c r="B220" s="48">
        <v>9</v>
      </c>
      <c r="C220" s="48">
        <v>88</v>
      </c>
      <c r="D220" s="48">
        <f t="shared" si="52"/>
        <v>9</v>
      </c>
      <c r="E220" s="48" t="str">
        <f t="shared" si="53"/>
        <v>80_9</v>
      </c>
      <c r="F220" s="54">
        <v>50.29</v>
      </c>
      <c r="G220" s="48"/>
      <c r="H220" s="48">
        <v>80</v>
      </c>
      <c r="I220" s="48">
        <v>10</v>
      </c>
      <c r="J220" s="48">
        <v>90</v>
      </c>
      <c r="K220" s="48">
        <f t="shared" si="48"/>
        <v>10</v>
      </c>
      <c r="L220" s="48" t="str">
        <f t="shared" si="49"/>
        <v>80_10</v>
      </c>
      <c r="M220" s="54">
        <v>53.5</v>
      </c>
      <c r="N220" s="5"/>
      <c r="O220" s="48">
        <v>80</v>
      </c>
      <c r="P220" s="48">
        <v>9</v>
      </c>
      <c r="Q220" s="48">
        <v>88</v>
      </c>
      <c r="R220" s="48">
        <f t="shared" si="45"/>
        <v>9</v>
      </c>
      <c r="S220" s="48" t="str">
        <f t="shared" si="46"/>
        <v>80_9</v>
      </c>
      <c r="T220" s="54">
        <v>53.61</v>
      </c>
      <c r="U220" s="5"/>
      <c r="V220" s="48">
        <v>80</v>
      </c>
      <c r="W220" s="48">
        <v>9</v>
      </c>
      <c r="X220" s="48">
        <v>88</v>
      </c>
      <c r="Y220" s="48">
        <f t="shared" si="54"/>
        <v>9</v>
      </c>
      <c r="Z220" s="48" t="str">
        <f t="shared" si="47"/>
        <v>80_9</v>
      </c>
      <c r="AA220" s="54">
        <v>54.69</v>
      </c>
      <c r="AB220" s="493"/>
      <c r="AC220" s="48">
        <v>80</v>
      </c>
      <c r="AD220" s="48">
        <v>9</v>
      </c>
      <c r="AE220" s="48">
        <v>88</v>
      </c>
      <c r="AF220" s="48">
        <f t="shared" si="55"/>
        <v>9</v>
      </c>
      <c r="AG220" s="48" t="s">
        <v>601</v>
      </c>
      <c r="AH220" s="48" t="str">
        <f t="shared" si="50"/>
        <v>80_9</v>
      </c>
      <c r="AI220" s="50">
        <f t="shared" si="51"/>
        <v>53.61</v>
      </c>
      <c r="AJ220" s="50">
        <f t="shared" si="56"/>
        <v>54.69</v>
      </c>
      <c r="AK220" s="478">
        <f t="shared" si="57"/>
        <v>54.510000000000005</v>
      </c>
      <c r="AL220" s="5"/>
      <c r="AM220" s="5"/>
      <c r="AN220" s="5"/>
      <c r="AO220" s="5"/>
      <c r="AP220" s="5"/>
      <c r="AQ220" s="6"/>
    </row>
    <row r="221" spans="1:43">
      <c r="A221" s="48">
        <v>80</v>
      </c>
      <c r="B221" s="48">
        <v>10</v>
      </c>
      <c r="C221" s="48">
        <v>90</v>
      </c>
      <c r="D221" s="48">
        <f t="shared" si="52"/>
        <v>10</v>
      </c>
      <c r="E221" s="48" t="str">
        <f t="shared" si="53"/>
        <v>80_10</v>
      </c>
      <c r="F221" s="54">
        <v>51.69</v>
      </c>
      <c r="G221" s="48"/>
      <c r="H221" s="48">
        <v>80</v>
      </c>
      <c r="I221" s="48">
        <v>11</v>
      </c>
      <c r="J221" s="48">
        <v>92</v>
      </c>
      <c r="K221" s="48">
        <f t="shared" si="48"/>
        <v>11</v>
      </c>
      <c r="L221" s="48" t="str">
        <f t="shared" si="49"/>
        <v>80_11</v>
      </c>
      <c r="M221" s="54">
        <v>54.97</v>
      </c>
      <c r="N221" s="5"/>
      <c r="O221" s="48">
        <v>80</v>
      </c>
      <c r="P221" s="48">
        <v>10</v>
      </c>
      <c r="Q221" s="48">
        <v>90</v>
      </c>
      <c r="R221" s="48">
        <f t="shared" si="45"/>
        <v>10</v>
      </c>
      <c r="S221" s="48" t="str">
        <f t="shared" si="46"/>
        <v>80_10</v>
      </c>
      <c r="T221" s="54">
        <v>55.11</v>
      </c>
      <c r="U221" s="5"/>
      <c r="V221" s="48">
        <v>80</v>
      </c>
      <c r="W221" s="48">
        <v>10</v>
      </c>
      <c r="X221" s="48">
        <v>90</v>
      </c>
      <c r="Y221" s="48">
        <f t="shared" si="54"/>
        <v>10</v>
      </c>
      <c r="Z221" s="48" t="str">
        <f t="shared" si="47"/>
        <v>80_10</v>
      </c>
      <c r="AA221" s="54">
        <v>56.21</v>
      </c>
      <c r="AB221" s="493"/>
      <c r="AC221" s="48">
        <v>80</v>
      </c>
      <c r="AD221" s="48">
        <v>10</v>
      </c>
      <c r="AE221" s="48">
        <v>90</v>
      </c>
      <c r="AF221" s="48">
        <f t="shared" si="55"/>
        <v>10</v>
      </c>
      <c r="AG221" s="48" t="s">
        <v>602</v>
      </c>
      <c r="AH221" s="48" t="str">
        <f t="shared" si="50"/>
        <v>80_10</v>
      </c>
      <c r="AI221" s="50">
        <f t="shared" si="51"/>
        <v>55.11</v>
      </c>
      <c r="AJ221" s="50">
        <f t="shared" si="56"/>
        <v>56.21</v>
      </c>
      <c r="AK221" s="478">
        <f t="shared" si="57"/>
        <v>56.026666666666671</v>
      </c>
      <c r="AL221" s="5"/>
      <c r="AM221" s="5"/>
      <c r="AN221" s="5"/>
      <c r="AO221" s="5"/>
      <c r="AP221" s="5"/>
      <c r="AQ221" s="6"/>
    </row>
    <row r="222" spans="1:43">
      <c r="A222" s="48">
        <v>80</v>
      </c>
      <c r="B222" s="48">
        <v>11</v>
      </c>
      <c r="C222" s="48">
        <v>92</v>
      </c>
      <c r="D222" s="48">
        <f t="shared" si="52"/>
        <v>11</v>
      </c>
      <c r="E222" s="48" t="str">
        <f t="shared" si="53"/>
        <v>80_11</v>
      </c>
      <c r="F222" s="54">
        <v>53.11</v>
      </c>
      <c r="G222" s="48"/>
      <c r="H222" s="48">
        <v>80</v>
      </c>
      <c r="I222" s="48">
        <v>12</v>
      </c>
      <c r="J222" s="48">
        <v>94</v>
      </c>
      <c r="K222" s="48">
        <f t="shared" si="48"/>
        <v>12</v>
      </c>
      <c r="L222" s="48" t="str">
        <f t="shared" si="49"/>
        <v>80_12</v>
      </c>
      <c r="M222" s="54">
        <v>56.45</v>
      </c>
      <c r="N222" s="5"/>
      <c r="O222" s="48">
        <v>80</v>
      </c>
      <c r="P222" s="48">
        <v>11</v>
      </c>
      <c r="Q222" s="48">
        <v>92</v>
      </c>
      <c r="R222" s="48">
        <f t="shared" si="45"/>
        <v>11</v>
      </c>
      <c r="S222" s="48" t="str">
        <f t="shared" si="46"/>
        <v>80_11</v>
      </c>
      <c r="T222" s="54">
        <v>56.61</v>
      </c>
      <c r="U222" s="5"/>
      <c r="V222" s="48">
        <v>80</v>
      </c>
      <c r="W222" s="48">
        <v>11</v>
      </c>
      <c r="X222" s="48">
        <v>92</v>
      </c>
      <c r="Y222" s="48">
        <f t="shared" si="54"/>
        <v>11</v>
      </c>
      <c r="Z222" s="48" t="str">
        <f t="shared" si="47"/>
        <v>80_11</v>
      </c>
      <c r="AA222" s="54">
        <v>57.75</v>
      </c>
      <c r="AB222" s="493"/>
      <c r="AC222" s="48">
        <v>80</v>
      </c>
      <c r="AD222" s="48">
        <v>11</v>
      </c>
      <c r="AE222" s="48">
        <v>92</v>
      </c>
      <c r="AF222" s="48">
        <f t="shared" si="55"/>
        <v>11</v>
      </c>
      <c r="AG222" s="48" t="s">
        <v>603</v>
      </c>
      <c r="AH222" s="48" t="str">
        <f t="shared" si="50"/>
        <v>80_11</v>
      </c>
      <c r="AI222" s="50">
        <f t="shared" si="51"/>
        <v>56.61</v>
      </c>
      <c r="AJ222" s="50">
        <f t="shared" si="56"/>
        <v>57.75</v>
      </c>
      <c r="AK222" s="478">
        <f t="shared" si="57"/>
        <v>57.56</v>
      </c>
      <c r="AL222" s="5"/>
      <c r="AM222" s="5"/>
      <c r="AN222" s="5"/>
      <c r="AO222" s="5"/>
      <c r="AP222" s="5"/>
      <c r="AQ222" s="6"/>
    </row>
    <row r="223" spans="1:43">
      <c r="A223" s="48">
        <v>80</v>
      </c>
      <c r="B223" s="48">
        <v>12</v>
      </c>
      <c r="C223" s="48">
        <v>94</v>
      </c>
      <c r="D223" s="48">
        <f t="shared" si="52"/>
        <v>12</v>
      </c>
      <c r="E223" s="48" t="str">
        <f t="shared" si="53"/>
        <v>80_12</v>
      </c>
      <c r="F223" s="54">
        <v>54.54</v>
      </c>
      <c r="G223" s="48"/>
      <c r="H223" s="48">
        <v>80</v>
      </c>
      <c r="I223" s="48">
        <v>13</v>
      </c>
      <c r="J223" s="48">
        <v>95</v>
      </c>
      <c r="K223" s="48">
        <f t="shared" si="48"/>
        <v>13</v>
      </c>
      <c r="L223" s="48" t="str">
        <f t="shared" si="49"/>
        <v>80_13</v>
      </c>
      <c r="M223" s="54">
        <v>57.18</v>
      </c>
      <c r="N223" s="5"/>
      <c r="O223" s="48">
        <v>80</v>
      </c>
      <c r="P223" s="48">
        <v>12</v>
      </c>
      <c r="Q223" s="48">
        <v>94</v>
      </c>
      <c r="R223" s="48">
        <f t="shared" si="45"/>
        <v>12</v>
      </c>
      <c r="S223" s="48" t="str">
        <f t="shared" si="46"/>
        <v>80_12</v>
      </c>
      <c r="T223" s="54">
        <v>58.14</v>
      </c>
      <c r="U223" s="5"/>
      <c r="V223" s="48">
        <v>80</v>
      </c>
      <c r="W223" s="48">
        <v>12</v>
      </c>
      <c r="X223" s="48">
        <v>94</v>
      </c>
      <c r="Y223" s="48">
        <f t="shared" si="54"/>
        <v>12</v>
      </c>
      <c r="Z223" s="48" t="str">
        <f t="shared" si="47"/>
        <v>80_12</v>
      </c>
      <c r="AA223" s="54">
        <v>59.3</v>
      </c>
      <c r="AB223" s="493"/>
      <c r="AC223" s="48">
        <v>80</v>
      </c>
      <c r="AD223" s="48">
        <v>12</v>
      </c>
      <c r="AE223" s="48">
        <v>94</v>
      </c>
      <c r="AF223" s="48">
        <f t="shared" si="55"/>
        <v>12</v>
      </c>
      <c r="AG223" s="48" t="s">
        <v>604</v>
      </c>
      <c r="AH223" s="48" t="str">
        <f t="shared" si="50"/>
        <v>80_12</v>
      </c>
      <c r="AI223" s="50">
        <f t="shared" si="51"/>
        <v>58.14</v>
      </c>
      <c r="AJ223" s="50">
        <f t="shared" si="56"/>
        <v>59.3</v>
      </c>
      <c r="AK223" s="478">
        <f t="shared" si="57"/>
        <v>59.106666666666662</v>
      </c>
      <c r="AL223" s="5"/>
      <c r="AM223" s="5"/>
      <c r="AN223" s="5"/>
      <c r="AO223" s="5"/>
      <c r="AP223" s="5"/>
      <c r="AQ223" s="6"/>
    </row>
    <row r="224" spans="1:43">
      <c r="A224" s="48">
        <v>80</v>
      </c>
      <c r="B224" s="48">
        <v>13</v>
      </c>
      <c r="C224" s="48">
        <v>95</v>
      </c>
      <c r="D224" s="48">
        <f t="shared" si="52"/>
        <v>13</v>
      </c>
      <c r="E224" s="48" t="str">
        <f t="shared" si="53"/>
        <v>80_13</v>
      </c>
      <c r="F224" s="54">
        <v>55.25</v>
      </c>
      <c r="G224" s="48"/>
      <c r="H224" s="48">
        <v>80</v>
      </c>
      <c r="I224" s="48">
        <v>14</v>
      </c>
      <c r="J224" s="48">
        <v>96</v>
      </c>
      <c r="K224" s="48">
        <f t="shared" si="48"/>
        <v>14</v>
      </c>
      <c r="L224" s="48" t="str">
        <f t="shared" si="49"/>
        <v>80_14</v>
      </c>
      <c r="M224" s="54">
        <v>57.92</v>
      </c>
      <c r="N224" s="5"/>
      <c r="O224" s="48">
        <v>80</v>
      </c>
      <c r="P224" s="48">
        <v>13</v>
      </c>
      <c r="Q224" s="48">
        <v>95</v>
      </c>
      <c r="R224" s="48">
        <f t="shared" si="45"/>
        <v>13</v>
      </c>
      <c r="S224" s="48" t="str">
        <f t="shared" si="46"/>
        <v>80_13</v>
      </c>
      <c r="T224" s="54">
        <v>58.89</v>
      </c>
      <c r="U224" s="5"/>
      <c r="V224" s="48">
        <v>80</v>
      </c>
      <c r="W224" s="48">
        <v>13</v>
      </c>
      <c r="X224" s="48">
        <v>95</v>
      </c>
      <c r="Y224" s="48">
        <f t="shared" si="54"/>
        <v>13</v>
      </c>
      <c r="Z224" s="48" t="str">
        <f t="shared" si="47"/>
        <v>80_13</v>
      </c>
      <c r="AA224" s="54">
        <v>60.07</v>
      </c>
      <c r="AB224" s="493"/>
      <c r="AC224" s="48">
        <v>80</v>
      </c>
      <c r="AD224" s="48">
        <v>13</v>
      </c>
      <c r="AE224" s="48">
        <v>95</v>
      </c>
      <c r="AF224" s="48">
        <f t="shared" si="55"/>
        <v>13</v>
      </c>
      <c r="AG224" s="48" t="s">
        <v>605</v>
      </c>
      <c r="AH224" s="48" t="str">
        <f t="shared" si="50"/>
        <v>80_13</v>
      </c>
      <c r="AI224" s="50">
        <f t="shared" si="51"/>
        <v>58.89</v>
      </c>
      <c r="AJ224" s="50">
        <f t="shared" si="56"/>
        <v>60.07</v>
      </c>
      <c r="AK224" s="478">
        <f t="shared" si="57"/>
        <v>59.873333333333335</v>
      </c>
      <c r="AL224" s="5"/>
      <c r="AM224" s="5"/>
      <c r="AN224" s="5"/>
      <c r="AO224" s="5"/>
      <c r="AP224" s="5"/>
      <c r="AQ224" s="6"/>
    </row>
    <row r="225" spans="1:43">
      <c r="A225" s="48">
        <v>80</v>
      </c>
      <c r="B225" s="48">
        <v>14</v>
      </c>
      <c r="C225" s="48">
        <v>96</v>
      </c>
      <c r="D225" s="48">
        <f t="shared" si="52"/>
        <v>14</v>
      </c>
      <c r="E225" s="48" t="str">
        <f t="shared" si="53"/>
        <v>80_14</v>
      </c>
      <c r="F225" s="54">
        <v>55.96</v>
      </c>
      <c r="G225" s="48"/>
      <c r="H225" s="48">
        <v>80</v>
      </c>
      <c r="I225" s="48">
        <v>15</v>
      </c>
      <c r="J225" s="48">
        <v>97</v>
      </c>
      <c r="K225" s="48">
        <f t="shared" si="48"/>
        <v>15</v>
      </c>
      <c r="L225" s="48" t="str">
        <f t="shared" si="49"/>
        <v>80_15</v>
      </c>
      <c r="M225" s="54">
        <v>58.65</v>
      </c>
      <c r="N225" s="5"/>
      <c r="O225" s="48">
        <v>80</v>
      </c>
      <c r="P225" s="48">
        <v>14</v>
      </c>
      <c r="Q225" s="48">
        <v>96</v>
      </c>
      <c r="R225" s="48">
        <f t="shared" si="45"/>
        <v>14</v>
      </c>
      <c r="S225" s="48" t="str">
        <f t="shared" si="46"/>
        <v>80_14</v>
      </c>
      <c r="T225" s="54">
        <v>59.66</v>
      </c>
      <c r="U225" s="5"/>
      <c r="V225" s="48">
        <v>80</v>
      </c>
      <c r="W225" s="48">
        <v>14</v>
      </c>
      <c r="X225" s="48">
        <v>96</v>
      </c>
      <c r="Y225" s="48">
        <f t="shared" si="54"/>
        <v>14</v>
      </c>
      <c r="Z225" s="48" t="str">
        <f t="shared" si="47"/>
        <v>80_14</v>
      </c>
      <c r="AA225" s="54">
        <v>60.85</v>
      </c>
      <c r="AB225" s="493"/>
      <c r="AC225" s="48">
        <v>80</v>
      </c>
      <c r="AD225" s="48">
        <v>14</v>
      </c>
      <c r="AE225" s="48">
        <v>96</v>
      </c>
      <c r="AF225" s="48">
        <f t="shared" si="55"/>
        <v>14</v>
      </c>
      <c r="AG225" s="48" t="s">
        <v>606</v>
      </c>
      <c r="AH225" s="48" t="str">
        <f t="shared" si="50"/>
        <v>80_14</v>
      </c>
      <c r="AI225" s="50">
        <f t="shared" si="51"/>
        <v>59.66</v>
      </c>
      <c r="AJ225" s="50">
        <f t="shared" si="56"/>
        <v>60.85</v>
      </c>
      <c r="AK225" s="478">
        <f t="shared" si="57"/>
        <v>60.651666666666671</v>
      </c>
      <c r="AL225" s="5"/>
      <c r="AM225" s="5"/>
      <c r="AN225" s="5"/>
      <c r="AO225" s="5"/>
      <c r="AP225" s="5"/>
      <c r="AQ225" s="6"/>
    </row>
    <row r="226" spans="1:43">
      <c r="A226" s="48">
        <v>80</v>
      </c>
      <c r="B226" s="48">
        <v>15</v>
      </c>
      <c r="C226" s="48">
        <v>97</v>
      </c>
      <c r="D226" s="48">
        <f t="shared" si="52"/>
        <v>15</v>
      </c>
      <c r="E226" s="48" t="str">
        <f t="shared" si="53"/>
        <v>80_15</v>
      </c>
      <c r="F226" s="54">
        <v>56.67</v>
      </c>
      <c r="G226" s="48"/>
      <c r="H226" s="48">
        <v>80</v>
      </c>
      <c r="I226" s="48">
        <v>16</v>
      </c>
      <c r="J226" s="48">
        <v>98</v>
      </c>
      <c r="K226" s="48">
        <f t="shared" si="48"/>
        <v>16</v>
      </c>
      <c r="L226" s="48" t="str">
        <f t="shared" si="49"/>
        <v>80_16</v>
      </c>
      <c r="M226" s="54">
        <v>59.38</v>
      </c>
      <c r="N226" s="5"/>
      <c r="O226" s="48">
        <v>80</v>
      </c>
      <c r="P226" s="48">
        <v>15</v>
      </c>
      <c r="Q226" s="48">
        <v>97</v>
      </c>
      <c r="R226" s="48">
        <f t="shared" si="45"/>
        <v>15</v>
      </c>
      <c r="S226" s="48" t="str">
        <f t="shared" si="46"/>
        <v>80_15</v>
      </c>
      <c r="T226" s="54">
        <v>60.41</v>
      </c>
      <c r="U226" s="5"/>
      <c r="V226" s="48">
        <v>80</v>
      </c>
      <c r="W226" s="48">
        <v>15</v>
      </c>
      <c r="X226" s="48">
        <v>97</v>
      </c>
      <c r="Y226" s="48">
        <f t="shared" si="54"/>
        <v>15</v>
      </c>
      <c r="Z226" s="48" t="str">
        <f t="shared" si="47"/>
        <v>80_15</v>
      </c>
      <c r="AA226" s="54">
        <v>61.62</v>
      </c>
      <c r="AB226" s="493"/>
      <c r="AC226" s="48">
        <v>80</v>
      </c>
      <c r="AD226" s="48">
        <v>15</v>
      </c>
      <c r="AE226" s="48">
        <v>97</v>
      </c>
      <c r="AF226" s="48">
        <f t="shared" si="55"/>
        <v>15</v>
      </c>
      <c r="AG226" s="48" t="s">
        <v>607</v>
      </c>
      <c r="AH226" s="48" t="str">
        <f t="shared" si="50"/>
        <v>80_15</v>
      </c>
      <c r="AI226" s="50">
        <f t="shared" si="51"/>
        <v>60.41</v>
      </c>
      <c r="AJ226" s="50">
        <f t="shared" si="56"/>
        <v>61.62</v>
      </c>
      <c r="AK226" s="478">
        <f t="shared" si="57"/>
        <v>61.418333333333337</v>
      </c>
      <c r="AL226" s="5"/>
      <c r="AM226" s="5"/>
      <c r="AN226" s="5"/>
      <c r="AO226" s="5"/>
      <c r="AP226" s="5"/>
      <c r="AQ226" s="6"/>
    </row>
    <row r="227" spans="1:43">
      <c r="A227" s="48">
        <v>80</v>
      </c>
      <c r="B227" s="48">
        <v>16</v>
      </c>
      <c r="C227" s="48">
        <v>98</v>
      </c>
      <c r="D227" s="48">
        <f t="shared" si="52"/>
        <v>16</v>
      </c>
      <c r="E227" s="48" t="str">
        <f t="shared" si="53"/>
        <v>80_16</v>
      </c>
      <c r="F227" s="54">
        <v>57.38</v>
      </c>
      <c r="G227" s="48"/>
      <c r="H227" s="48">
        <v>80</v>
      </c>
      <c r="I227" s="48">
        <v>17</v>
      </c>
      <c r="J227" s="48">
        <v>99</v>
      </c>
      <c r="K227" s="48">
        <f t="shared" si="48"/>
        <v>17</v>
      </c>
      <c r="L227" s="48" t="str">
        <f t="shared" si="49"/>
        <v>80_17</v>
      </c>
      <c r="M227" s="54">
        <v>60.13</v>
      </c>
      <c r="N227" s="5"/>
      <c r="O227" s="48">
        <v>80</v>
      </c>
      <c r="P227" s="48">
        <v>16</v>
      </c>
      <c r="Q227" s="48">
        <v>98</v>
      </c>
      <c r="R227" s="48">
        <f t="shared" si="45"/>
        <v>16</v>
      </c>
      <c r="S227" s="48" t="str">
        <f t="shared" si="46"/>
        <v>80_16</v>
      </c>
      <c r="T227" s="54">
        <v>61.17</v>
      </c>
      <c r="U227" s="5"/>
      <c r="V227" s="48">
        <v>80</v>
      </c>
      <c r="W227" s="48">
        <v>16</v>
      </c>
      <c r="X227" s="48">
        <v>98</v>
      </c>
      <c r="Y227" s="48">
        <f t="shared" si="54"/>
        <v>16</v>
      </c>
      <c r="Z227" s="48" t="str">
        <f t="shared" si="47"/>
        <v>80_16</v>
      </c>
      <c r="AA227" s="54">
        <v>62.39</v>
      </c>
      <c r="AB227" s="493"/>
      <c r="AC227" s="48">
        <v>80</v>
      </c>
      <c r="AD227" s="48">
        <v>16</v>
      </c>
      <c r="AE227" s="48">
        <v>98</v>
      </c>
      <c r="AF227" s="48">
        <f t="shared" si="55"/>
        <v>16</v>
      </c>
      <c r="AG227" s="48" t="s">
        <v>608</v>
      </c>
      <c r="AH227" s="48" t="str">
        <f t="shared" si="50"/>
        <v>80_16</v>
      </c>
      <c r="AI227" s="50">
        <f t="shared" si="51"/>
        <v>61.17</v>
      </c>
      <c r="AJ227" s="50">
        <f t="shared" si="56"/>
        <v>62.39</v>
      </c>
      <c r="AK227" s="478">
        <f t="shared" si="57"/>
        <v>62.186666666666667</v>
      </c>
      <c r="AL227" s="5"/>
      <c r="AM227" s="5"/>
      <c r="AN227" s="5"/>
      <c r="AO227" s="5"/>
      <c r="AP227" s="5"/>
      <c r="AQ227" s="6"/>
    </row>
    <row r="228" spans="1:43">
      <c r="A228" s="48">
        <v>80</v>
      </c>
      <c r="B228" s="48">
        <v>17</v>
      </c>
      <c r="C228" s="48">
        <v>99</v>
      </c>
      <c r="D228" s="48">
        <f t="shared" si="52"/>
        <v>17</v>
      </c>
      <c r="E228" s="48" t="str">
        <f t="shared" si="53"/>
        <v>80_17</v>
      </c>
      <c r="F228" s="54">
        <v>58.1</v>
      </c>
      <c r="G228" s="48"/>
      <c r="H228" s="48">
        <v>80</v>
      </c>
      <c r="I228" s="48">
        <v>18</v>
      </c>
      <c r="J228" s="48">
        <v>100</v>
      </c>
      <c r="K228" s="48">
        <f t="shared" si="48"/>
        <v>18</v>
      </c>
      <c r="L228" s="48" t="str">
        <f t="shared" si="49"/>
        <v>80_18</v>
      </c>
      <c r="M228" s="54">
        <v>60.87</v>
      </c>
      <c r="N228" s="5"/>
      <c r="O228" s="48">
        <v>80</v>
      </c>
      <c r="P228" s="48">
        <v>17</v>
      </c>
      <c r="Q228" s="48">
        <v>99</v>
      </c>
      <c r="R228" s="48">
        <f t="shared" si="45"/>
        <v>17</v>
      </c>
      <c r="S228" s="48" t="str">
        <f t="shared" si="46"/>
        <v>80_17</v>
      </c>
      <c r="T228" s="54">
        <v>61.94</v>
      </c>
      <c r="U228" s="5"/>
      <c r="V228" s="48">
        <v>80</v>
      </c>
      <c r="W228" s="48">
        <v>17</v>
      </c>
      <c r="X228" s="48">
        <v>99</v>
      </c>
      <c r="Y228" s="48">
        <f t="shared" si="54"/>
        <v>17</v>
      </c>
      <c r="Z228" s="48" t="str">
        <f t="shared" si="47"/>
        <v>80_17</v>
      </c>
      <c r="AA228" s="54">
        <v>63.18</v>
      </c>
      <c r="AB228" s="493"/>
      <c r="AC228" s="48">
        <v>80</v>
      </c>
      <c r="AD228" s="48">
        <v>17</v>
      </c>
      <c r="AE228" s="48">
        <v>99</v>
      </c>
      <c r="AF228" s="48">
        <f t="shared" si="55"/>
        <v>17</v>
      </c>
      <c r="AG228" s="48" t="s">
        <v>609</v>
      </c>
      <c r="AH228" s="48" t="str">
        <f t="shared" si="50"/>
        <v>80_17</v>
      </c>
      <c r="AI228" s="50">
        <f t="shared" si="51"/>
        <v>61.94</v>
      </c>
      <c r="AJ228" s="50">
        <f t="shared" si="56"/>
        <v>63.18</v>
      </c>
      <c r="AK228" s="478">
        <f t="shared" si="57"/>
        <v>62.973333333333329</v>
      </c>
      <c r="AL228" s="5"/>
      <c r="AM228" s="5"/>
      <c r="AN228" s="5"/>
      <c r="AO228" s="5"/>
      <c r="AP228" s="5"/>
      <c r="AQ228" s="6"/>
    </row>
    <row r="229" spans="1:43">
      <c r="A229" s="48">
        <v>80</v>
      </c>
      <c r="B229" s="48">
        <v>18</v>
      </c>
      <c r="C229" s="48">
        <v>100</v>
      </c>
      <c r="D229" s="48">
        <f t="shared" si="52"/>
        <v>18</v>
      </c>
      <c r="E229" s="48" t="str">
        <f t="shared" si="53"/>
        <v>80_18</v>
      </c>
      <c r="F229" s="54">
        <v>58.81</v>
      </c>
      <c r="G229" s="48"/>
      <c r="H229" s="48" t="s">
        <v>158</v>
      </c>
      <c r="I229" s="55">
        <v>0</v>
      </c>
      <c r="J229" s="56"/>
      <c r="K229" s="48">
        <f t="shared" si="48"/>
        <v>0</v>
      </c>
      <c r="L229" s="48" t="str">
        <f t="shared" si="49"/>
        <v>hbh_0</v>
      </c>
      <c r="M229" s="55">
        <v>11.14</v>
      </c>
      <c r="N229" s="5"/>
      <c r="O229" s="48">
        <v>80</v>
      </c>
      <c r="P229" s="48">
        <v>18</v>
      </c>
      <c r="Q229" s="48">
        <v>100</v>
      </c>
      <c r="R229" s="48">
        <f t="shared" ref="R229:R235" si="58">P229</f>
        <v>18</v>
      </c>
      <c r="S229" s="48" t="str">
        <f t="shared" ref="S229:S235" si="59">O229&amp;"_"&amp;R229</f>
        <v>80_18</v>
      </c>
      <c r="T229" s="54">
        <v>62.69</v>
      </c>
      <c r="U229" s="5"/>
      <c r="V229" s="48">
        <v>80</v>
      </c>
      <c r="W229" s="48">
        <v>18</v>
      </c>
      <c r="X229" s="48">
        <v>100</v>
      </c>
      <c r="Y229" s="48">
        <f t="shared" si="54"/>
        <v>18</v>
      </c>
      <c r="Z229" s="48" t="str">
        <f t="shared" ref="Z229:Z235" si="60">V229&amp;"_"&amp;Y229</f>
        <v>80_18</v>
      </c>
      <c r="AA229" s="54">
        <v>63.95</v>
      </c>
      <c r="AB229" s="493"/>
      <c r="AC229" s="48">
        <v>80</v>
      </c>
      <c r="AD229" s="48">
        <v>18</v>
      </c>
      <c r="AE229" s="48">
        <v>100</v>
      </c>
      <c r="AF229" s="48">
        <f t="shared" si="55"/>
        <v>18</v>
      </c>
      <c r="AG229" s="48" t="s">
        <v>610</v>
      </c>
      <c r="AH229" s="48" t="str">
        <f t="shared" si="50"/>
        <v>80_18</v>
      </c>
      <c r="AI229" s="50">
        <f t="shared" si="51"/>
        <v>62.69</v>
      </c>
      <c r="AJ229" s="50">
        <f t="shared" si="56"/>
        <v>63.95</v>
      </c>
      <c r="AK229" s="478">
        <f t="shared" si="57"/>
        <v>63.74</v>
      </c>
      <c r="AL229" s="5"/>
      <c r="AM229" s="5"/>
      <c r="AN229" s="5"/>
      <c r="AO229" s="5"/>
      <c r="AP229" s="5"/>
      <c r="AQ229" s="6"/>
    </row>
    <row r="230" spans="1:43">
      <c r="A230" s="48" t="s">
        <v>158</v>
      </c>
      <c r="B230" s="55">
        <v>0</v>
      </c>
      <c r="C230" s="56"/>
      <c r="D230" s="48">
        <f t="shared" ref="D230:D235" si="61">B230</f>
        <v>0</v>
      </c>
      <c r="E230" s="48" t="str">
        <f t="shared" ref="E230:E235" si="62">A230&amp;"_"&amp;D230</f>
        <v>hbh_0</v>
      </c>
      <c r="F230" s="55">
        <v>10.76</v>
      </c>
      <c r="G230" s="48"/>
      <c r="H230" s="48" t="s">
        <v>158</v>
      </c>
      <c r="I230" s="55">
        <v>1</v>
      </c>
      <c r="J230" s="56"/>
      <c r="K230" s="48">
        <f t="shared" si="48"/>
        <v>1</v>
      </c>
      <c r="L230" s="48" t="str">
        <f t="shared" si="49"/>
        <v>hbh_1</v>
      </c>
      <c r="M230" s="55">
        <v>11.7</v>
      </c>
      <c r="N230" s="5"/>
      <c r="O230" s="48" t="s">
        <v>158</v>
      </c>
      <c r="P230" s="55">
        <v>0</v>
      </c>
      <c r="Q230" s="56"/>
      <c r="R230" s="48">
        <f t="shared" si="58"/>
        <v>0</v>
      </c>
      <c r="S230" s="48" t="str">
        <f t="shared" si="59"/>
        <v>hbh_0</v>
      </c>
      <c r="T230" s="55">
        <v>11.47</v>
      </c>
      <c r="U230" s="5"/>
      <c r="V230" s="48" t="s">
        <v>158</v>
      </c>
      <c r="W230" s="55">
        <v>0</v>
      </c>
      <c r="X230" s="56"/>
      <c r="Y230" s="48">
        <f t="shared" si="54"/>
        <v>0</v>
      </c>
      <c r="Z230" s="48" t="str">
        <f t="shared" si="60"/>
        <v>hbh_0</v>
      </c>
      <c r="AA230" s="55">
        <v>11.89</v>
      </c>
      <c r="AB230" s="493"/>
      <c r="AC230" s="48" t="s">
        <v>158</v>
      </c>
      <c r="AD230" s="55">
        <v>0</v>
      </c>
      <c r="AE230" s="56"/>
      <c r="AF230" s="48">
        <f t="shared" si="55"/>
        <v>0</v>
      </c>
      <c r="AG230" s="48" t="s">
        <v>611</v>
      </c>
      <c r="AH230" s="48" t="str">
        <f t="shared" si="50"/>
        <v>hbh_0</v>
      </c>
      <c r="AI230" s="50">
        <f t="shared" si="51"/>
        <v>11.47</v>
      </c>
      <c r="AJ230" s="50">
        <f t="shared" si="56"/>
        <v>11.89</v>
      </c>
      <c r="AK230" s="478">
        <f t="shared" si="57"/>
        <v>11.820000000000002</v>
      </c>
      <c r="AL230" s="5"/>
      <c r="AM230" s="5"/>
      <c r="AN230" s="5"/>
      <c r="AO230" s="5"/>
      <c r="AP230" s="5"/>
      <c r="AQ230" s="6"/>
    </row>
    <row r="231" spans="1:43">
      <c r="A231" s="48" t="s">
        <v>158</v>
      </c>
      <c r="B231" s="55">
        <v>1</v>
      </c>
      <c r="C231" s="56"/>
      <c r="D231" s="48">
        <f t="shared" si="61"/>
        <v>1</v>
      </c>
      <c r="E231" s="48" t="str">
        <f t="shared" si="62"/>
        <v>hbh_1</v>
      </c>
      <c r="F231" s="55">
        <v>11.3</v>
      </c>
      <c r="G231" s="48"/>
      <c r="H231" s="48" t="s">
        <v>158</v>
      </c>
      <c r="I231" s="55">
        <v>2</v>
      </c>
      <c r="J231" s="56"/>
      <c r="K231" s="48">
        <f t="shared" si="48"/>
        <v>2</v>
      </c>
      <c r="L231" s="48" t="str">
        <f t="shared" si="49"/>
        <v>hbh_2</v>
      </c>
      <c r="M231" s="55">
        <v>12.25</v>
      </c>
      <c r="N231" s="5"/>
      <c r="O231" s="48" t="s">
        <v>158</v>
      </c>
      <c r="P231" s="55">
        <v>1</v>
      </c>
      <c r="Q231" s="56"/>
      <c r="R231" s="48">
        <f t="shared" si="58"/>
        <v>1</v>
      </c>
      <c r="S231" s="48" t="str">
        <f t="shared" si="59"/>
        <v>hbh_1</v>
      </c>
      <c r="T231" s="55">
        <v>12.05</v>
      </c>
      <c r="U231" s="5"/>
      <c r="V231" s="48" t="s">
        <v>158</v>
      </c>
      <c r="W231" s="55">
        <v>1</v>
      </c>
      <c r="X231" s="56"/>
      <c r="Y231" s="48">
        <f t="shared" si="54"/>
        <v>1</v>
      </c>
      <c r="Z231" s="48" t="str">
        <f t="shared" si="60"/>
        <v>hbh_1</v>
      </c>
      <c r="AA231" s="55">
        <v>12.46</v>
      </c>
      <c r="AB231" s="493"/>
      <c r="AC231" s="48" t="s">
        <v>158</v>
      </c>
      <c r="AD231" s="55">
        <v>1</v>
      </c>
      <c r="AE231" s="56"/>
      <c r="AF231" s="48">
        <f t="shared" si="55"/>
        <v>1</v>
      </c>
      <c r="AG231" s="48" t="s">
        <v>612</v>
      </c>
      <c r="AH231" s="48" t="str">
        <f t="shared" si="50"/>
        <v>hbh_1</v>
      </c>
      <c r="AI231" s="50">
        <f t="shared" si="51"/>
        <v>12.05</v>
      </c>
      <c r="AJ231" s="50">
        <f t="shared" si="56"/>
        <v>12.46</v>
      </c>
      <c r="AK231" s="478">
        <f t="shared" si="57"/>
        <v>12.391666666666667</v>
      </c>
      <c r="AL231" s="5"/>
      <c r="AM231" s="5"/>
      <c r="AN231" s="5"/>
      <c r="AO231" s="5"/>
      <c r="AP231" s="5"/>
      <c r="AQ231" s="6"/>
    </row>
    <row r="232" spans="1:43">
      <c r="A232" s="48" t="s">
        <v>158</v>
      </c>
      <c r="B232" s="55">
        <v>2</v>
      </c>
      <c r="C232" s="56"/>
      <c r="D232" s="48">
        <f t="shared" si="61"/>
        <v>2</v>
      </c>
      <c r="E232" s="48" t="str">
        <f t="shared" si="62"/>
        <v>hbh_2</v>
      </c>
      <c r="F232" s="55">
        <v>11.84</v>
      </c>
      <c r="G232" s="48"/>
      <c r="H232" s="48" t="s">
        <v>158</v>
      </c>
      <c r="I232" s="55">
        <v>3</v>
      </c>
      <c r="J232" s="56"/>
      <c r="K232" s="48">
        <f t="shared" si="48"/>
        <v>3</v>
      </c>
      <c r="L232" s="48" t="str">
        <f t="shared" si="49"/>
        <v>hbh_3</v>
      </c>
      <c r="M232" s="55">
        <v>12.81</v>
      </c>
      <c r="N232" s="5"/>
      <c r="O232" s="48" t="s">
        <v>158</v>
      </c>
      <c r="P232" s="55">
        <v>2</v>
      </c>
      <c r="Q232" s="56"/>
      <c r="R232" s="48">
        <f t="shared" si="58"/>
        <v>2</v>
      </c>
      <c r="S232" s="48" t="str">
        <f t="shared" si="59"/>
        <v>hbh_2</v>
      </c>
      <c r="T232" s="55">
        <v>12.62</v>
      </c>
      <c r="U232" s="5"/>
      <c r="V232" s="48" t="s">
        <v>158</v>
      </c>
      <c r="W232" s="55">
        <v>2</v>
      </c>
      <c r="X232" s="56"/>
      <c r="Y232" s="48">
        <f t="shared" si="54"/>
        <v>2</v>
      </c>
      <c r="Z232" s="48" t="str">
        <f t="shared" si="60"/>
        <v>hbh_2</v>
      </c>
      <c r="AA232" s="55">
        <v>13.04</v>
      </c>
      <c r="AB232" s="493"/>
      <c r="AC232" s="48" t="s">
        <v>158</v>
      </c>
      <c r="AD232" s="55">
        <v>2</v>
      </c>
      <c r="AE232" s="56"/>
      <c r="AF232" s="48">
        <f t="shared" si="55"/>
        <v>2</v>
      </c>
      <c r="AG232" s="48" t="s">
        <v>613</v>
      </c>
      <c r="AH232" s="48" t="str">
        <f t="shared" si="50"/>
        <v>hbh_2</v>
      </c>
      <c r="AI232" s="50">
        <f t="shared" si="51"/>
        <v>12.62</v>
      </c>
      <c r="AJ232" s="50">
        <f t="shared" si="56"/>
        <v>13.04</v>
      </c>
      <c r="AK232" s="478">
        <f t="shared" si="57"/>
        <v>12.97</v>
      </c>
      <c r="AL232" s="5"/>
      <c r="AM232" s="5"/>
      <c r="AN232" s="5"/>
      <c r="AO232" s="5"/>
      <c r="AP232" s="5"/>
      <c r="AQ232" s="6"/>
    </row>
    <row r="233" spans="1:43">
      <c r="A233" s="48" t="s">
        <v>158</v>
      </c>
      <c r="B233" s="55">
        <v>3</v>
      </c>
      <c r="C233" s="56"/>
      <c r="D233" s="48">
        <f t="shared" si="61"/>
        <v>3</v>
      </c>
      <c r="E233" s="48" t="str">
        <f t="shared" si="62"/>
        <v>hbh_3</v>
      </c>
      <c r="F233" s="55">
        <v>12.38</v>
      </c>
      <c r="G233" s="48"/>
      <c r="H233" s="48" t="s">
        <v>158</v>
      </c>
      <c r="I233" s="55">
        <v>4</v>
      </c>
      <c r="J233" s="56"/>
      <c r="K233" s="48">
        <f t="shared" si="48"/>
        <v>4</v>
      </c>
      <c r="L233" s="48" t="str">
        <f t="shared" si="49"/>
        <v>hbh_4</v>
      </c>
      <c r="M233" s="55">
        <v>13.37</v>
      </c>
      <c r="N233" s="5"/>
      <c r="O233" s="48" t="s">
        <v>158</v>
      </c>
      <c r="P233" s="55">
        <v>3</v>
      </c>
      <c r="Q233" s="56"/>
      <c r="R233" s="48">
        <f t="shared" si="58"/>
        <v>3</v>
      </c>
      <c r="S233" s="48" t="str">
        <f t="shared" si="59"/>
        <v>hbh_3</v>
      </c>
      <c r="T233" s="55">
        <v>13.2</v>
      </c>
      <c r="U233" s="5"/>
      <c r="V233" s="48" t="s">
        <v>158</v>
      </c>
      <c r="W233" s="55">
        <v>3</v>
      </c>
      <c r="X233" s="56"/>
      <c r="Y233" s="48">
        <f t="shared" si="54"/>
        <v>3</v>
      </c>
      <c r="Z233" s="48" t="str">
        <f t="shared" si="60"/>
        <v>hbh_3</v>
      </c>
      <c r="AA233" s="55">
        <v>13.61</v>
      </c>
      <c r="AB233" s="493"/>
      <c r="AC233" s="48" t="s">
        <v>158</v>
      </c>
      <c r="AD233" s="55">
        <v>3</v>
      </c>
      <c r="AE233" s="56"/>
      <c r="AF233" s="48">
        <f t="shared" si="55"/>
        <v>3</v>
      </c>
      <c r="AG233" s="48" t="s">
        <v>614</v>
      </c>
      <c r="AH233" s="48" t="str">
        <f t="shared" si="50"/>
        <v>hbh_3</v>
      </c>
      <c r="AI233" s="50">
        <f t="shared" si="51"/>
        <v>13.2</v>
      </c>
      <c r="AJ233" s="50">
        <f t="shared" si="56"/>
        <v>13.61</v>
      </c>
      <c r="AK233" s="478">
        <f t="shared" si="57"/>
        <v>13.541666666666666</v>
      </c>
      <c r="AL233" s="5"/>
      <c r="AM233" s="5"/>
      <c r="AN233" s="5"/>
      <c r="AO233" s="5"/>
      <c r="AP233" s="5"/>
      <c r="AQ233" s="6"/>
    </row>
    <row r="234" spans="1:43" ht="11.25" thickBot="1">
      <c r="A234" s="48" t="s">
        <v>158</v>
      </c>
      <c r="B234" s="55">
        <v>4</v>
      </c>
      <c r="C234" s="56"/>
      <c r="D234" s="48">
        <f t="shared" si="61"/>
        <v>4</v>
      </c>
      <c r="E234" s="48" t="str">
        <f t="shared" si="62"/>
        <v>hbh_4</v>
      </c>
      <c r="F234" s="55">
        <v>12.92</v>
      </c>
      <c r="G234" s="48"/>
      <c r="H234" s="57" t="s">
        <v>158</v>
      </c>
      <c r="I234" s="58">
        <v>5</v>
      </c>
      <c r="J234" s="59"/>
      <c r="K234" s="57">
        <f t="shared" si="48"/>
        <v>5</v>
      </c>
      <c r="L234" s="57" t="str">
        <f t="shared" si="49"/>
        <v>hbh_5</v>
      </c>
      <c r="M234" s="58">
        <v>13.92</v>
      </c>
      <c r="N234" s="5"/>
      <c r="O234" s="48" t="s">
        <v>158</v>
      </c>
      <c r="P234" s="55">
        <v>4</v>
      </c>
      <c r="Q234" s="56"/>
      <c r="R234" s="48">
        <f t="shared" si="58"/>
        <v>4</v>
      </c>
      <c r="S234" s="48" t="str">
        <f t="shared" si="59"/>
        <v>hbh_4</v>
      </c>
      <c r="T234" s="55">
        <v>13.77</v>
      </c>
      <c r="U234" s="5"/>
      <c r="V234" s="48" t="s">
        <v>158</v>
      </c>
      <c r="W234" s="55">
        <v>4</v>
      </c>
      <c r="X234" s="56"/>
      <c r="Y234" s="48">
        <f t="shared" si="54"/>
        <v>4</v>
      </c>
      <c r="Z234" s="48" t="str">
        <f t="shared" si="60"/>
        <v>hbh_4</v>
      </c>
      <c r="AA234" s="55">
        <v>14.18</v>
      </c>
      <c r="AB234" s="493"/>
      <c r="AC234" s="48" t="s">
        <v>158</v>
      </c>
      <c r="AD234" s="55">
        <v>4</v>
      </c>
      <c r="AE234" s="56"/>
      <c r="AF234" s="48">
        <f t="shared" si="55"/>
        <v>4</v>
      </c>
      <c r="AG234" s="48" t="str">
        <f t="shared" ref="AG234" si="63">AC234&amp;"_"&amp;AF234</f>
        <v>hbh_4</v>
      </c>
      <c r="AH234" s="48" t="str">
        <f t="shared" si="50"/>
        <v>hbh_4</v>
      </c>
      <c r="AI234" s="50">
        <f t="shared" si="51"/>
        <v>13.77</v>
      </c>
      <c r="AJ234" s="50">
        <f t="shared" si="56"/>
        <v>14.18</v>
      </c>
      <c r="AK234" s="478">
        <f t="shared" si="57"/>
        <v>14.111666666666666</v>
      </c>
      <c r="AL234" s="5"/>
      <c r="AM234" s="5"/>
      <c r="AN234" s="5"/>
      <c r="AO234" s="5"/>
      <c r="AP234" s="5"/>
      <c r="AQ234" s="6"/>
    </row>
    <row r="235" spans="1:43" ht="12" thickTop="1" thickBot="1">
      <c r="A235" s="57" t="s">
        <v>158</v>
      </c>
      <c r="B235" s="58">
        <v>5</v>
      </c>
      <c r="C235" s="59"/>
      <c r="D235" s="57">
        <f t="shared" si="61"/>
        <v>5</v>
      </c>
      <c r="E235" s="57" t="str">
        <f t="shared" si="62"/>
        <v>hbh_5</v>
      </c>
      <c r="F235" s="58">
        <v>13.45</v>
      </c>
      <c r="G235" s="48"/>
      <c r="H235" s="50"/>
      <c r="I235" s="50"/>
      <c r="J235" s="50"/>
      <c r="K235" s="50"/>
      <c r="L235" s="50"/>
      <c r="M235" s="50"/>
      <c r="N235" s="5"/>
      <c r="O235" s="57" t="s">
        <v>158</v>
      </c>
      <c r="P235" s="58">
        <v>5</v>
      </c>
      <c r="Q235" s="59"/>
      <c r="R235" s="57">
        <f t="shared" si="58"/>
        <v>5</v>
      </c>
      <c r="S235" s="57" t="str">
        <f t="shared" si="59"/>
        <v>hbh_5</v>
      </c>
      <c r="T235" s="58">
        <v>14.34</v>
      </c>
      <c r="U235" s="5"/>
      <c r="V235" s="57" t="s">
        <v>158</v>
      </c>
      <c r="W235" s="58">
        <v>5</v>
      </c>
      <c r="X235" s="59"/>
      <c r="Y235" s="57">
        <f t="shared" si="54"/>
        <v>5</v>
      </c>
      <c r="Z235" s="57" t="str">
        <f t="shared" si="60"/>
        <v>hbh_5</v>
      </c>
      <c r="AA235" s="58">
        <v>14.77</v>
      </c>
      <c r="AB235" s="493"/>
      <c r="AC235" s="57" t="s">
        <v>158</v>
      </c>
      <c r="AD235" s="58">
        <v>5</v>
      </c>
      <c r="AE235" s="59"/>
      <c r="AF235" s="57">
        <f t="shared" si="55"/>
        <v>5</v>
      </c>
      <c r="AG235" s="57" t="str">
        <f t="shared" ref="AG235" si="64">AC235&amp;"_"&amp;AF235</f>
        <v>hbh_5</v>
      </c>
      <c r="AH235" s="57" t="str">
        <f t="shared" si="50"/>
        <v>hbh_5</v>
      </c>
      <c r="AI235" s="140">
        <f t="shared" si="51"/>
        <v>14.34</v>
      </c>
      <c r="AJ235" s="140">
        <f t="shared" si="56"/>
        <v>14.77</v>
      </c>
      <c r="AK235" s="140">
        <f t="shared" si="57"/>
        <v>14.698333333333334</v>
      </c>
      <c r="AL235" s="5"/>
      <c r="AM235" s="5"/>
      <c r="AN235" s="5"/>
      <c r="AO235" s="5"/>
      <c r="AP235" s="5"/>
      <c r="AQ235" s="6"/>
    </row>
    <row r="236" spans="1:43" ht="11.25" thickTop="1">
      <c r="A236" s="1"/>
      <c r="B236" s="1"/>
      <c r="C236" s="1"/>
      <c r="D236" s="1"/>
      <c r="E236" s="1"/>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6"/>
    </row>
    <row r="237" spans="1:43">
      <c r="A237" s="1"/>
      <c r="B237" s="1"/>
      <c r="C237" s="1"/>
      <c r="D237" s="1"/>
      <c r="E237" s="1"/>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6"/>
    </row>
    <row r="238" spans="1:43">
      <c r="A238" s="1"/>
      <c r="B238" s="1"/>
      <c r="C238" s="1"/>
      <c r="D238" s="1"/>
      <c r="E238" s="1"/>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6"/>
    </row>
    <row r="239" spans="1:43">
      <c r="A239" s="1"/>
      <c r="B239" s="1"/>
      <c r="C239" s="1"/>
      <c r="D239" s="1"/>
      <c r="E239" s="1"/>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6"/>
    </row>
    <row r="240" spans="1:43">
      <c r="A240" s="60"/>
      <c r="B240" s="60"/>
      <c r="C240" s="60"/>
      <c r="D240" s="60"/>
      <c r="E240" s="60"/>
      <c r="F240" s="61"/>
      <c r="G240" s="61"/>
      <c r="H240" s="61"/>
      <c r="I240" s="61"/>
      <c r="J240" s="61"/>
      <c r="K240" s="61"/>
      <c r="L240" s="61"/>
      <c r="M240" s="61"/>
      <c r="N240" s="61"/>
      <c r="O240" s="5"/>
      <c r="P240" s="5"/>
      <c r="Q240" s="5"/>
      <c r="R240" s="5"/>
      <c r="S240" s="5"/>
      <c r="T240" s="5"/>
      <c r="U240" s="61"/>
      <c r="V240" s="5"/>
      <c r="W240" s="5"/>
      <c r="X240" s="5"/>
      <c r="Y240" s="5"/>
      <c r="Z240" s="5"/>
      <c r="AA240" s="5"/>
      <c r="AB240" s="61"/>
      <c r="AC240" s="5"/>
      <c r="AD240" s="5"/>
      <c r="AE240" s="5"/>
      <c r="AF240" s="5"/>
      <c r="AG240" s="5"/>
      <c r="AH240" s="5"/>
      <c r="AI240" s="5"/>
      <c r="AJ240" s="5"/>
      <c r="AK240" s="5"/>
      <c r="AL240" s="8"/>
      <c r="AM240" s="8"/>
      <c r="AN240" s="8"/>
      <c r="AO240" s="8"/>
      <c r="AP240" s="8"/>
      <c r="AQ240" s="9"/>
    </row>
    <row r="241" spans="15:37" hidden="1">
      <c r="O241" s="61"/>
      <c r="P241" s="61"/>
      <c r="Q241" s="61"/>
      <c r="R241" s="61"/>
      <c r="S241" s="61"/>
      <c r="T241" s="61"/>
      <c r="V241" s="61"/>
      <c r="W241" s="61"/>
      <c r="X241" s="61"/>
      <c r="Y241" s="61"/>
      <c r="Z241" s="61"/>
      <c r="AA241" s="61"/>
      <c r="AC241" s="61"/>
      <c r="AD241" s="61"/>
      <c r="AE241" s="61"/>
      <c r="AF241" s="61"/>
      <c r="AG241" s="5"/>
      <c r="AH241" s="8"/>
      <c r="AI241" s="8"/>
      <c r="AJ241" s="8"/>
      <c r="AK241" s="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75021DCCE1F4FBAB04CEA7576081C" ma:contentTypeVersion="4" ma:contentTypeDescription="Create a new document." ma:contentTypeScope="" ma:versionID="1abfbd46b3798dfd8524b65bbf2248ae">
  <xsd:schema xmlns:xsd="http://www.w3.org/2001/XMLSchema" xmlns:xs="http://www.w3.org/2001/XMLSchema" xmlns:p="http://schemas.microsoft.com/office/2006/metadata/properties" xmlns:ns2="8f02ea1d-a52b-4a91-a1b0-f9f84d2f6b04" targetNamespace="http://schemas.microsoft.com/office/2006/metadata/properties" ma:root="true" ma:fieldsID="a88f55c30da1ff83b2bd584553f2f210" ns2:_="">
    <xsd:import namespace="8f02ea1d-a52b-4a91-a1b0-f9f84d2f6b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02ea1d-a52b-4a91-a1b0-f9f84d2f6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84E10-02FC-445D-9C43-444D394840C8}"/>
</file>

<file path=customXml/itemProps2.xml><?xml version="1.0" encoding="utf-8"?>
<ds:datastoreItem xmlns:ds="http://schemas.openxmlformats.org/officeDocument/2006/customXml" ds:itemID="{A1A0AB59-FBE0-4D61-BDB0-7D51ED3D3E91}"/>
</file>

<file path=customXml/itemProps3.xml><?xml version="1.0" encoding="utf-8"?>
<ds:datastoreItem xmlns:ds="http://schemas.openxmlformats.org/officeDocument/2006/customXml" ds:itemID="{A5F794FA-ECEC-4268-B9FF-711734C261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Wouter Reijngoud</dc:creator>
  <cp:keywords/>
  <dc:description/>
  <cp:lastModifiedBy>Sieval, Barbara</cp:lastModifiedBy>
  <cp:revision/>
  <dcterms:created xsi:type="dcterms:W3CDTF">2020-02-03T12:23:13Z</dcterms:created>
  <dcterms:modified xsi:type="dcterms:W3CDTF">2022-06-21T14:36:11Z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0x01010000175021DCCE1F4FBAB04CEA7576081C</vt:lpwstr>
  </property>
</Properties>
</file>