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ojecten actueel\Gemeente Deventer\P2021140_ROK reiniging en inspectie riolen DOWR\2 Bestek\Inschrijvingsleidraad\Bijlagen\"/>
    </mc:Choice>
  </mc:AlternateContent>
  <xr:revisionPtr revIDLastSave="0" documentId="13_ncr:1_{2EBE57C4-8345-4DC0-9076-B1192AB7398D}" xr6:coauthVersionLast="47" xr6:coauthVersionMax="47" xr10:uidLastSave="{00000000-0000-0000-0000-000000000000}"/>
  <bookViews>
    <workbookView xWindow="-120" yWindow="-120" windowWidth="29040" windowHeight="15225" tabRatio="310" xr2:uid="{00000000-000D-0000-FFFF-FFFF00000000}"/>
  </bookViews>
  <sheets>
    <sheet name="Rekenmodel" sheetId="1" r:id="rId1"/>
    <sheet name="EMVI-prestatiemeting" sheetId="2" r:id="rId2"/>
  </sheets>
  <definedNames>
    <definedName name="_xlnm.Print_Area" localSheetId="1">'EMVI-prestatiemeting'!$A$1:$H$40</definedName>
    <definedName name="Print_Area_0" localSheetId="1">'EMVI-prestatiemeting'!$A$1:$H$37</definedName>
    <definedName name="Z_BBBC523D_C55F_4383_A9C4_51FBF1AC7F87_.wvu.Cols" localSheetId="1" hidden="1">'EMVI-prestatiemeting'!$E:$E,'EMVI-prestatiemeting'!#REF!</definedName>
    <definedName name="Z_BBBC523D_C55F_4383_A9C4_51FBF1AC7F87_.wvu.PrintArea" localSheetId="1" hidden="1">'EMVI-prestatiemeting'!$A$1:$H$37</definedName>
  </definedNames>
  <calcPr calcId="191029"/>
  <customWorkbookViews>
    <customWorkbookView name="jvalk - Persoonlijke weergave" guid="{BBBC523D-C55F-4383-A9C4-51FBF1AC7F87}" mergeInterval="0" personalView="1" maximized="1" xWindow="1" yWindow="1" windowWidth="1016" windowHeight="546" tabRatio="31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2" l="1"/>
  <c r="I36" i="2"/>
  <c r="I37" i="2"/>
  <c r="B11" i="1"/>
  <c r="G28" i="2"/>
  <c r="I28" i="2" s="1"/>
  <c r="E28" i="2"/>
  <c r="E19" i="2"/>
  <c r="E17" i="2"/>
  <c r="E18" i="2"/>
  <c r="G18" i="2"/>
  <c r="G36" i="2"/>
  <c r="E36" i="2"/>
  <c r="E37" i="2"/>
  <c r="G37" i="2"/>
  <c r="G19" i="2"/>
  <c r="G35" i="2"/>
  <c r="G32" i="2"/>
  <c r="G33" i="2"/>
  <c r="G31" i="2"/>
  <c r="G27" i="2"/>
  <c r="I27" i="2" s="1"/>
  <c r="G29" i="2"/>
  <c r="I29" i="2" s="1"/>
  <c r="G25" i="2"/>
  <c r="I25" i="2" s="1"/>
  <c r="G26" i="2"/>
  <c r="I26" i="2" s="1"/>
  <c r="G22" i="2"/>
  <c r="G23" i="2"/>
  <c r="G21" i="2"/>
  <c r="G17" i="2"/>
  <c r="G16" i="2"/>
  <c r="G13" i="2"/>
  <c r="G14" i="2"/>
  <c r="E35" i="2"/>
  <c r="E33" i="2"/>
  <c r="E32" i="2"/>
  <c r="E31" i="2"/>
  <c r="E29" i="2"/>
  <c r="E27" i="2"/>
  <c r="E26" i="2"/>
  <c r="E25" i="2"/>
  <c r="E23" i="2"/>
  <c r="E22" i="2"/>
  <c r="E21" i="2"/>
  <c r="E13" i="2"/>
  <c r="E14" i="2"/>
  <c r="I13" i="2" l="1"/>
  <c r="I14" i="2"/>
  <c r="I31" i="2"/>
  <c r="I23" i="2"/>
  <c r="I17" i="2"/>
  <c r="I12" i="2"/>
  <c r="I22" i="2"/>
  <c r="I19" i="2"/>
  <c r="I18" i="2"/>
  <c r="I32" i="2"/>
  <c r="I33" i="2"/>
  <c r="I21" i="2"/>
  <c r="I16" i="2"/>
  <c r="E20" i="2"/>
  <c r="G20" i="2"/>
  <c r="G15" i="2"/>
  <c r="G24" i="2"/>
  <c r="E24" i="2"/>
  <c r="H20" i="2" l="1"/>
  <c r="H24" i="2"/>
  <c r="E16" i="2"/>
  <c r="E15" i="2" s="1"/>
  <c r="E12" i="2"/>
  <c r="G12" i="2" l="1"/>
  <c r="E11" i="2"/>
  <c r="G11" i="2" l="1"/>
  <c r="H11" i="2"/>
  <c r="H15" i="2"/>
  <c r="E30" i="2"/>
  <c r="G30" i="2"/>
  <c r="E34" i="2"/>
  <c r="G34" i="2"/>
  <c r="I38" i="2" l="1"/>
  <c r="H30" i="2"/>
  <c r="H34" i="2"/>
  <c r="C8" i="2" l="1"/>
  <c r="B14" i="1" s="1"/>
  <c r="B16" i="1" s="1"/>
</calcChain>
</file>

<file path=xl/sharedStrings.xml><?xml version="1.0" encoding="utf-8"?>
<sst xmlns="http://schemas.openxmlformats.org/spreadsheetml/2006/main" count="93" uniqueCount="86">
  <si>
    <t>Rekenmodel prestatiemeting</t>
  </si>
  <si>
    <t>Gegevens</t>
  </si>
  <si>
    <t>Verschil</t>
  </si>
  <si>
    <t>Te verrekenen bedrag</t>
  </si>
  <si>
    <t>©2013 www.emviprestatiemeting.nl</t>
  </si>
  <si>
    <t>Alle rechten voorbehouden.</t>
  </si>
  <si>
    <t>Niets uit deze uitgave mag worden verveelvoudigd, opgeslagen in een geautomatiseerd gegevensbestand en/of openbaar gemaakt in enige vorm of op enige wijze, hetzij elektronisch, mechanisch, door fotokopieën, opnamen of op enige andere manier zonder voorafgaande schriftelijke toestemming van de uitgever.</t>
  </si>
  <si>
    <t>EMVI-Prestatiemeting</t>
  </si>
  <si>
    <t>Toetsingsonderdelen</t>
  </si>
  <si>
    <t>Maximaal te behalen punten</t>
  </si>
  <si>
    <t>Behaalde punten</t>
  </si>
  <si>
    <t>Behaald percentage</t>
  </si>
  <si>
    <t>Projectadministratie</t>
  </si>
  <si>
    <t>1.1</t>
  </si>
  <si>
    <t>2.1</t>
  </si>
  <si>
    <t>2.2</t>
  </si>
  <si>
    <t>3.1</t>
  </si>
  <si>
    <t>3.2</t>
  </si>
  <si>
    <t>3.3</t>
  </si>
  <si>
    <t>4.1</t>
  </si>
  <si>
    <t>4.2</t>
  </si>
  <si>
    <t>4.3</t>
  </si>
  <si>
    <t>4.4</t>
  </si>
  <si>
    <t>5.1</t>
  </si>
  <si>
    <t>5.2</t>
  </si>
  <si>
    <t>5.3</t>
  </si>
  <si>
    <t>6.1</t>
  </si>
  <si>
    <t>6.2</t>
  </si>
  <si>
    <t>Omschrijving</t>
  </si>
  <si>
    <t>Bestek:</t>
  </si>
  <si>
    <t>Datum:</t>
  </si>
  <si>
    <t>% van totaal (samen 100%)</t>
  </si>
  <si>
    <t>Totale prestatie in %</t>
  </si>
  <si>
    <t>Nr.</t>
  </si>
  <si>
    <t>= invulveld</t>
  </si>
  <si>
    <t>Beoordelingswaardes</t>
  </si>
  <si>
    <t>Beoordeling
(Door directie)</t>
  </si>
  <si>
    <t xml:space="preserve">Aangeboden %  prestatiemeting </t>
  </si>
  <si>
    <t xml:space="preserve">Behaald % prestatiemeting </t>
  </si>
  <si>
    <t>Aandeel kwaliteit</t>
  </si>
  <si>
    <t>Maximale fictieve korting</t>
  </si>
  <si>
    <t>Project:</t>
  </si>
  <si>
    <t>1.2</t>
  </si>
  <si>
    <t>1.3</t>
  </si>
  <si>
    <t>voldaan na herhaaldelijk verzoek of herhaaldelijk herstel of bij diverse tekortkomingen</t>
  </si>
  <si>
    <t>voldaan na 1 verzoek of 1 x herstel of bij incidentele tekortkoming</t>
  </si>
  <si>
    <t>voldaan zonder herstel of tekortkoming</t>
  </si>
  <si>
    <t>wegings- factor
(1 of 2)</t>
  </si>
  <si>
    <t>2.3</t>
  </si>
  <si>
    <t>Perceel:</t>
  </si>
  <si>
    <t>Deventer</t>
  </si>
  <si>
    <t>Inzetten vakbekwaam personeel en aantonen ervaring</t>
  </si>
  <si>
    <t>6.3</t>
  </si>
  <si>
    <t>Plaatsen en dagelijks instandhouden verkeersmaatregelen conform 96B (incl. dagelijks bijwerken logboek)</t>
  </si>
  <si>
    <t>Kwaliteit</t>
  </si>
  <si>
    <t>Project- en planmatig werken</t>
  </si>
  <si>
    <t>Communicatie en coordinatie</t>
  </si>
  <si>
    <t>Uitvoering</t>
  </si>
  <si>
    <t>Oplevering &amp; afronding</t>
  </si>
  <si>
    <t>Inspecteren en rapporteren</t>
  </si>
  <si>
    <t>Opstellen, actualiseren en nakomen planning</t>
  </si>
  <si>
    <t>Opstellen, actualiseren en nakomen werkplan</t>
  </si>
  <si>
    <t>Opstellen, actualiseren en nakomen kwaliteits- en keuringsplan</t>
  </si>
  <si>
    <t>Opstellen, actualiseren en nakomen V&amp;G-plan en voorkomen gevaarlijke situaties voor weggebruikers en aanwonenden</t>
  </si>
  <si>
    <t>Indienen afwijkingen: tijdig, onderbouwd, voorzien van consequenties, open begroting</t>
  </si>
  <si>
    <t>Indienen betalingstermijnen met aantoonbare hoeveelhedenverklaring</t>
  </si>
  <si>
    <t>Overleggen certificaten, kwaliteitsregistraties en bonnen</t>
  </si>
  <si>
    <t>2.4</t>
  </si>
  <si>
    <t>4.5</t>
  </si>
  <si>
    <t xml:space="preserve">Wekelijks melden wat, wanneer en hoe werkzaamheden uitgevoerd gaan worden. </t>
  </si>
  <si>
    <t>Binnen halve dag terugbellen, e-mails dagelijks beantwoorden</t>
  </si>
  <si>
    <t>Nakomen en dagelijks per e-mail vastleggen van afspraken</t>
  </si>
  <si>
    <t>Voorkomen klachten door in uitvoering rekening te houden met overlast voor belanghebbenden, klachten van belanghebbenden dagelijks en per e-mail doorgeven aan de directie</t>
  </si>
  <si>
    <t>Communiceren met bewoners en bedrijven</t>
  </si>
  <si>
    <t>Bereikbaar houden van woningen en bedrijven</t>
  </si>
  <si>
    <t>Voorkomen schade en vervuiling aan eigendommen opdrachtgever en derden</t>
  </si>
  <si>
    <t>Aanleveren opleverdossier</t>
  </si>
  <si>
    <t>Bij gereedmelding werk aanleveren complete lijst met restpunten</t>
  </si>
  <si>
    <t>Binnen afgesproken termijnen oplossen restpunten</t>
  </si>
  <si>
    <t>Inschrijvingssom</t>
  </si>
  <si>
    <t>waarde per toetsingsonderdeel</t>
  </si>
  <si>
    <t>= invulveld 
(in te vullen door inschrijver)</t>
  </si>
  <si>
    <t>Resultaten riolen reinigen</t>
  </si>
  <si>
    <t>ROK Reinigen en Inspecteren riolen DOWR</t>
  </si>
  <si>
    <t>DOWR 22-01</t>
  </si>
  <si>
    <t>Reinigen en Inspecteren riolen DOWR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</si>
</sst>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164" formatCode="&quot;€ &quot;#,##0.00"/>
    <numFmt numFmtId="165" formatCode="&quot;€&quot;\ #,##0.00"/>
  </numFmts>
  <fonts count="16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theme="0"/>
      <name val="Calibri"/>
      <family val="2"/>
      <charset val="1"/>
    </font>
    <font>
      <sz val="11"/>
      <color rgb="FF000000"/>
      <name val="Calibri"/>
      <family val="2"/>
      <charset val="1"/>
    </font>
    <font>
      <sz val="24"/>
      <name val="Calibri"/>
      <family val="2"/>
      <charset val="1"/>
    </font>
    <font>
      <b/>
      <sz val="11"/>
      <name val="Calibri"/>
      <family val="2"/>
      <charset val="1"/>
    </font>
    <font>
      <i/>
      <sz val="11"/>
      <color rgb="FF000000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8"/>
      <name val="Calibri"/>
      <family val="2"/>
      <charset val="1"/>
    </font>
    <font>
      <b/>
      <sz val="14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7A4D"/>
        <bgColor rgb="FF008080"/>
      </patternFill>
    </fill>
    <fill>
      <patternFill patternType="solid">
        <fgColor rgb="FF007A4D"/>
        <bgColor indexed="64"/>
      </patternFill>
    </fill>
    <fill>
      <patternFill patternType="solid">
        <fgColor rgb="FFB8DBCF"/>
        <bgColor rgb="FF808080"/>
      </patternFill>
    </fill>
    <fill>
      <patternFill patternType="solid">
        <fgColor rgb="FFB8DBCF"/>
        <bgColor indexed="64"/>
      </patternFill>
    </fill>
    <fill>
      <patternFill patternType="solid">
        <fgColor rgb="FFB8DBCF"/>
        <bgColor rgb="FFFFFFCC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0" fillId="0" borderId="10" xfId="0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23" xfId="0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5" fillId="2" borderId="10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4" borderId="19" xfId="0" applyFill="1" applyBorder="1" applyAlignment="1">
      <alignment horizontal="left" vertical="top" wrapText="1"/>
    </xf>
    <xf numFmtId="0" fontId="0" fillId="4" borderId="27" xfId="0" applyFill="1" applyBorder="1" applyAlignment="1">
      <alignment vertical="top" wrapText="1"/>
    </xf>
    <xf numFmtId="9" fontId="0" fillId="4" borderId="20" xfId="0" applyNumberFormat="1" applyFill="1" applyBorder="1" applyAlignment="1">
      <alignment horizontal="center" vertical="top" wrapText="1"/>
    </xf>
    <xf numFmtId="1" fontId="0" fillId="4" borderId="20" xfId="0" applyNumberFormat="1" applyFill="1" applyBorder="1" applyAlignment="1">
      <alignment horizontal="center" vertical="top" wrapText="1"/>
    </xf>
    <xf numFmtId="0" fontId="0" fillId="4" borderId="20" xfId="0" applyFill="1" applyBorder="1" applyAlignment="1">
      <alignment vertical="top" wrapText="1"/>
    </xf>
    <xf numFmtId="0" fontId="0" fillId="4" borderId="20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left" vertical="top" wrapText="1"/>
    </xf>
    <xf numFmtId="9" fontId="0" fillId="4" borderId="3" xfId="0" applyNumberFormat="1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3" xfId="0" applyFill="1" applyBorder="1" applyAlignment="1">
      <alignment vertical="top" wrapText="1"/>
    </xf>
    <xf numFmtId="9" fontId="0" fillId="0" borderId="15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7" fillId="5" borderId="29" xfId="0" applyFont="1" applyFill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14" fontId="0" fillId="0" borderId="6" xfId="0" applyNumberForma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left" vertical="top"/>
    </xf>
    <xf numFmtId="0" fontId="0" fillId="0" borderId="32" xfId="0" applyBorder="1" applyAlignment="1">
      <alignment horizontal="center" vertical="top" wrapText="1"/>
    </xf>
    <xf numFmtId="49" fontId="0" fillId="0" borderId="9" xfId="0" applyNumberFormat="1" applyBorder="1" applyAlignment="1">
      <alignment horizontal="left" vertical="top"/>
    </xf>
    <xf numFmtId="0" fontId="0" fillId="0" borderId="7" xfId="0" applyBorder="1" applyAlignment="1">
      <alignment horizontal="center" vertical="top"/>
    </xf>
    <xf numFmtId="49" fontId="0" fillId="0" borderId="22" xfId="0" applyNumberFormat="1" applyBorder="1" applyAlignment="1">
      <alignment horizontal="left" vertical="top"/>
    </xf>
    <xf numFmtId="0" fontId="0" fillId="0" borderId="33" xfId="0" applyBorder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14" fontId="0" fillId="0" borderId="11" xfId="0" applyNumberForma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/>
    </xf>
    <xf numFmtId="0" fontId="0" fillId="0" borderId="11" xfId="0" applyBorder="1"/>
    <xf numFmtId="0" fontId="0" fillId="0" borderId="12" xfId="0" applyBorder="1" applyAlignment="1">
      <alignment vertical="top" wrapText="1"/>
    </xf>
    <xf numFmtId="164" fontId="0" fillId="0" borderId="13" xfId="0" applyNumberFormat="1" applyBorder="1" applyAlignment="1">
      <alignment horizontal="left" vertical="top" wrapText="1"/>
    </xf>
    <xf numFmtId="0" fontId="0" fillId="3" borderId="0" xfId="0" applyFill="1"/>
    <xf numFmtId="0" fontId="0" fillId="0" borderId="0" xfId="0" quotePrefix="1"/>
    <xf numFmtId="0" fontId="2" fillId="0" borderId="0" xfId="0" applyFont="1"/>
    <xf numFmtId="0" fontId="1" fillId="0" borderId="4" xfId="0" applyFont="1" applyBorder="1" applyAlignment="1">
      <alignment horizontal="left" vertical="top" wrapText="1"/>
    </xf>
    <xf numFmtId="0" fontId="0" fillId="0" borderId="16" xfId="0" applyBorder="1"/>
    <xf numFmtId="0" fontId="0" fillId="0" borderId="22" xfId="0" applyBorder="1" applyAlignment="1">
      <alignment vertical="top" wrapText="1"/>
    </xf>
    <xf numFmtId="164" fontId="0" fillId="0" borderId="33" xfId="0" applyNumberFormat="1" applyBorder="1" applyAlignment="1">
      <alignment horizontal="left" vertical="top" wrapText="1"/>
    </xf>
    <xf numFmtId="9" fontId="5" fillId="2" borderId="3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vertical="center" wrapText="1"/>
    </xf>
    <xf numFmtId="0" fontId="4" fillId="5" borderId="22" xfId="0" applyFont="1" applyFill="1" applyBorder="1" applyAlignment="1">
      <alignment vertical="top" wrapText="1"/>
    </xf>
    <xf numFmtId="0" fontId="9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/>
    </xf>
    <xf numFmtId="0" fontId="1" fillId="0" borderId="38" xfId="0" applyFont="1" applyBorder="1" applyAlignment="1">
      <alignment horizontal="left" vertical="top" wrapText="1"/>
    </xf>
    <xf numFmtId="0" fontId="0" fillId="0" borderId="38" xfId="0" applyBorder="1" applyAlignment="1">
      <alignment horizontal="center" vertical="top"/>
    </xf>
    <xf numFmtId="0" fontId="5" fillId="2" borderId="38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14" fontId="10" fillId="0" borderId="4" xfId="0" applyNumberFormat="1" applyFont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14" fontId="0" fillId="0" borderId="26" xfId="0" applyNumberFormat="1" applyBorder="1" applyAlignment="1">
      <alignment horizontal="left" vertical="top" wrapText="1"/>
    </xf>
    <xf numFmtId="14" fontId="0" fillId="0" borderId="21" xfId="0" applyNumberFormat="1" applyBorder="1" applyAlignment="1">
      <alignment horizontal="left" vertical="top" wrapText="1"/>
    </xf>
    <xf numFmtId="0" fontId="1" fillId="7" borderId="23" xfId="0" applyFont="1" applyFill="1" applyBorder="1" applyAlignment="1">
      <alignment horizontal="left" vertical="top" wrapText="1"/>
    </xf>
    <xf numFmtId="0" fontId="11" fillId="7" borderId="38" xfId="0" applyFont="1" applyFill="1" applyBorder="1" applyAlignment="1">
      <alignment horizontal="left" vertical="top" wrapText="1"/>
    </xf>
    <xf numFmtId="0" fontId="0" fillId="7" borderId="23" xfId="0" applyFill="1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top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/>
    </xf>
    <xf numFmtId="0" fontId="1" fillId="0" borderId="11" xfId="0" quotePrefix="1" applyFont="1" applyBorder="1" applyAlignment="1">
      <alignment horizontal="left" vertical="center" wrapText="1"/>
    </xf>
    <xf numFmtId="0" fontId="0" fillId="7" borderId="10" xfId="0" applyFill="1" applyBorder="1" applyAlignment="1">
      <alignment vertical="top" wrapText="1"/>
    </xf>
    <xf numFmtId="2" fontId="0" fillId="0" borderId="33" xfId="0" applyNumberFormat="1" applyBorder="1" applyAlignment="1">
      <alignment horizontal="left" vertical="top"/>
    </xf>
    <xf numFmtId="10" fontId="0" fillId="0" borderId="33" xfId="0" applyNumberFormat="1" applyBorder="1" applyAlignment="1">
      <alignment horizontal="left" vertical="top"/>
    </xf>
    <xf numFmtId="10" fontId="7" fillId="5" borderId="28" xfId="0" applyNumberFormat="1" applyFont="1" applyFill="1" applyBorder="1" applyAlignment="1">
      <alignment vertical="center"/>
    </xf>
    <xf numFmtId="10" fontId="0" fillId="7" borderId="0" xfId="0" applyNumberFormat="1" applyFill="1" applyAlignment="1">
      <alignment horizontal="left"/>
    </xf>
    <xf numFmtId="1" fontId="7" fillId="7" borderId="16" xfId="0" applyNumberFormat="1" applyFont="1" applyFill="1" applyBorder="1" applyAlignment="1">
      <alignment vertical="center"/>
    </xf>
    <xf numFmtId="165" fontId="4" fillId="6" borderId="33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4" fillId="0" borderId="44" xfId="0" applyFont="1" applyBorder="1" applyAlignment="1">
      <alignment horizontal="left" vertical="top" wrapText="1"/>
    </xf>
    <xf numFmtId="165" fontId="5" fillId="2" borderId="45" xfId="0" applyNumberFormat="1" applyFont="1" applyFill="1" applyBorder="1" applyAlignment="1" applyProtection="1">
      <alignment horizontal="left" vertical="center" wrapText="1"/>
      <protection locked="0"/>
    </xf>
    <xf numFmtId="9" fontId="0" fillId="0" borderId="33" xfId="1" applyFont="1" applyBorder="1" applyAlignment="1" applyProtection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10" fontId="0" fillId="4" borderId="46" xfId="0" applyNumberFormat="1" applyFill="1" applyBorder="1" applyAlignment="1" applyProtection="1">
      <alignment horizontal="center" vertical="top" wrapText="1"/>
      <protection locked="0"/>
    </xf>
    <xf numFmtId="164" fontId="0" fillId="0" borderId="47" xfId="0" applyNumberFormat="1" applyBorder="1" applyAlignment="1">
      <alignment horizontal="center" vertical="top"/>
    </xf>
    <xf numFmtId="10" fontId="0" fillId="4" borderId="27" xfId="0" applyNumberFormat="1" applyFill="1" applyBorder="1" applyAlignment="1" applyProtection="1">
      <alignment horizontal="center" vertical="top" wrapText="1"/>
      <protection locked="0"/>
    </xf>
    <xf numFmtId="164" fontId="0" fillId="0" borderId="48" xfId="0" applyNumberFormat="1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42" fontId="0" fillId="0" borderId="49" xfId="0" applyNumberFormat="1" applyBorder="1" applyAlignment="1">
      <alignment wrapText="1"/>
    </xf>
    <xf numFmtId="42" fontId="0" fillId="0" borderId="33" xfId="0" applyNumberFormat="1" applyBorder="1" applyAlignment="1">
      <alignment wrapText="1"/>
    </xf>
    <xf numFmtId="42" fontId="0" fillId="0" borderId="50" xfId="0" applyNumberFormat="1" applyBorder="1" applyAlignment="1">
      <alignment wrapText="1"/>
    </xf>
    <xf numFmtId="42" fontId="0" fillId="0" borderId="51" xfId="0" applyNumberFormat="1" applyBorder="1" applyAlignment="1">
      <alignment wrapText="1"/>
    </xf>
    <xf numFmtId="0" fontId="0" fillId="0" borderId="52" xfId="0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5" borderId="4" xfId="0" applyFill="1" applyBorder="1"/>
    <xf numFmtId="42" fontId="4" fillId="5" borderId="1" xfId="0" applyNumberFormat="1" applyFont="1" applyFill="1" applyBorder="1"/>
    <xf numFmtId="0" fontId="15" fillId="5" borderId="32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left" vertical="top" wrapText="1"/>
    </xf>
    <xf numFmtId="0" fontId="0" fillId="4" borderId="42" xfId="0" applyFill="1" applyBorder="1" applyAlignment="1">
      <alignment horizontal="left" vertical="top" wrapText="1"/>
    </xf>
    <xf numFmtId="0" fontId="0" fillId="4" borderId="43" xfId="0" applyFill="1" applyBorder="1" applyAlignment="1">
      <alignment horizontal="left" vertical="top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left" vertical="top" wrapText="1"/>
    </xf>
    <xf numFmtId="0" fontId="0" fillId="4" borderId="40" xfId="0" applyFill="1" applyBorder="1" applyAlignment="1">
      <alignment horizontal="left" vertical="top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8DBCF"/>
      <color rgb="FF007A4D"/>
      <color rgb="FFC6F3EA"/>
      <color rgb="FFC6E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mviprestatiemeting.nl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emviprestatiemeting.nl/" TargetMode="Externa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A4D"/>
  </sheetPr>
  <dimension ref="A1:B23"/>
  <sheetViews>
    <sheetView showGridLines="0" tabSelected="1" zoomScaleNormal="100" workbookViewId="0">
      <selection activeCell="B6" sqref="B6"/>
    </sheetView>
  </sheetViews>
  <sheetFormatPr defaultColWidth="8.85546875" defaultRowHeight="15" x14ac:dyDescent="0.25"/>
  <cols>
    <col min="1" max="1" width="27.28515625" customWidth="1"/>
    <col min="2" max="2" width="46"/>
    <col min="3" max="1024" width="8.7109375"/>
  </cols>
  <sheetData>
    <row r="1" spans="1:2" ht="32.25" customHeight="1" x14ac:dyDescent="0.25">
      <c r="A1" s="118" t="s">
        <v>0</v>
      </c>
      <c r="B1" s="118"/>
    </row>
    <row r="2" spans="1:2" x14ac:dyDescent="0.25">
      <c r="A2" s="59"/>
      <c r="B2" s="52"/>
    </row>
    <row r="3" spans="1:2" x14ac:dyDescent="0.25">
      <c r="A3" s="65" t="s">
        <v>41</v>
      </c>
      <c r="B3" s="66" t="s">
        <v>83</v>
      </c>
    </row>
    <row r="4" spans="1:2" x14ac:dyDescent="0.25">
      <c r="A4" s="65" t="s">
        <v>29</v>
      </c>
      <c r="B4" s="66" t="s">
        <v>84</v>
      </c>
    </row>
    <row r="5" spans="1:2" x14ac:dyDescent="0.25">
      <c r="A5" s="65" t="s">
        <v>49</v>
      </c>
      <c r="B5" s="102"/>
    </row>
    <row r="6" spans="1:2" x14ac:dyDescent="0.25">
      <c r="A6" s="65" t="s">
        <v>30</v>
      </c>
      <c r="B6" s="74">
        <v>44802</v>
      </c>
    </row>
    <row r="7" spans="1:2" x14ac:dyDescent="0.25">
      <c r="A7" s="51"/>
      <c r="B7" s="58"/>
    </row>
    <row r="8" spans="1:2" x14ac:dyDescent="0.25">
      <c r="A8" s="49" t="s">
        <v>28</v>
      </c>
      <c r="B8" s="50" t="s">
        <v>1</v>
      </c>
    </row>
    <row r="9" spans="1:2" x14ac:dyDescent="0.25">
      <c r="A9" s="99" t="s">
        <v>79</v>
      </c>
      <c r="B9" s="100">
        <v>100000</v>
      </c>
    </row>
    <row r="10" spans="1:2" x14ac:dyDescent="0.25">
      <c r="A10" s="60" t="s">
        <v>39</v>
      </c>
      <c r="B10" s="101">
        <v>0.4</v>
      </c>
    </row>
    <row r="11" spans="1:2" ht="16.5" customHeight="1" x14ac:dyDescent="0.25">
      <c r="A11" s="60" t="s">
        <v>40</v>
      </c>
      <c r="B11" s="61">
        <f>B9*B10</f>
        <v>40000</v>
      </c>
    </row>
    <row r="12" spans="1:2" ht="30" x14ac:dyDescent="0.25">
      <c r="A12" s="60" t="s">
        <v>37</v>
      </c>
      <c r="B12" s="62">
        <v>0.7</v>
      </c>
    </row>
    <row r="13" spans="1:2" x14ac:dyDescent="0.25">
      <c r="A13" s="63" t="s">
        <v>38</v>
      </c>
      <c r="B13" s="95">
        <v>0.7</v>
      </c>
    </row>
    <row r="14" spans="1:2" x14ac:dyDescent="0.25">
      <c r="A14" s="60" t="s">
        <v>2</v>
      </c>
      <c r="B14" s="93">
        <f>B13-B12</f>
        <v>0</v>
      </c>
    </row>
    <row r="15" spans="1:2" x14ac:dyDescent="0.25">
      <c r="A15" s="60"/>
      <c r="B15" s="92"/>
    </row>
    <row r="16" spans="1:2" x14ac:dyDescent="0.25">
      <c r="A16" s="64" t="s">
        <v>3</v>
      </c>
      <c r="B16" s="97">
        <f>IF(B14&lt;=0,B14*B11*1.5,B14*B11*0.5)</f>
        <v>0</v>
      </c>
    </row>
    <row r="17" spans="1:2" x14ac:dyDescent="0.25">
      <c r="A17" s="53"/>
      <c r="B17" s="54"/>
    </row>
    <row r="19" spans="1:2" x14ac:dyDescent="0.25">
      <c r="A19" s="55"/>
      <c r="B19" s="56" t="s">
        <v>34</v>
      </c>
    </row>
    <row r="21" spans="1:2" x14ac:dyDescent="0.25">
      <c r="A21" s="57" t="s">
        <v>4</v>
      </c>
      <c r="B21" s="57"/>
    </row>
    <row r="22" spans="1:2" x14ac:dyDescent="0.25">
      <c r="A22" s="57" t="s">
        <v>5</v>
      </c>
      <c r="B22" s="57"/>
    </row>
    <row r="23" spans="1:2" ht="36.6" customHeight="1" x14ac:dyDescent="0.25">
      <c r="A23" s="119" t="s">
        <v>6</v>
      </c>
      <c r="B23" s="119"/>
    </row>
  </sheetData>
  <customSheetViews>
    <customSheetView guid="{BBBC523D-C55F-4383-A9C4-51FBF1AC7F87}" showGridLines="0" topLeftCell="A7">
      <selection activeCell="A22" sqref="A22:B22"/>
      <pageMargins left="0.7" right="0.7" top="0.75" bottom="0.75" header="0.51180555555555496" footer="0.51180555555555496"/>
      <pageSetup paperSize="9" scale="98" firstPageNumber="0" orientation="portrait" r:id="rId1"/>
    </customSheetView>
  </customSheetViews>
  <mergeCells count="2">
    <mergeCell ref="A1:B1"/>
    <mergeCell ref="A23:B23"/>
  </mergeCells>
  <hyperlinks>
    <hyperlink ref="A21" r:id="rId2" display="www.emviprestatiemeting.nl" xr:uid="{00000000-0004-0000-0000-000000000000}"/>
  </hyperlinks>
  <pageMargins left="0.7" right="0.7" top="0.75" bottom="0.75" header="0.51180555555555496" footer="0.51180555555555496"/>
  <pageSetup paperSize="9" scale="98" firstPageNumber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6E1D7"/>
    <pageSetUpPr fitToPage="1"/>
  </sheetPr>
  <dimension ref="A1:I42"/>
  <sheetViews>
    <sheetView showGridLines="0" zoomScale="115" zoomScaleNormal="115" zoomScalePageLayoutView="70" workbookViewId="0">
      <selection activeCell="B5" sqref="B5"/>
    </sheetView>
  </sheetViews>
  <sheetFormatPr defaultRowHeight="15" x14ac:dyDescent="0.25"/>
  <cols>
    <col min="1" max="1" width="8.42578125" style="17" customWidth="1"/>
    <col min="2" max="2" width="66.140625" style="5" customWidth="1"/>
    <col min="3" max="3" width="17.85546875" style="5" bestFit="1" customWidth="1"/>
    <col min="4" max="4" width="9.42578125" bestFit="1" customWidth="1"/>
    <col min="5" max="5" width="15" hidden="1" customWidth="1"/>
    <col min="6" max="6" width="13.7109375" customWidth="1"/>
    <col min="7" max="7" width="19.7109375"/>
    <col min="8" max="8" width="28.7109375" customWidth="1"/>
    <col min="9" max="9" width="28.7109375" hidden="1" customWidth="1"/>
    <col min="10" max="11" width="28.7109375" customWidth="1"/>
    <col min="12" max="922" width="8.7109375"/>
  </cols>
  <sheetData>
    <row r="1" spans="1:9" ht="30.75" customHeight="1" thickBot="1" x14ac:dyDescent="0.3">
      <c r="A1" s="122" t="s">
        <v>7</v>
      </c>
      <c r="B1" s="123"/>
      <c r="C1" s="123"/>
      <c r="D1" s="123"/>
      <c r="E1" s="123"/>
      <c r="F1" s="123"/>
      <c r="G1" s="123"/>
      <c r="H1" s="124"/>
    </row>
    <row r="2" spans="1:9" ht="19.5" thickBot="1" x14ac:dyDescent="0.3">
      <c r="A2" s="81"/>
      <c r="B2" s="98" t="s">
        <v>50</v>
      </c>
      <c r="C2" s="44"/>
      <c r="D2" s="44"/>
      <c r="E2" s="44"/>
      <c r="F2" s="44"/>
      <c r="G2" s="44"/>
      <c r="H2" s="88"/>
    </row>
    <row r="3" spans="1:9" x14ac:dyDescent="0.25">
      <c r="A3" s="72" t="s">
        <v>41</v>
      </c>
      <c r="B3" s="73" t="s">
        <v>85</v>
      </c>
      <c r="C3" s="47"/>
      <c r="D3" s="128" t="s">
        <v>35</v>
      </c>
      <c r="E3" s="129"/>
      <c r="F3" s="129"/>
      <c r="G3" s="129"/>
      <c r="H3" s="130"/>
    </row>
    <row r="4" spans="1:9" x14ac:dyDescent="0.25">
      <c r="A4" s="15" t="s">
        <v>29</v>
      </c>
      <c r="B4" s="48" t="s">
        <v>84</v>
      </c>
      <c r="C4" s="45"/>
      <c r="D4" s="85">
        <v>3</v>
      </c>
      <c r="F4" s="131" t="s">
        <v>46</v>
      </c>
      <c r="G4" s="132"/>
      <c r="H4" s="133"/>
    </row>
    <row r="5" spans="1:9" ht="30.75" customHeight="1" x14ac:dyDescent="0.25">
      <c r="A5" s="15" t="s">
        <v>30</v>
      </c>
      <c r="B5" s="35">
        <v>44802</v>
      </c>
      <c r="C5" s="46"/>
      <c r="D5" s="86">
        <v>2</v>
      </c>
      <c r="E5" s="83"/>
      <c r="F5" s="131" t="s">
        <v>45</v>
      </c>
      <c r="G5" s="132"/>
      <c r="H5" s="133"/>
    </row>
    <row r="6" spans="1:9" ht="60.75" customHeight="1" thickBot="1" x14ac:dyDescent="0.3">
      <c r="A6" s="75"/>
      <c r="B6" s="76"/>
      <c r="C6" s="77"/>
      <c r="D6" s="87">
        <v>0</v>
      </c>
      <c r="E6" s="84"/>
      <c r="F6" s="125" t="s">
        <v>44</v>
      </c>
      <c r="G6" s="126"/>
      <c r="H6" s="127"/>
    </row>
    <row r="7" spans="1:9" s="32" customFormat="1" ht="15.75" thickBot="1" x14ac:dyDescent="0.3">
      <c r="A7" s="82"/>
      <c r="B7" s="31"/>
      <c r="C7" s="31"/>
      <c r="D7" s="29"/>
      <c r="E7" s="29"/>
      <c r="F7" s="30"/>
      <c r="G7" s="30"/>
      <c r="H7" s="89"/>
    </row>
    <row r="8" spans="1:9" s="32" customFormat="1" ht="32.25" thickBot="1" x14ac:dyDescent="0.3">
      <c r="A8" s="82"/>
      <c r="B8" s="33" t="s">
        <v>32</v>
      </c>
      <c r="C8" s="94">
        <f>H11+H15+H20+H24+H30+H34</f>
        <v>0.99999999999999989</v>
      </c>
      <c r="D8" s="96"/>
      <c r="E8" s="29"/>
      <c r="F8" s="30"/>
      <c r="G8" s="43"/>
      <c r="H8" s="90" t="s">
        <v>81</v>
      </c>
    </row>
    <row r="9" spans="1:9" ht="15" customHeight="1" thickBot="1" x14ac:dyDescent="0.3">
      <c r="A9" s="15"/>
      <c r="B9" s="34"/>
      <c r="C9" s="34"/>
      <c r="G9" s="36"/>
      <c r="H9" s="52"/>
    </row>
    <row r="10" spans="1:9" ht="45.75" thickBot="1" x14ac:dyDescent="0.3">
      <c r="A10" s="37" t="s">
        <v>33</v>
      </c>
      <c r="B10" s="2" t="s">
        <v>8</v>
      </c>
      <c r="C10" s="28" t="s">
        <v>31</v>
      </c>
      <c r="D10" s="3" t="s">
        <v>47</v>
      </c>
      <c r="E10" s="2" t="s">
        <v>9</v>
      </c>
      <c r="F10" s="2" t="s">
        <v>36</v>
      </c>
      <c r="G10" s="3" t="s">
        <v>10</v>
      </c>
      <c r="H10" s="38" t="s">
        <v>11</v>
      </c>
    </row>
    <row r="11" spans="1:9" s="4" customFormat="1" ht="37.5" x14ac:dyDescent="0.25">
      <c r="A11" s="18">
        <v>1</v>
      </c>
      <c r="B11" s="19" t="s">
        <v>54</v>
      </c>
      <c r="C11" s="20">
        <v>0.2</v>
      </c>
      <c r="D11" s="27"/>
      <c r="E11" s="21">
        <f>SUM(E12:E14)</f>
        <v>36</v>
      </c>
      <c r="F11" s="22"/>
      <c r="G11" s="23">
        <f>SUM(G12:G14)</f>
        <v>36</v>
      </c>
      <c r="H11" s="103">
        <f>G11/E11*C11</f>
        <v>0.2</v>
      </c>
      <c r="I11" s="117" t="s">
        <v>80</v>
      </c>
    </row>
    <row r="12" spans="1:9" s="5" customFormat="1" x14ac:dyDescent="0.25">
      <c r="A12" s="67" t="s">
        <v>13</v>
      </c>
      <c r="B12" s="78" t="s">
        <v>82</v>
      </c>
      <c r="C12" s="71"/>
      <c r="D12" s="10">
        <v>5</v>
      </c>
      <c r="E12" s="1">
        <f>D12*$D$4</f>
        <v>15</v>
      </c>
      <c r="F12" s="13">
        <v>3</v>
      </c>
      <c r="G12" s="8">
        <f t="shared" ref="G12:G14" si="0">D12*F12</f>
        <v>15</v>
      </c>
      <c r="H12" s="104"/>
      <c r="I12" s="109">
        <f>Rekenmodel!$B$11*'EMVI-prestatiemeting'!$C$11*('EMVI-prestatiemeting'!G12/'EMVI-prestatiemeting'!$E$11)</f>
        <v>3333.3333333333335</v>
      </c>
    </row>
    <row r="13" spans="1:9" s="5" customFormat="1" ht="15" customHeight="1" x14ac:dyDescent="0.25">
      <c r="A13" s="67" t="s">
        <v>42</v>
      </c>
      <c r="B13" s="78" t="s">
        <v>59</v>
      </c>
      <c r="C13" s="71"/>
      <c r="D13" s="10">
        <v>4</v>
      </c>
      <c r="E13" s="1">
        <f t="shared" ref="E13:E14" si="1">D13*$D$4</f>
        <v>12</v>
      </c>
      <c r="F13" s="13">
        <v>3</v>
      </c>
      <c r="G13" s="8">
        <f t="shared" si="0"/>
        <v>12</v>
      </c>
      <c r="H13" s="104"/>
      <c r="I13" s="110">
        <f>Rekenmodel!$B$11*'EMVI-prestatiemeting'!$C$11*('EMVI-prestatiemeting'!G13/'EMVI-prestatiemeting'!$E$11)</f>
        <v>2666.6666666666665</v>
      </c>
    </row>
    <row r="14" spans="1:9" s="5" customFormat="1" x14ac:dyDescent="0.25">
      <c r="A14" s="67" t="s">
        <v>43</v>
      </c>
      <c r="B14" s="78" t="s">
        <v>51</v>
      </c>
      <c r="C14" s="71"/>
      <c r="D14" s="10">
        <v>3</v>
      </c>
      <c r="E14" s="1">
        <f t="shared" si="1"/>
        <v>9</v>
      </c>
      <c r="F14" s="13">
        <v>3</v>
      </c>
      <c r="G14" s="8">
        <f t="shared" si="0"/>
        <v>9</v>
      </c>
      <c r="H14" s="104"/>
      <c r="I14" s="111">
        <f>Rekenmodel!$B$11*'EMVI-prestatiemeting'!$C$11*('EMVI-prestatiemeting'!G14/'EMVI-prestatiemeting'!$E$11)</f>
        <v>2000</v>
      </c>
    </row>
    <row r="15" spans="1:9" ht="15" customHeight="1" x14ac:dyDescent="0.25">
      <c r="A15" s="24">
        <v>2</v>
      </c>
      <c r="B15" s="19" t="s">
        <v>55</v>
      </c>
      <c r="C15" s="25">
        <v>0.2</v>
      </c>
      <c r="D15" s="27"/>
      <c r="E15" s="26">
        <f>SUM(E16:E19)</f>
        <v>33</v>
      </c>
      <c r="F15" s="27"/>
      <c r="G15" s="26">
        <f>SUM(G16:G19)</f>
        <v>33</v>
      </c>
      <c r="H15" s="105">
        <f>G15/E15*C15</f>
        <v>0.2</v>
      </c>
      <c r="I15" s="115"/>
    </row>
    <row r="16" spans="1:9" x14ac:dyDescent="0.25">
      <c r="A16" s="67" t="s">
        <v>14</v>
      </c>
      <c r="B16" s="79" t="s">
        <v>60</v>
      </c>
      <c r="C16" s="68"/>
      <c r="D16" s="69">
        <v>5</v>
      </c>
      <c r="E16" s="1">
        <f t="shared" ref="E16:E37" si="2">D16*$D$4</f>
        <v>15</v>
      </c>
      <c r="F16" s="70">
        <v>3</v>
      </c>
      <c r="G16" s="113">
        <f>F16*D16</f>
        <v>15</v>
      </c>
      <c r="H16" s="106"/>
      <c r="I16" s="109">
        <f>Rekenmodel!$B$11*'EMVI-prestatiemeting'!$C$15*('EMVI-prestatiemeting'!G16/'EMVI-prestatiemeting'!$E$15)</f>
        <v>3636.363636363636</v>
      </c>
    </row>
    <row r="17" spans="1:9" x14ac:dyDescent="0.25">
      <c r="A17" s="41" t="s">
        <v>15</v>
      </c>
      <c r="B17" s="78" t="s">
        <v>61</v>
      </c>
      <c r="C17" s="71"/>
      <c r="D17" s="10">
        <v>3</v>
      </c>
      <c r="E17" s="1">
        <f t="shared" si="2"/>
        <v>9</v>
      </c>
      <c r="F17" s="13">
        <v>3</v>
      </c>
      <c r="G17" s="8">
        <f>F17*D17</f>
        <v>9</v>
      </c>
      <c r="H17" s="104"/>
      <c r="I17" s="110">
        <f>Rekenmodel!$B$11*'EMVI-prestatiemeting'!$C$15*('EMVI-prestatiemeting'!G17/'EMVI-prestatiemeting'!$E$15)</f>
        <v>2181.8181818181815</v>
      </c>
    </row>
    <row r="18" spans="1:9" x14ac:dyDescent="0.25">
      <c r="A18" s="41" t="s">
        <v>48</v>
      </c>
      <c r="B18" s="78" t="s">
        <v>62</v>
      </c>
      <c r="C18" s="71"/>
      <c r="D18" s="10">
        <v>1</v>
      </c>
      <c r="E18" s="1">
        <f t="shared" si="2"/>
        <v>3</v>
      </c>
      <c r="F18" s="13">
        <v>3</v>
      </c>
      <c r="G18" s="8">
        <f>F18*D18</f>
        <v>3</v>
      </c>
      <c r="H18" s="104"/>
      <c r="I18" s="110">
        <f>Rekenmodel!$B$11*'EMVI-prestatiemeting'!$C$15*('EMVI-prestatiemeting'!G18/'EMVI-prestatiemeting'!$E$15)</f>
        <v>727.27272727272725</v>
      </c>
    </row>
    <row r="19" spans="1:9" ht="30" x14ac:dyDescent="0.25">
      <c r="A19" s="41" t="s">
        <v>67</v>
      </c>
      <c r="B19" s="78" t="s">
        <v>63</v>
      </c>
      <c r="C19" s="71"/>
      <c r="D19" s="10">
        <v>2</v>
      </c>
      <c r="E19" s="1">
        <f t="shared" si="2"/>
        <v>6</v>
      </c>
      <c r="F19" s="13">
        <v>3</v>
      </c>
      <c r="G19" s="114">
        <f>F19*D19</f>
        <v>6</v>
      </c>
      <c r="H19" s="104"/>
      <c r="I19" s="111">
        <f>Rekenmodel!$B$11*'EMVI-prestatiemeting'!$C$15*('EMVI-prestatiemeting'!G19/'EMVI-prestatiemeting'!$E$15)</f>
        <v>1454.5454545454545</v>
      </c>
    </row>
    <row r="20" spans="1:9" x14ac:dyDescent="0.25">
      <c r="A20" s="24">
        <v>3</v>
      </c>
      <c r="B20" s="19" t="s">
        <v>12</v>
      </c>
      <c r="C20" s="25">
        <v>0.1</v>
      </c>
      <c r="D20" s="27"/>
      <c r="E20" s="26">
        <f>SUM(E21:E23)</f>
        <v>27</v>
      </c>
      <c r="F20" s="27"/>
      <c r="G20" s="26">
        <f>SUM(G21:G23)</f>
        <v>27</v>
      </c>
      <c r="H20" s="105">
        <f>G20/E20*C20</f>
        <v>0.1</v>
      </c>
      <c r="I20" s="115"/>
    </row>
    <row r="21" spans="1:9" ht="30" x14ac:dyDescent="0.25">
      <c r="A21" s="41" t="s">
        <v>16</v>
      </c>
      <c r="B21" s="80" t="s">
        <v>64</v>
      </c>
      <c r="C21" s="9"/>
      <c r="D21" s="10">
        <v>3</v>
      </c>
      <c r="E21" s="1">
        <f t="shared" si="2"/>
        <v>9</v>
      </c>
      <c r="F21" s="13">
        <v>3</v>
      </c>
      <c r="G21" s="8">
        <f>F21*D21</f>
        <v>9</v>
      </c>
      <c r="H21" s="107"/>
      <c r="I21" s="109">
        <f>Rekenmodel!$B$11*'EMVI-prestatiemeting'!$C$20*('EMVI-prestatiemeting'!G21/'EMVI-prestatiemeting'!$E$20)</f>
        <v>1333.3333333333333</v>
      </c>
    </row>
    <row r="22" spans="1:9" ht="15" customHeight="1" x14ac:dyDescent="0.25">
      <c r="A22" s="41" t="s">
        <v>17</v>
      </c>
      <c r="B22" s="80" t="s">
        <v>65</v>
      </c>
      <c r="C22" s="9"/>
      <c r="D22" s="10">
        <v>5</v>
      </c>
      <c r="E22" s="1">
        <f t="shared" si="2"/>
        <v>15</v>
      </c>
      <c r="F22" s="13">
        <v>3</v>
      </c>
      <c r="G22" s="8">
        <f t="shared" ref="G22:G23" si="3">F22*D22</f>
        <v>15</v>
      </c>
      <c r="H22" s="107"/>
      <c r="I22" s="110">
        <f>Rekenmodel!$B$11*'EMVI-prestatiemeting'!$C$20*('EMVI-prestatiemeting'!G22/'EMVI-prestatiemeting'!$E$20)</f>
        <v>2222.2222222222222</v>
      </c>
    </row>
    <row r="23" spans="1:9" ht="15" customHeight="1" x14ac:dyDescent="0.25">
      <c r="A23" s="41" t="s">
        <v>18</v>
      </c>
      <c r="B23" s="80" t="s">
        <v>66</v>
      </c>
      <c r="C23" s="9"/>
      <c r="D23" s="10">
        <v>1</v>
      </c>
      <c r="E23" s="1">
        <f t="shared" si="2"/>
        <v>3</v>
      </c>
      <c r="F23" s="13">
        <v>3</v>
      </c>
      <c r="G23" s="8">
        <f t="shared" si="3"/>
        <v>3</v>
      </c>
      <c r="H23" s="107"/>
      <c r="I23" s="111">
        <f>Rekenmodel!$B$11*'EMVI-prestatiemeting'!$C$20*('EMVI-prestatiemeting'!G23/'EMVI-prestatiemeting'!$E$20)</f>
        <v>444.4444444444444</v>
      </c>
    </row>
    <row r="24" spans="1:9" ht="15" customHeight="1" x14ac:dyDescent="0.25">
      <c r="A24" s="24">
        <v>4</v>
      </c>
      <c r="B24" s="19" t="s">
        <v>56</v>
      </c>
      <c r="C24" s="25">
        <v>0.2</v>
      </c>
      <c r="D24" s="27"/>
      <c r="E24" s="26">
        <f>SUM(E25:E29)</f>
        <v>42</v>
      </c>
      <c r="F24" s="27"/>
      <c r="G24" s="26">
        <f>SUM(G25:G29)</f>
        <v>42</v>
      </c>
      <c r="H24" s="105">
        <f>G24/E24*C24</f>
        <v>0.2</v>
      </c>
      <c r="I24" s="115"/>
    </row>
    <row r="25" spans="1:9" ht="30" x14ac:dyDescent="0.25">
      <c r="A25" s="41" t="s">
        <v>19</v>
      </c>
      <c r="B25" s="80" t="s">
        <v>69</v>
      </c>
      <c r="C25" s="9"/>
      <c r="D25" s="10">
        <v>5</v>
      </c>
      <c r="E25" s="1">
        <f t="shared" si="2"/>
        <v>15</v>
      </c>
      <c r="F25" s="13">
        <v>3</v>
      </c>
      <c r="G25" s="8">
        <f>F25*D25</f>
        <v>15</v>
      </c>
      <c r="H25" s="107"/>
      <c r="I25" s="109">
        <f>Rekenmodel!$B$11*'EMVI-prestatiemeting'!$C$24*('EMVI-prestatiemeting'!G25/'EMVI-prestatiemeting'!$E$24)</f>
        <v>2857.1428571428573</v>
      </c>
    </row>
    <row r="26" spans="1:9" x14ac:dyDescent="0.25">
      <c r="A26" s="41" t="s">
        <v>20</v>
      </c>
      <c r="B26" s="80" t="s">
        <v>70</v>
      </c>
      <c r="C26" s="9"/>
      <c r="D26" s="10">
        <v>1</v>
      </c>
      <c r="E26" s="1">
        <f t="shared" si="2"/>
        <v>3</v>
      </c>
      <c r="F26" s="13">
        <v>3</v>
      </c>
      <c r="G26" s="8">
        <f>F26*D26</f>
        <v>3</v>
      </c>
      <c r="H26" s="107"/>
      <c r="I26" s="110">
        <f>Rekenmodel!$B$11*'EMVI-prestatiemeting'!$C$24*('EMVI-prestatiemeting'!G26/'EMVI-prestatiemeting'!$E$24)</f>
        <v>571.42857142857144</v>
      </c>
    </row>
    <row r="27" spans="1:9" x14ac:dyDescent="0.25">
      <c r="A27" s="41" t="s">
        <v>21</v>
      </c>
      <c r="B27" s="80" t="s">
        <v>71</v>
      </c>
      <c r="C27" s="9"/>
      <c r="D27" s="10">
        <v>1</v>
      </c>
      <c r="E27" s="1">
        <f t="shared" si="2"/>
        <v>3</v>
      </c>
      <c r="F27" s="13">
        <v>3</v>
      </c>
      <c r="G27" s="8">
        <f t="shared" ref="G27:G29" si="4">F27*D27</f>
        <v>3</v>
      </c>
      <c r="H27" s="107"/>
      <c r="I27" s="110">
        <f>Rekenmodel!$B$11*'EMVI-prestatiemeting'!$C$24*('EMVI-prestatiemeting'!G27/'EMVI-prestatiemeting'!$E$24)</f>
        <v>571.42857142857144</v>
      </c>
    </row>
    <row r="28" spans="1:9" ht="45" x14ac:dyDescent="0.25">
      <c r="A28" s="41" t="s">
        <v>22</v>
      </c>
      <c r="B28" s="80" t="s">
        <v>72</v>
      </c>
      <c r="C28" s="9"/>
      <c r="D28" s="10">
        <v>4</v>
      </c>
      <c r="E28" s="1">
        <f t="shared" ref="E28" si="5">D28*$D$4</f>
        <v>12</v>
      </c>
      <c r="F28" s="13">
        <v>3</v>
      </c>
      <c r="G28" s="8">
        <f t="shared" ref="G28" si="6">F28*D28</f>
        <v>12</v>
      </c>
      <c r="H28" s="107"/>
      <c r="I28" s="110">
        <f>Rekenmodel!$B$11*'EMVI-prestatiemeting'!$C$24*('EMVI-prestatiemeting'!G28/'EMVI-prestatiemeting'!$E$24)</f>
        <v>2285.7142857142858</v>
      </c>
    </row>
    <row r="29" spans="1:9" x14ac:dyDescent="0.25">
      <c r="A29" s="41" t="s">
        <v>68</v>
      </c>
      <c r="B29" s="80" t="s">
        <v>73</v>
      </c>
      <c r="C29" s="9"/>
      <c r="D29" s="10">
        <v>3</v>
      </c>
      <c r="E29" s="1">
        <f t="shared" si="2"/>
        <v>9</v>
      </c>
      <c r="F29" s="13">
        <v>3</v>
      </c>
      <c r="G29" s="8">
        <f t="shared" si="4"/>
        <v>9</v>
      </c>
      <c r="H29" s="107"/>
      <c r="I29" s="111">
        <f>Rekenmodel!$B$11*'EMVI-prestatiemeting'!$C$24*('EMVI-prestatiemeting'!G29/'EMVI-prestatiemeting'!$E$24)</f>
        <v>1714.2857142857142</v>
      </c>
    </row>
    <row r="30" spans="1:9" ht="15" customHeight="1" x14ac:dyDescent="0.25">
      <c r="A30" s="24">
        <v>5</v>
      </c>
      <c r="B30" s="19" t="s">
        <v>57</v>
      </c>
      <c r="C30" s="25">
        <v>0.2</v>
      </c>
      <c r="D30" s="27"/>
      <c r="E30" s="26">
        <f>SUM(E31:E33)</f>
        <v>33</v>
      </c>
      <c r="F30" s="27"/>
      <c r="G30" s="26">
        <f>SUM(G31:G33)</f>
        <v>33</v>
      </c>
      <c r="H30" s="105">
        <f>G30/E30*C30</f>
        <v>0.2</v>
      </c>
      <c r="I30" s="115"/>
    </row>
    <row r="31" spans="1:9" ht="30" x14ac:dyDescent="0.25">
      <c r="A31" s="39" t="s">
        <v>23</v>
      </c>
      <c r="B31" s="91" t="s">
        <v>53</v>
      </c>
      <c r="C31" s="7"/>
      <c r="D31" s="6">
        <v>5</v>
      </c>
      <c r="E31" s="1">
        <f t="shared" si="2"/>
        <v>15</v>
      </c>
      <c r="F31" s="12">
        <v>3</v>
      </c>
      <c r="G31" s="40">
        <f>F31*D31</f>
        <v>15</v>
      </c>
      <c r="H31" s="108"/>
      <c r="I31" s="109">
        <f>Rekenmodel!$B$11*'EMVI-prestatiemeting'!$C$30*('EMVI-prestatiemeting'!G31/'EMVI-prestatiemeting'!$E$30)</f>
        <v>3636.363636363636</v>
      </c>
    </row>
    <row r="32" spans="1:9" x14ac:dyDescent="0.25">
      <c r="A32" s="41" t="s">
        <v>24</v>
      </c>
      <c r="B32" s="80" t="s">
        <v>74</v>
      </c>
      <c r="C32" s="9"/>
      <c r="D32" s="10">
        <v>2</v>
      </c>
      <c r="E32" s="1">
        <f t="shared" si="2"/>
        <v>6</v>
      </c>
      <c r="F32" s="13">
        <v>3</v>
      </c>
      <c r="G32" s="42">
        <f t="shared" ref="G32:G33" si="7">F32*D32</f>
        <v>6</v>
      </c>
      <c r="H32" s="107"/>
      <c r="I32" s="110">
        <f>Rekenmodel!$B$11*'EMVI-prestatiemeting'!$C$30*('EMVI-prestatiemeting'!G32/'EMVI-prestatiemeting'!$E$30)</f>
        <v>1454.5454545454545</v>
      </c>
    </row>
    <row r="33" spans="1:9" ht="17.25" customHeight="1" x14ac:dyDescent="0.25">
      <c r="A33" s="41" t="s">
        <v>25</v>
      </c>
      <c r="B33" s="80" t="s">
        <v>75</v>
      </c>
      <c r="C33" s="9"/>
      <c r="D33" s="10">
        <v>4</v>
      </c>
      <c r="E33" s="1">
        <f t="shared" si="2"/>
        <v>12</v>
      </c>
      <c r="F33" s="13">
        <v>3</v>
      </c>
      <c r="G33" s="1">
        <f t="shared" si="7"/>
        <v>12</v>
      </c>
      <c r="H33" s="107"/>
      <c r="I33" s="111">
        <f>Rekenmodel!$B$11*'EMVI-prestatiemeting'!$C$30*('EMVI-prestatiemeting'!G33/'EMVI-prestatiemeting'!$E$30)</f>
        <v>2909.090909090909</v>
      </c>
    </row>
    <row r="34" spans="1:9" ht="15" customHeight="1" x14ac:dyDescent="0.25">
      <c r="A34" s="24">
        <v>6</v>
      </c>
      <c r="B34" s="19" t="s">
        <v>58</v>
      </c>
      <c r="C34" s="25">
        <v>0.1</v>
      </c>
      <c r="D34" s="27"/>
      <c r="E34" s="26">
        <f>SUM(E35:E37)</f>
        <v>27</v>
      </c>
      <c r="F34" s="27"/>
      <c r="G34" s="26">
        <f>SUM(G35:G37)</f>
        <v>27</v>
      </c>
      <c r="H34" s="105">
        <f>G34/E34*C34</f>
        <v>0.1</v>
      </c>
      <c r="I34" s="115"/>
    </row>
    <row r="35" spans="1:9" ht="15" customHeight="1" x14ac:dyDescent="0.25">
      <c r="A35" s="41" t="s">
        <v>26</v>
      </c>
      <c r="B35" s="80" t="s">
        <v>76</v>
      </c>
      <c r="C35" s="9"/>
      <c r="D35" s="10">
        <v>5</v>
      </c>
      <c r="E35" s="1">
        <f t="shared" si="2"/>
        <v>15</v>
      </c>
      <c r="F35" s="13">
        <v>3</v>
      </c>
      <c r="G35" s="8">
        <f>F35*D35</f>
        <v>15</v>
      </c>
      <c r="H35" s="107"/>
      <c r="I35" s="109">
        <f>Rekenmodel!$B$11*'EMVI-prestatiemeting'!$C$34*('EMVI-prestatiemeting'!G35/'EMVI-prestatiemeting'!$E$34)</f>
        <v>2222.2222222222222</v>
      </c>
    </row>
    <row r="36" spans="1:9" x14ac:dyDescent="0.25">
      <c r="A36" s="41" t="s">
        <v>27</v>
      </c>
      <c r="B36" s="80" t="s">
        <v>77</v>
      </c>
      <c r="C36" s="9"/>
      <c r="D36" s="10">
        <v>1</v>
      </c>
      <c r="E36" s="1">
        <f t="shared" ref="E36" si="8">D36*$D$4</f>
        <v>3</v>
      </c>
      <c r="F36" s="13">
        <v>3</v>
      </c>
      <c r="G36" s="8">
        <f t="shared" ref="G36" si="9">F36*D36</f>
        <v>3</v>
      </c>
      <c r="H36" s="107"/>
      <c r="I36" s="110">
        <f>Rekenmodel!$B$11*'EMVI-prestatiemeting'!$C$34*('EMVI-prestatiemeting'!G36/'EMVI-prestatiemeting'!$E$34)</f>
        <v>444.4444444444444</v>
      </c>
    </row>
    <row r="37" spans="1:9" ht="15.75" thickBot="1" x14ac:dyDescent="0.3">
      <c r="A37" s="41" t="s">
        <v>52</v>
      </c>
      <c r="B37" s="80" t="s">
        <v>78</v>
      </c>
      <c r="C37" s="9"/>
      <c r="D37" s="10">
        <v>3</v>
      </c>
      <c r="E37" s="1">
        <f t="shared" si="2"/>
        <v>9</v>
      </c>
      <c r="F37" s="13">
        <v>3</v>
      </c>
      <c r="G37" s="8">
        <f t="shared" ref="G37" si="10">F37*D37</f>
        <v>9</v>
      </c>
      <c r="H37" s="107"/>
      <c r="I37" s="112">
        <f>Rekenmodel!$B$11*'EMVI-prestatiemeting'!$C$34*('EMVI-prestatiemeting'!G37/'EMVI-prestatiemeting'!$E$34)</f>
        <v>1333.3333333333333</v>
      </c>
    </row>
    <row r="38" spans="1:9" ht="15.75" thickBot="1" x14ac:dyDescent="0.3">
      <c r="I38" s="116">
        <f>SUM(I12:I37)</f>
        <v>40000.000000000007</v>
      </c>
    </row>
    <row r="39" spans="1:9" ht="17.25" customHeight="1" x14ac:dyDescent="0.25">
      <c r="A39" s="120" t="s">
        <v>4</v>
      </c>
      <c r="B39" s="120"/>
      <c r="C39" s="11"/>
    </row>
    <row r="40" spans="1:9" ht="17.25" customHeight="1" x14ac:dyDescent="0.25">
      <c r="A40" s="120" t="s">
        <v>5</v>
      </c>
      <c r="B40" s="120"/>
      <c r="C40" s="11"/>
    </row>
    <row r="41" spans="1:9" ht="51.6" customHeight="1" x14ac:dyDescent="0.25">
      <c r="A41" s="121" t="s">
        <v>6</v>
      </c>
      <c r="B41" s="121"/>
      <c r="C41" s="14"/>
    </row>
    <row r="42" spans="1:9" x14ac:dyDescent="0.25">
      <c r="A42" s="16"/>
      <c r="B42" s="11"/>
      <c r="C42" s="11"/>
    </row>
  </sheetData>
  <customSheetViews>
    <customSheetView guid="{BBBC523D-C55F-4383-A9C4-51FBF1AC7F87}" scale="70" showGridLines="0" fitToPage="1" hiddenColumns="1" topLeftCell="C10">
      <selection activeCell="M29" sqref="M29"/>
      <pageMargins left="0.47222222222222199" right="0.118055555555556" top="0.35416666666666702" bottom="0.35416666666666702" header="0.51180555555555496" footer="0.51180555555555496"/>
      <pageSetup paperSize="9" scale="64" firstPageNumber="0" orientation="portrait" r:id="rId1"/>
    </customSheetView>
  </customSheetViews>
  <mergeCells count="8">
    <mergeCell ref="A40:B40"/>
    <mergeCell ref="A41:B41"/>
    <mergeCell ref="A1:H1"/>
    <mergeCell ref="F6:H6"/>
    <mergeCell ref="D3:H3"/>
    <mergeCell ref="A39:B39"/>
    <mergeCell ref="F4:H4"/>
    <mergeCell ref="F5:H5"/>
  </mergeCells>
  <phoneticPr fontId="12" type="noConversion"/>
  <dataValidations xWindow="704" yWindow="679" count="1">
    <dataValidation type="list" allowBlank="1" showInputMessage="1" showErrorMessage="1" promptTitle="Keuzevak" prompt="Klik op pijl en maak keuze" sqref="F12:F14 F16:F19 F31:F33 F21:F23 F35:F37 F26:F29" xr:uid="{00000000-0002-0000-0100-000000000000}">
      <formula1>$D$4:$D$6</formula1>
      <formula2>0</formula2>
    </dataValidation>
  </dataValidations>
  <hyperlinks>
    <hyperlink ref="A39" r:id="rId2" display="www.emviprestatiemeting.nl" xr:uid="{00000000-0004-0000-0100-000000000000}"/>
  </hyperlinks>
  <pageMargins left="0.47222222222222199" right="0.118055555555556" top="0.35416666666666702" bottom="0.35416666666666702" header="0.51180555555555496" footer="0.51180555555555496"/>
  <pageSetup paperSize="8" scale="88" firstPageNumber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Rekenmodel</vt:lpstr>
      <vt:lpstr>EMVI-prestatiemeting</vt:lpstr>
      <vt:lpstr>'EMVI-prestatiemeting'!Afdrukbereik</vt:lpstr>
      <vt:lpstr>'EMVI-prestatiemeting'!Print_Area_0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 van Schoonhoven</dc:creator>
  <cp:lastModifiedBy>Jasper ter Brugge / Proviel B.V.</cp:lastModifiedBy>
  <cp:revision>0</cp:revision>
  <cp:lastPrinted>2013-12-17T20:35:56Z</cp:lastPrinted>
  <dcterms:created xsi:type="dcterms:W3CDTF">2012-10-01T10:22:02Z</dcterms:created>
  <dcterms:modified xsi:type="dcterms:W3CDTF">2022-08-29T07:33:45Z</dcterms:modified>
</cp:coreProperties>
</file>