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Nova College/2022 MFP's/nota van inlichtingen/NvI 1/Concept/"/>
    </mc:Choice>
  </mc:AlternateContent>
  <xr:revisionPtr revIDLastSave="0" documentId="13_ncr:1_{7377F40B-50BE-F847-8D93-1B490BD309E6}" xr6:coauthVersionLast="47" xr6:coauthVersionMax="47" xr10:uidLastSave="{00000000-0000-0000-0000-000000000000}"/>
  <bookViews>
    <workbookView xWindow="30020" yWindow="500" windowWidth="39420" windowHeight="19400" activeTab="1" xr2:uid="{00000000-000D-0000-FFFF-FFFF00000000}"/>
  </bookViews>
  <sheets>
    <sheet name="Werkblad A" sheetId="4" r:id="rId1"/>
    <sheet name="Prijzenblad" sheetId="1" r:id="rId2"/>
    <sheet name="Retourneerrecht" sheetId="2" r:id="rId3"/>
    <sheet name="huidige machinepark" sheetId="5" r:id="rId4"/>
  </sheets>
  <definedNames>
    <definedName name="Invullen">Prijzenblad!$A$128:$C$128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5" i="1" l="1"/>
  <c r="C94" i="1"/>
  <c r="A94" i="1"/>
  <c r="D64" i="1"/>
  <c r="C63" i="1"/>
  <c r="A63" i="1"/>
  <c r="D14" i="1"/>
  <c r="E7" i="4" l="1"/>
  <c r="B9" i="4" s="1"/>
  <c r="C31" i="1" s="1"/>
  <c r="E115" i="1"/>
  <c r="D105" i="1"/>
  <c r="D75" i="1"/>
  <c r="D74" i="1"/>
  <c r="D76" i="1" s="1"/>
  <c r="C54" i="1"/>
  <c r="C5" i="2"/>
  <c r="C93" i="1"/>
  <c r="A93" i="1"/>
  <c r="C62" i="1"/>
  <c r="A62" i="1"/>
  <c r="F7" i="4"/>
  <c r="B10" i="4" s="1"/>
  <c r="C92" i="1"/>
  <c r="A91" i="1"/>
  <c r="D106" i="1"/>
  <c r="A75" i="1"/>
  <c r="A106" i="1" s="1"/>
  <c r="D25" i="1"/>
  <c r="A88" i="1"/>
  <c r="A57" i="1"/>
  <c r="C4" i="2"/>
  <c r="C14" i="2" s="1"/>
  <c r="C15" i="2" s="1"/>
  <c r="D3" i="1"/>
  <c r="D84" i="1" s="1"/>
  <c r="D16" i="1"/>
  <c r="D19" i="1" s="1"/>
  <c r="D20" i="1" s="1"/>
  <c r="D21" i="1" s="1"/>
  <c r="D24" i="1"/>
  <c r="D26" i="1" s="1"/>
  <c r="B6" i="4"/>
  <c r="E116" i="1"/>
  <c r="D28" i="1"/>
  <c r="D36" i="1" s="1"/>
  <c r="A74" i="1"/>
  <c r="A105" i="1" s="1"/>
  <c r="C91" i="1"/>
  <c r="A92" i="1"/>
  <c r="A73" i="1"/>
  <c r="A104" i="1"/>
  <c r="C61" i="1"/>
  <c r="C60" i="1"/>
  <c r="A61" i="1"/>
  <c r="A60" i="1"/>
  <c r="A86" i="1"/>
  <c r="A87" i="1"/>
  <c r="A85" i="1"/>
  <c r="A55" i="1"/>
  <c r="A56" i="1"/>
  <c r="A54" i="1"/>
  <c r="C85" i="1"/>
  <c r="B15" i="2"/>
  <c r="D99" i="1" l="1"/>
  <c r="D53" i="1"/>
  <c r="D107" i="1"/>
  <c r="D68" i="1"/>
  <c r="B117" i="1"/>
  <c r="D66" i="1"/>
  <c r="D69" i="1" s="1"/>
  <c r="D70" i="1" s="1"/>
  <c r="D71" i="1" s="1"/>
  <c r="C3" i="2"/>
  <c r="C7" i="2" s="1"/>
  <c r="C10" i="2" s="1"/>
  <c r="D18" i="1"/>
  <c r="D40" i="1"/>
  <c r="D44" i="1" s="1"/>
  <c r="D48" i="1" s="1"/>
  <c r="D80" i="1" s="1"/>
  <c r="D111" i="1" s="1"/>
  <c r="D35" i="1"/>
  <c r="D39" i="1" s="1"/>
  <c r="D43" i="1" s="1"/>
  <c r="D47" i="1" s="1"/>
  <c r="D79" i="1" s="1"/>
  <c r="D110" i="1" s="1"/>
  <c r="D97" i="1"/>
  <c r="D100" i="1" s="1"/>
  <c r="D101" i="1" s="1"/>
  <c r="D102" i="1" s="1"/>
  <c r="C79" i="1"/>
  <c r="C110" i="1" s="1"/>
  <c r="C39" i="1"/>
  <c r="C47" i="1" s="1"/>
  <c r="E31" i="1"/>
  <c r="C35" i="1"/>
  <c r="C32" i="1"/>
  <c r="B11" i="4"/>
  <c r="C16" i="2" l="1"/>
  <c r="C13" i="2"/>
  <c r="E47" i="1"/>
  <c r="E110" i="1"/>
  <c r="E39" i="1"/>
  <c r="E79" i="1"/>
  <c r="E35" i="1"/>
  <c r="C43" i="1"/>
  <c r="E43" i="1" s="1"/>
  <c r="C36" i="1"/>
  <c r="E32" i="1"/>
  <c r="C40" i="1"/>
  <c r="C80" i="1"/>
  <c r="E80" i="1" l="1"/>
  <c r="B81" i="1" s="1"/>
  <c r="C111" i="1"/>
  <c r="E111" i="1" s="1"/>
  <c r="B112" i="1" s="1"/>
  <c r="C48" i="1"/>
  <c r="E48" i="1" s="1"/>
  <c r="E40" i="1"/>
  <c r="C44" i="1"/>
  <c r="E44" i="1" s="1"/>
  <c r="E36" i="1"/>
  <c r="B50" i="1" l="1"/>
  <c r="C119" i="1" s="1"/>
</calcChain>
</file>

<file path=xl/sharedStrings.xml><?xml version="1.0" encoding="utf-8"?>
<sst xmlns="http://schemas.openxmlformats.org/spreadsheetml/2006/main" count="237" uniqueCount="117">
  <si>
    <t>OMVANG VAN LEVERING</t>
  </si>
  <si>
    <t>werkelijk verbruik</t>
  </si>
  <si>
    <t>Periode</t>
  </si>
  <si>
    <t>zwart-wit</t>
  </si>
  <si>
    <t>full color</t>
  </si>
  <si>
    <t>Totaal:</t>
  </si>
  <si>
    <t>Full color MFP 35 PPM</t>
  </si>
  <si>
    <t>gemiddeld per jaar</t>
  </si>
  <si>
    <t>volume zwart-wit per jaar</t>
  </si>
  <si>
    <t>disclaimer: door COVID kunnen de aantallen de komende jaren anders uitvallen.</t>
  </si>
  <si>
    <t>volume FC per jaar</t>
  </si>
  <si>
    <t>Eerste 60 maanden</t>
  </si>
  <si>
    <t>Omschrijving</t>
  </si>
  <si>
    <t>Aangeboden type/ model:</t>
  </si>
  <si>
    <t xml:space="preserve">Aangeboden type: </t>
  </si>
  <si>
    <t>&lt;&lt;&gt;&gt;</t>
  </si>
  <si>
    <t>HUURPRIJS per type per maand</t>
  </si>
  <si>
    <t xml:space="preserve">SOFTWARE per type per maand </t>
  </si>
  <si>
    <t>OPTIES</t>
  </si>
  <si>
    <t>Prijs per machine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</si>
  <si>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</si>
  <si>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</si>
  <si>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</si>
  <si>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</si>
  <si>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</si>
  <si>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TOTAALKOSTEN PER TYPE MACHINE 60 maanden</t>
  </si>
  <si>
    <t xml:space="preserve">Totaalkosten </t>
  </si>
  <si>
    <t>Opgave prijs per maand</t>
  </si>
  <si>
    <t>Totaal 60 maanden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</si>
  <si>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</si>
  <si>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</si>
  <si>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</si>
  <si>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</si>
  <si>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</si>
  <si>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</si>
  <si>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</si>
  <si>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TOTAALKOSTEN AFDRUKKEN eerste 60 maanden</t>
  </si>
  <si>
    <t xml:space="preserve">Eerste optiejaar </t>
  </si>
  <si>
    <t>TOTAALKOSTEN PER TYPE MACHINE EERSTE OPTIEJAAR</t>
  </si>
  <si>
    <t>TOTAAL (alle machines) eerste optiejaar</t>
  </si>
  <si>
    <t>Totaal eerste optiejaar</t>
  </si>
  <si>
    <t>TOTAALKOSTEN AFDRUKKEN eerste optiejaar</t>
  </si>
  <si>
    <t xml:space="preserve">Tweede optiejaar </t>
  </si>
  <si>
    <t>TOTAALKOSTEN PER TYPE MACHINE TWEEDE OPTIEJAAR</t>
  </si>
  <si>
    <t>TOTAAL (alle machines) tweede optiejaar</t>
  </si>
  <si>
    <t>opgave prijs per maand</t>
  </si>
  <si>
    <t>totaal tweede optiejaar</t>
  </si>
  <si>
    <t>TOTAALKOSTEN AFDRUKKEN tweede optiejaar</t>
  </si>
  <si>
    <t>opgave totaalprijs  per maand</t>
  </si>
  <si>
    <t>Kosten interne verhuizingen MFP's</t>
  </si>
  <si>
    <t>prijs per verhuizing</t>
  </si>
  <si>
    <t>Kosten externe verhuizingen MFP's</t>
  </si>
  <si>
    <t xml:space="preserve">TOTAALKOSTEN VERHUIZINGEN </t>
  </si>
  <si>
    <t>Totaal som ten behoeve van prijsbeoordeling</t>
  </si>
  <si>
    <t>De totaalsom is opgebouwd uit de som van de HUUR/OPTIES/ SOFTWARE/ AFDRUKKEN EN VERHUIZINGEN voor de eerste 60 maanden + het eerste optiejaar + het tweede optiejaar.</t>
  </si>
  <si>
    <t>Naam Inschrijver</t>
  </si>
  <si>
    <t>Contractvolume</t>
  </si>
  <si>
    <t>Invullen</t>
  </si>
  <si>
    <t>Retourneerrecht 10% van het intiele huurbedrag machines + opties</t>
  </si>
  <si>
    <t>JA</t>
  </si>
  <si>
    <t>NEE</t>
  </si>
  <si>
    <t>VOORBEELDBEREKENING BIJ 10% retourneerrecht</t>
  </si>
  <si>
    <t>FICTIEVE INITIELE BESTELLING</t>
  </si>
  <si>
    <t>Type 1</t>
  </si>
  <si>
    <t>aantal machines</t>
  </si>
  <si>
    <t>per machine</t>
  </si>
  <si>
    <t>machine gerelateerde opties en software</t>
  </si>
  <si>
    <t>looptijd in maanden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</si>
  <si>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</si>
  <si>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</si>
  <si>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</si>
  <si>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</si>
  <si>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</si>
  <si>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</si>
  <si>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</si>
  <si>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 xml:space="preserve">1 x type 1 na 3 jaar </t>
  </si>
  <si>
    <t>TOTAAL</t>
  </si>
  <si>
    <t>NOG OVER AAN RETOURNEERRECHT</t>
  </si>
  <si>
    <t>Adres</t>
  </si>
  <si>
    <t>Plaats</t>
  </si>
  <si>
    <t>Model</t>
  </si>
  <si>
    <t>Aantal</t>
  </si>
  <si>
    <t>Dr. Willem Dreesweg 6</t>
  </si>
  <si>
    <t>Amstelveen</t>
  </si>
  <si>
    <t>IR ADV C5235I</t>
  </si>
  <si>
    <t>Laurens Baecklaan 25</t>
  </si>
  <si>
    <t>Beverwijk</t>
  </si>
  <si>
    <t>Laurens Baecklaan 23</t>
  </si>
  <si>
    <t>Jaap Edenlaan 10</t>
  </si>
  <si>
    <t>Haarlem</t>
  </si>
  <si>
    <t>Planetenlaan 5</t>
  </si>
  <si>
    <t>IJsbaanlaan 4 F</t>
  </si>
  <si>
    <t>Zijlweg 203</t>
  </si>
  <si>
    <t>Tetterodestraat 109</t>
  </si>
  <si>
    <t>Nassaulaan 37</t>
  </si>
  <si>
    <t>Ir. Lelyweg 45-47</t>
  </si>
  <si>
    <t>Bijdorplaan 15</t>
  </si>
  <si>
    <t>Zijlweg 148 C</t>
  </si>
  <si>
    <t>Diakenhuisweg 37</t>
  </si>
  <si>
    <t>Oud Jaagpad 28</t>
  </si>
  <si>
    <t>Harlingen</t>
  </si>
  <si>
    <t>Almenumerweg 1</t>
  </si>
  <si>
    <t>Steve Bikostraat 75</t>
  </si>
  <si>
    <t>Hoofddorp</t>
  </si>
  <si>
    <t>Bennebroekerweg 800</t>
  </si>
  <si>
    <t>Kanaalstraat 7</t>
  </si>
  <si>
    <t>IJmuiden</t>
  </si>
  <si>
    <t>Eis 58: Cloud-server</t>
  </si>
  <si>
    <t>Eis 91: Bulklade</t>
  </si>
  <si>
    <t>Eis 95: Nietoptie</t>
  </si>
  <si>
    <t>Eis 97: Boekjesmaker</t>
  </si>
  <si>
    <t>Jadelaan - nieuwe locatie voorjaarsvakantie 2022</t>
  </si>
  <si>
    <t>*Komen van Schipholweg en Buitenrustlaan</t>
  </si>
  <si>
    <t>PRINTMANAGEMENT machinegerelateerde kosten (conform eis 103B)</t>
  </si>
  <si>
    <t>Eis 103A: Kosten printmanagement (totaal ongeacht aantal machines)</t>
  </si>
  <si>
    <t>Slot voor het afsluiten van de papierladen</t>
  </si>
  <si>
    <t>Prijzenblad - alle groene cellen dient inschrijver in te vullen! VERSIE 24 maart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</si>
</sst>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8"/>
      <color rgb="FF000000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170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2" borderId="2" xfId="0" applyFont="1" applyFill="1" applyBorder="1"/>
    <xf numFmtId="0" fontId="7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left" vertical="center"/>
    </xf>
    <xf numFmtId="0" fontId="5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1" fillId="4" borderId="6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vertical="center"/>
    </xf>
    <xf numFmtId="0" fontId="12" fillId="5" borderId="3" xfId="0" applyFont="1" applyFill="1" applyBorder="1" applyAlignment="1">
      <alignment vertical="center"/>
    </xf>
    <xf numFmtId="165" fontId="9" fillId="6" borderId="8" xfId="1" applyNumberFormat="1" applyFont="1" applyFill="1" applyBorder="1" applyAlignment="1" applyProtection="1">
      <alignment horizontal="center" vertical="center"/>
    </xf>
    <xf numFmtId="0" fontId="9" fillId="7" borderId="8" xfId="1" applyNumberFormat="1" applyFont="1" applyFill="1" applyBorder="1" applyAlignment="1" applyProtection="1">
      <alignment horizontal="center" vertical="center"/>
      <protection locked="0"/>
    </xf>
    <xf numFmtId="165" fontId="9" fillId="7" borderId="8" xfId="1" applyNumberFormat="1" applyFont="1" applyFill="1" applyBorder="1" applyAlignment="1" applyProtection="1">
      <alignment horizontal="center" vertical="center"/>
      <protection locked="0"/>
    </xf>
    <xf numFmtId="165" fontId="9" fillId="8" borderId="4" xfId="1" applyNumberFormat="1" applyFont="1" applyFill="1" applyBorder="1" applyAlignment="1" applyProtection="1">
      <alignment vertical="center"/>
    </xf>
    <xf numFmtId="165" fontId="12" fillId="8" borderId="5" xfId="1" applyNumberFormat="1" applyFont="1" applyFill="1" applyBorder="1" applyAlignment="1" applyProtection="1">
      <alignment vertical="center"/>
    </xf>
    <xf numFmtId="165" fontId="9" fillId="8" borderId="5" xfId="1" applyNumberFormat="1" applyFont="1" applyFill="1" applyBorder="1" applyAlignment="1" applyProtection="1">
      <alignment vertical="center"/>
    </xf>
    <xf numFmtId="0" fontId="14" fillId="4" borderId="3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12" fillId="5" borderId="10" xfId="0" applyFont="1" applyFill="1" applyBorder="1" applyAlignment="1">
      <alignment vertical="center"/>
    </xf>
    <xf numFmtId="165" fontId="9" fillId="7" borderId="10" xfId="1" applyNumberFormat="1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>
      <alignment vertical="center"/>
    </xf>
    <xf numFmtId="0" fontId="14" fillId="3" borderId="10" xfId="0" applyFont="1" applyFill="1" applyBorder="1" applyAlignment="1">
      <alignment vertical="center"/>
    </xf>
    <xf numFmtId="165" fontId="11" fillId="3" borderId="1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6" fontId="15" fillId="0" borderId="0" xfId="1" applyNumberFormat="1" applyFont="1" applyFill="1" applyBorder="1" applyAlignment="1" applyProtection="1">
      <alignment vertical="center"/>
    </xf>
    <xf numFmtId="0" fontId="16" fillId="5" borderId="10" xfId="0" applyFont="1" applyFill="1" applyBorder="1" applyAlignment="1">
      <alignment vertical="center"/>
    </xf>
    <xf numFmtId="0" fontId="16" fillId="5" borderId="1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vertical="center" wrapText="1"/>
    </xf>
    <xf numFmtId="0" fontId="17" fillId="9" borderId="10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164" fontId="5" fillId="4" borderId="0" xfId="1" applyFont="1" applyFill="1" applyBorder="1" applyAlignment="1" applyProtection="1">
      <alignment horizontal="center" vertical="center" wrapText="1"/>
    </xf>
    <xf numFmtId="0" fontId="9" fillId="5" borderId="10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 wrapText="1"/>
    </xf>
    <xf numFmtId="0" fontId="12" fillId="5" borderId="10" xfId="0" applyFont="1" applyFill="1" applyBorder="1" applyAlignment="1">
      <alignment vertical="center" wrapText="1"/>
    </xf>
    <xf numFmtId="2" fontId="9" fillId="7" borderId="10" xfId="1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166" fontId="13" fillId="0" borderId="0" xfId="1" applyNumberFormat="1" applyFont="1" applyFill="1" applyBorder="1" applyAlignment="1" applyProtection="1">
      <alignment vertical="center"/>
    </xf>
    <xf numFmtId="164" fontId="13" fillId="0" borderId="0" xfId="1" applyFont="1" applyBorder="1" applyAlignment="1" applyProtection="1">
      <alignment horizontal="center" vertical="center"/>
    </xf>
    <xf numFmtId="0" fontId="9" fillId="5" borderId="8" xfId="0" applyFont="1" applyFill="1" applyBorder="1" applyAlignment="1">
      <alignment horizontal="left" vertical="center"/>
    </xf>
    <xf numFmtId="3" fontId="18" fillId="5" borderId="10" xfId="0" applyNumberFormat="1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left" vertical="center"/>
    </xf>
    <xf numFmtId="164" fontId="9" fillId="0" borderId="0" xfId="1" applyFont="1" applyAlignment="1" applyProtection="1">
      <alignment horizontal="center" vertical="center"/>
    </xf>
    <xf numFmtId="168" fontId="9" fillId="5" borderId="10" xfId="1" applyNumberFormat="1" applyFont="1" applyFill="1" applyBorder="1" applyAlignment="1" applyProtection="1">
      <alignment horizontal="center" vertical="center"/>
    </xf>
    <xf numFmtId="167" fontId="9" fillId="0" borderId="0" xfId="1" applyNumberFormat="1" applyFont="1" applyAlignment="1" applyProtection="1">
      <alignment horizontal="center" vertical="center"/>
    </xf>
    <xf numFmtId="167" fontId="5" fillId="4" borderId="0" xfId="1" applyNumberFormat="1" applyFont="1" applyFill="1" applyBorder="1" applyAlignment="1" applyProtection="1">
      <alignment horizontal="center" vertical="center" wrapText="1"/>
    </xf>
    <xf numFmtId="168" fontId="9" fillId="5" borderId="4" xfId="1" applyNumberFormat="1" applyFont="1" applyFill="1" applyBorder="1" applyAlignment="1" applyProtection="1">
      <alignment horizontal="center" vertical="center"/>
    </xf>
    <xf numFmtId="164" fontId="9" fillId="0" borderId="0" xfId="1" applyFont="1" applyAlignment="1" applyProtection="1">
      <alignment vertical="center"/>
    </xf>
    <xf numFmtId="0" fontId="11" fillId="3" borderId="4" xfId="0" applyFont="1" applyFill="1" applyBorder="1" applyAlignment="1">
      <alignment vertical="center"/>
    </xf>
    <xf numFmtId="0" fontId="12" fillId="5" borderId="13" xfId="0" applyFont="1" applyFill="1" applyBorder="1" applyAlignment="1">
      <alignment vertical="center"/>
    </xf>
    <xf numFmtId="0" fontId="9" fillId="5" borderId="4" xfId="0" applyFont="1" applyFill="1" applyBorder="1" applyAlignment="1">
      <alignment horizontal="center" vertical="center"/>
    </xf>
    <xf numFmtId="165" fontId="9" fillId="5" borderId="14" xfId="1" applyNumberFormat="1" applyFont="1" applyFill="1" applyBorder="1" applyAlignment="1" applyProtection="1">
      <alignment horizontal="center" vertical="center"/>
    </xf>
    <xf numFmtId="164" fontId="11" fillId="3" borderId="4" xfId="1" applyFont="1" applyFill="1" applyBorder="1" applyAlignment="1" applyProtection="1">
      <alignment vertical="center"/>
    </xf>
    <xf numFmtId="164" fontId="11" fillId="0" borderId="0" xfId="1" applyFont="1" applyFill="1" applyBorder="1" applyAlignment="1" applyProtection="1">
      <alignment vertical="center"/>
    </xf>
    <xf numFmtId="0" fontId="14" fillId="3" borderId="1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164" fontId="11" fillId="0" borderId="0" xfId="1" applyFont="1" applyFill="1" applyBorder="1" applyAlignment="1" applyProtection="1">
      <alignment vertical="center" wrapText="1"/>
    </xf>
    <xf numFmtId="164" fontId="11" fillId="0" borderId="0" xfId="1" applyFont="1" applyFill="1" applyBorder="1" applyAlignment="1" applyProtection="1">
      <alignment horizontal="center" vertical="center" wrapText="1"/>
    </xf>
    <xf numFmtId="164" fontId="16" fillId="0" borderId="0" xfId="1" applyFont="1" applyFill="1" applyBorder="1" applyProtection="1"/>
    <xf numFmtId="164" fontId="16" fillId="0" borderId="0" xfId="1" applyFont="1" applyFill="1" applyBorder="1" applyAlignment="1" applyProtection="1">
      <alignment horizontal="center"/>
    </xf>
    <xf numFmtId="0" fontId="14" fillId="3" borderId="3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3" borderId="3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20" fillId="0" borderId="0" xfId="0" applyFont="1"/>
    <xf numFmtId="0" fontId="0" fillId="0" borderId="0" xfId="0" applyAlignment="1">
      <alignment horizontal="center" vertical="center"/>
    </xf>
    <xf numFmtId="0" fontId="11" fillId="4" borderId="0" xfId="0" applyFont="1" applyFill="1"/>
    <xf numFmtId="0" fontId="11" fillId="4" borderId="0" xfId="0" applyFont="1" applyFill="1" applyAlignment="1">
      <alignment horizontal="center"/>
    </xf>
    <xf numFmtId="44" fontId="11" fillId="4" borderId="0" xfId="0" applyNumberFormat="1" applyFont="1" applyFill="1"/>
    <xf numFmtId="0" fontId="22" fillId="4" borderId="0" xfId="0" applyFont="1" applyFill="1"/>
    <xf numFmtId="44" fontId="11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right"/>
    </xf>
    <xf numFmtId="0" fontId="2" fillId="0" borderId="0" xfId="2"/>
    <xf numFmtId="0" fontId="9" fillId="4" borderId="8" xfId="1" applyNumberFormat="1" applyFont="1" applyFill="1" applyBorder="1" applyAlignment="1" applyProtection="1">
      <alignment horizontal="center" vertical="center"/>
    </xf>
    <xf numFmtId="165" fontId="9" fillId="4" borderId="10" xfId="1" applyNumberFormat="1" applyFont="1" applyFill="1" applyBorder="1" applyAlignment="1" applyProtection="1">
      <alignment horizontal="center" vertical="center"/>
    </xf>
    <xf numFmtId="0" fontId="22" fillId="13" borderId="10" xfId="2" applyFont="1" applyFill="1" applyBorder="1" applyAlignment="1">
      <alignment vertical="center"/>
    </xf>
    <xf numFmtId="0" fontId="25" fillId="0" borderId="0" xfId="2" applyFont="1"/>
    <xf numFmtId="169" fontId="25" fillId="0" borderId="0" xfId="3" applyNumberFormat="1" applyFont="1"/>
    <xf numFmtId="0" fontId="23" fillId="0" borderId="0" xfId="0" applyFont="1" applyAlignment="1">
      <alignment horizontal="center" vertical="center" wrapText="1"/>
    </xf>
    <xf numFmtId="0" fontId="11" fillId="4" borderId="9" xfId="0" applyFont="1" applyFill="1" applyBorder="1" applyAlignment="1">
      <alignment vertical="center"/>
    </xf>
    <xf numFmtId="167" fontId="9" fillId="7" borderId="1" xfId="1" applyNumberFormat="1" applyFont="1" applyFill="1" applyBorder="1" applyAlignment="1" applyProtection="1">
      <alignment horizontal="center" vertical="center"/>
      <protection locked="0"/>
    </xf>
    <xf numFmtId="167" fontId="9" fillId="7" borderId="4" xfId="1" applyNumberFormat="1" applyFont="1" applyFill="1" applyBorder="1" applyAlignment="1" applyProtection="1">
      <alignment horizontal="center" vertical="center"/>
      <protection locked="0"/>
    </xf>
    <xf numFmtId="164" fontId="5" fillId="4" borderId="8" xfId="1" applyFont="1" applyFill="1" applyBorder="1" applyAlignment="1" applyProtection="1">
      <alignment horizontal="center" vertical="center"/>
    </xf>
    <xf numFmtId="165" fontId="9" fillId="5" borderId="10" xfId="1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64" fontId="5" fillId="4" borderId="15" xfId="1" applyFont="1" applyFill="1" applyBorder="1" applyAlignment="1" applyProtection="1">
      <alignment horizontal="center" vertical="center"/>
    </xf>
    <xf numFmtId="165" fontId="9" fillId="8" borderId="13" xfId="1" applyNumberFormat="1" applyFont="1" applyFill="1" applyBorder="1" applyAlignment="1" applyProtection="1">
      <alignment vertical="center"/>
    </xf>
    <xf numFmtId="0" fontId="5" fillId="4" borderId="3" xfId="0" applyFont="1" applyFill="1" applyBorder="1" applyAlignment="1">
      <alignment vertical="center"/>
    </xf>
    <xf numFmtId="165" fontId="9" fillId="6" borderId="10" xfId="1" applyNumberFormat="1" applyFont="1" applyFill="1" applyBorder="1" applyAlignment="1" applyProtection="1">
      <alignment horizontal="center" vertical="center"/>
    </xf>
    <xf numFmtId="164" fontId="5" fillId="4" borderId="2" xfId="1" applyFont="1" applyFill="1" applyBorder="1" applyAlignment="1" applyProtection="1">
      <alignment horizontal="center" vertical="center" wrapText="1"/>
    </xf>
    <xf numFmtId="165" fontId="9" fillId="6" borderId="15" xfId="1" applyNumberFormat="1" applyFont="1" applyFill="1" applyBorder="1" applyAlignment="1" applyProtection="1">
      <alignment horizontal="center" vertical="center"/>
    </xf>
    <xf numFmtId="165" fontId="11" fillId="3" borderId="4" xfId="0" applyNumberFormat="1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vertical="center"/>
    </xf>
    <xf numFmtId="0" fontId="12" fillId="5" borderId="19" xfId="0" applyFont="1" applyFill="1" applyBorder="1" applyAlignment="1">
      <alignment vertical="center"/>
    </xf>
    <xf numFmtId="0" fontId="12" fillId="5" borderId="20" xfId="0" applyFont="1" applyFill="1" applyBorder="1" applyAlignment="1">
      <alignment vertical="center"/>
    </xf>
    <xf numFmtId="0" fontId="0" fillId="4" borderId="0" xfId="0" applyFill="1"/>
    <xf numFmtId="0" fontId="22" fillId="13" borderId="10" xfId="2" applyFont="1" applyFill="1" applyBorder="1" applyAlignment="1">
      <alignment horizontal="center" vertical="center"/>
    </xf>
    <xf numFmtId="0" fontId="1" fillId="11" borderId="10" xfId="2" applyFont="1" applyFill="1" applyBorder="1"/>
    <xf numFmtId="0" fontId="28" fillId="0" borderId="0" xfId="2" applyFont="1"/>
    <xf numFmtId="169" fontId="2" fillId="0" borderId="0" xfId="2" applyNumberFormat="1"/>
    <xf numFmtId="0" fontId="29" fillId="0" borderId="0" xfId="0" applyFont="1"/>
    <xf numFmtId="0" fontId="1" fillId="5" borderId="0" xfId="0" applyFont="1" applyFill="1"/>
    <xf numFmtId="0" fontId="1" fillId="9" borderId="10" xfId="0" applyFont="1" applyFill="1" applyBorder="1" applyAlignment="1">
      <alignment vertical="center" wrapText="1"/>
    </xf>
    <xf numFmtId="165" fontId="11" fillId="3" borderId="10" xfId="0" applyNumberFormat="1" applyFont="1" applyFill="1" applyBorder="1" applyAlignment="1">
      <alignment vertical="center"/>
    </xf>
    <xf numFmtId="0" fontId="0" fillId="5" borderId="0" xfId="0" applyFill="1"/>
    <xf numFmtId="0" fontId="22" fillId="12" borderId="10" xfId="2" applyFont="1" applyFill="1" applyBorder="1"/>
    <xf numFmtId="169" fontId="22" fillId="12" borderId="10" xfId="2" applyNumberFormat="1" applyFont="1" applyFill="1" applyBorder="1"/>
    <xf numFmtId="0" fontId="30" fillId="0" borderId="0" xfId="0" applyFont="1"/>
    <xf numFmtId="0" fontId="31" fillId="15" borderId="21" xfId="0" applyFont="1" applyFill="1" applyBorder="1" applyAlignment="1">
      <alignment vertical="top" wrapText="1" readingOrder="1"/>
    </xf>
    <xf numFmtId="0" fontId="31" fillId="0" borderId="21" xfId="0" applyFont="1" applyBorder="1" applyAlignment="1">
      <alignment vertical="top" wrapText="1" readingOrder="1"/>
    </xf>
    <xf numFmtId="0" fontId="31" fillId="0" borderId="21" xfId="0" applyFont="1" applyBorder="1" applyAlignment="1">
      <alignment horizontal="left" vertical="top" wrapText="1" readingOrder="1"/>
    </xf>
    <xf numFmtId="0" fontId="22" fillId="17" borderId="10" xfId="2" applyFont="1" applyFill="1" applyBorder="1" applyAlignment="1">
      <alignment horizontal="center" vertical="center"/>
    </xf>
    <xf numFmtId="0" fontId="1" fillId="0" borderId="0" xfId="2" applyFont="1"/>
    <xf numFmtId="0" fontId="1" fillId="12" borderId="10" xfId="2" applyFont="1" applyFill="1" applyBorder="1"/>
    <xf numFmtId="0" fontId="1" fillId="0" borderId="0" xfId="0" applyFont="1"/>
    <xf numFmtId="169" fontId="1" fillId="12" borderId="10" xfId="3" applyNumberFormat="1" applyFont="1" applyFill="1" applyBorder="1"/>
    <xf numFmtId="0" fontId="1" fillId="9" borderId="10" xfId="0" applyFont="1" applyFill="1" applyBorder="1" applyAlignment="1">
      <alignment vertical="center"/>
    </xf>
    <xf numFmtId="165" fontId="1" fillId="9" borderId="10" xfId="0" applyNumberFormat="1" applyFont="1" applyFill="1" applyBorder="1" applyAlignment="1">
      <alignment vertical="center"/>
    </xf>
    <xf numFmtId="165" fontId="1" fillId="9" borderId="10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165" fontId="1" fillId="5" borderId="0" xfId="0" applyNumberFormat="1" applyFont="1" applyFill="1"/>
    <xf numFmtId="0" fontId="1" fillId="5" borderId="13" xfId="0" applyFont="1" applyFill="1" applyBorder="1"/>
    <xf numFmtId="0" fontId="1" fillId="5" borderId="13" xfId="0" applyFont="1" applyFill="1" applyBorder="1" applyAlignment="1">
      <alignment horizontal="center"/>
    </xf>
    <xf numFmtId="0" fontId="1" fillId="5" borderId="0" xfId="0" applyFont="1" applyFill="1" applyAlignment="1">
      <alignment wrapText="1"/>
    </xf>
    <xf numFmtId="10" fontId="1" fillId="5" borderId="0" xfId="0" applyNumberFormat="1" applyFont="1" applyFill="1"/>
    <xf numFmtId="0" fontId="1" fillId="0" borderId="0" xfId="0" applyFont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44" fontId="1" fillId="6" borderId="0" xfId="0" applyNumberFormat="1" applyFont="1" applyFill="1"/>
    <xf numFmtId="44" fontId="1" fillId="5" borderId="0" xfId="0" applyNumberFormat="1" applyFont="1" applyFill="1"/>
    <xf numFmtId="0" fontId="11" fillId="4" borderId="6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31" fillId="0" borderId="21" xfId="0" applyFont="1" applyBorder="1" applyAlignment="1">
      <alignment vertical="top" readingOrder="1"/>
    </xf>
    <xf numFmtId="0" fontId="28" fillId="16" borderId="10" xfId="2" applyFont="1" applyFill="1" applyBorder="1"/>
    <xf numFmtId="169" fontId="28" fillId="16" borderId="10" xfId="4" applyNumberFormat="1" applyFont="1" applyFill="1" applyBorder="1"/>
    <xf numFmtId="0" fontId="28" fillId="16" borderId="10" xfId="2" applyFont="1" applyFill="1" applyBorder="1" applyAlignment="1">
      <alignment horizontal="right"/>
    </xf>
    <xf numFmtId="0" fontId="24" fillId="17" borderId="10" xfId="2" applyFont="1" applyFill="1" applyBorder="1"/>
    <xf numFmtId="169" fontId="24" fillId="17" borderId="10" xfId="4" applyNumberFormat="1" applyFont="1" applyFill="1" applyBorder="1"/>
    <xf numFmtId="0" fontId="9" fillId="5" borderId="3" xfId="0" applyFont="1" applyFill="1" applyBorder="1" applyAlignment="1">
      <alignment vertical="center"/>
    </xf>
    <xf numFmtId="0" fontId="24" fillId="14" borderId="10" xfId="2" applyFont="1" applyFill="1" applyBorder="1" applyAlignment="1">
      <alignment horizontal="center" vertical="center"/>
    </xf>
    <xf numFmtId="0" fontId="24" fillId="17" borderId="10" xfId="2" applyFont="1" applyFill="1" applyBorder="1" applyAlignment="1">
      <alignment horizontal="center" vertical="center"/>
    </xf>
    <xf numFmtId="0" fontId="16" fillId="7" borderId="3" xfId="0" applyFont="1" applyFill="1" applyBorder="1" applyAlignment="1" applyProtection="1">
      <alignment horizontal="center" vertical="center"/>
      <protection locked="0"/>
    </xf>
    <xf numFmtId="0" fontId="16" fillId="7" borderId="0" xfId="0" applyFont="1" applyFill="1" applyAlignment="1" applyProtection="1">
      <alignment horizontal="center" vertical="center"/>
      <protection locked="0"/>
    </xf>
    <xf numFmtId="165" fontId="11" fillId="3" borderId="4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65" fontId="11" fillId="3" borderId="4" xfId="1" applyNumberFormat="1" applyFont="1" applyFill="1" applyBorder="1" applyAlignment="1" applyProtection="1">
      <alignment horizontal="center" vertical="center"/>
    </xf>
    <xf numFmtId="165" fontId="11" fillId="3" borderId="5" xfId="1" applyNumberFormat="1" applyFont="1" applyFill="1" applyBorder="1" applyAlignment="1" applyProtection="1">
      <alignment horizontal="center" vertical="center"/>
    </xf>
    <xf numFmtId="165" fontId="11" fillId="3" borderId="14" xfId="1" applyNumberFormat="1" applyFont="1" applyFill="1" applyBorder="1" applyAlignment="1" applyProtection="1">
      <alignment horizontal="center" vertical="center"/>
    </xf>
    <xf numFmtId="165" fontId="19" fillId="3" borderId="10" xfId="1" applyNumberFormat="1" applyFont="1" applyFill="1" applyBorder="1" applyAlignment="1" applyProtection="1">
      <alignment horizontal="center" vertical="center" wrapText="1"/>
    </xf>
    <xf numFmtId="164" fontId="16" fillId="0" borderId="3" xfId="1" applyFont="1" applyFill="1" applyBorder="1" applyAlignment="1" applyProtection="1">
      <alignment horizontal="left" vertical="center" wrapText="1"/>
    </xf>
    <xf numFmtId="164" fontId="16" fillId="0" borderId="0" xfId="1" applyFont="1" applyFill="1" applyBorder="1" applyAlignment="1" applyProtection="1">
      <alignment horizontal="left" vertical="center" wrapText="1"/>
    </xf>
    <xf numFmtId="0" fontId="16" fillId="7" borderId="3" xfId="0" applyFont="1" applyFill="1" applyBorder="1" applyAlignment="1" applyProtection="1">
      <alignment vertical="center"/>
      <protection locked="0"/>
    </xf>
    <xf numFmtId="0" fontId="16" fillId="7" borderId="0" xfId="0" applyFont="1" applyFill="1" applyAlignment="1" applyProtection="1">
      <alignment vertical="center"/>
      <protection locked="0"/>
    </xf>
    <xf numFmtId="0" fontId="11" fillId="4" borderId="0" xfId="0" applyFont="1" applyFill="1" applyAlignment="1">
      <alignment horizontal="center" wrapText="1"/>
    </xf>
    <xf numFmtId="0" fontId="11" fillId="10" borderId="0" xfId="0" applyFont="1" applyFill="1" applyAlignment="1">
      <alignment horizontal="center" vertical="center"/>
    </xf>
  </cellXfs>
  <cellStyles count="5">
    <cellStyle name="Euro" xfId="1" xr:uid="{00000000-0005-0000-0000-000000000000}"/>
    <cellStyle name="Komma" xfId="4" builtinId="3"/>
    <cellStyle name="Komma 2" xfId="3" xr:uid="{39926A82-8ED4-F144-B781-1D32FEFC4417}"/>
    <cellStyle name="Standaard" xfId="0" builtinId="0"/>
    <cellStyle name="Standaard 2" xfId="2" xr:uid="{A3370DEA-23B9-5A44-B158-4C7467F9D68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H21"/>
  <sheetViews>
    <sheetView showGridLines="0" zoomScale="170" zoomScaleNormal="170" workbookViewId="0">
      <selection activeCell="A22" sqref="A22"/>
    </sheetView>
  </sheetViews>
  <sheetFormatPr baseColWidth="10" defaultColWidth="11" defaultRowHeight="16" x14ac:dyDescent="0.2"/>
  <cols>
    <col min="1" max="1" width="63.83203125" style="83" bestFit="1" customWidth="1"/>
    <col min="2" max="2" width="23.6640625" style="83" customWidth="1"/>
    <col min="3" max="3" width="11" style="83"/>
    <col min="4" max="4" width="25.83203125" style="83" bestFit="1" customWidth="1"/>
    <col min="5" max="5" width="17" style="83" bestFit="1" customWidth="1"/>
    <col min="6" max="6" width="16.33203125" style="83" customWidth="1"/>
    <col min="7" max="16384" width="11" style="83"/>
  </cols>
  <sheetData>
    <row r="1" spans="1:8" ht="31" customHeight="1" x14ac:dyDescent="0.2">
      <c r="A1" s="153" t="s">
        <v>0</v>
      </c>
      <c r="B1" s="153"/>
      <c r="D1" s="154" t="s">
        <v>1</v>
      </c>
      <c r="E1" s="154"/>
      <c r="F1" s="154"/>
    </row>
    <row r="2" spans="1:8" ht="20" customHeight="1" x14ac:dyDescent="0.2">
      <c r="A2" s="86"/>
      <c r="B2" s="108"/>
      <c r="D2" s="123" t="s">
        <v>2</v>
      </c>
      <c r="E2" s="123" t="s">
        <v>3</v>
      </c>
      <c r="F2" s="123" t="s">
        <v>4</v>
      </c>
    </row>
    <row r="3" spans="1:8" ht="17" customHeight="1" x14ac:dyDescent="0.2">
      <c r="A3" s="124"/>
      <c r="B3" s="124"/>
      <c r="C3" s="110"/>
      <c r="D3" s="147">
        <v>2018</v>
      </c>
      <c r="E3" s="148">
        <v>6590604</v>
      </c>
      <c r="F3" s="148">
        <v>1908671</v>
      </c>
    </row>
    <row r="4" spans="1:8" ht="17" customHeight="1" x14ac:dyDescent="0.2">
      <c r="A4" s="124"/>
      <c r="B4" s="125" t="s">
        <v>5</v>
      </c>
      <c r="C4" s="110"/>
      <c r="D4" s="147">
        <v>2019</v>
      </c>
      <c r="E4" s="148">
        <v>5699035</v>
      </c>
      <c r="F4" s="148">
        <v>2211072</v>
      </c>
    </row>
    <row r="5" spans="1:8" ht="17" customHeight="1" x14ac:dyDescent="0.2">
      <c r="A5" s="109" t="s">
        <v>6</v>
      </c>
      <c r="B5" s="125">
        <v>80</v>
      </c>
      <c r="C5" s="110"/>
      <c r="D5" s="147">
        <v>2020</v>
      </c>
      <c r="E5" s="148">
        <v>3295672</v>
      </c>
      <c r="F5" s="148">
        <v>1566987</v>
      </c>
      <c r="H5" s="111"/>
    </row>
    <row r="6" spans="1:8" ht="17" customHeight="1" x14ac:dyDescent="0.2">
      <c r="A6" s="126"/>
      <c r="B6" s="117">
        <f>SUM(B5:B5)</f>
        <v>80</v>
      </c>
      <c r="C6" s="110"/>
      <c r="D6" s="149">
        <v>2021</v>
      </c>
      <c r="E6" s="148">
        <v>2759691</v>
      </c>
      <c r="F6" s="148">
        <v>1704622</v>
      </c>
    </row>
    <row r="7" spans="1:8" ht="17" customHeight="1" x14ac:dyDescent="0.2">
      <c r="A7" s="124"/>
      <c r="B7" s="124"/>
      <c r="C7" s="110"/>
      <c r="D7" s="150" t="s">
        <v>7</v>
      </c>
      <c r="E7" s="151">
        <f>(E6+E5+E4+E3)/4</f>
        <v>4586250.5</v>
      </c>
      <c r="F7" s="151">
        <f>(F6+F5+F4+F3)/4</f>
        <v>1847838</v>
      </c>
    </row>
    <row r="8" spans="1:8" ht="17" customHeight="1" x14ac:dyDescent="0.2">
      <c r="A8" s="124"/>
      <c r="B8" s="125" t="s">
        <v>5</v>
      </c>
      <c r="C8" s="110"/>
    </row>
    <row r="9" spans="1:8" ht="17" customHeight="1" x14ac:dyDescent="0.2">
      <c r="A9" s="109" t="s">
        <v>8</v>
      </c>
      <c r="B9" s="127">
        <f>E7</f>
        <v>4586250.5</v>
      </c>
      <c r="C9" s="110"/>
      <c r="D9" s="110" t="s">
        <v>9</v>
      </c>
      <c r="E9" s="110"/>
      <c r="F9" s="110"/>
    </row>
    <row r="10" spans="1:8" ht="17" customHeight="1" x14ac:dyDescent="0.2">
      <c r="A10" s="109" t="s">
        <v>10</v>
      </c>
      <c r="B10" s="127">
        <f>F7</f>
        <v>1847838</v>
      </c>
      <c r="C10" s="110"/>
    </row>
    <row r="11" spans="1:8" ht="17" customHeight="1" x14ac:dyDescent="0.2">
      <c r="A11" s="126"/>
      <c r="B11" s="118">
        <f>SUM(B9:B10)</f>
        <v>6434088.5</v>
      </c>
    </row>
    <row r="12" spans="1:8" ht="17" customHeight="1" x14ac:dyDescent="0.2">
      <c r="A12" s="87"/>
      <c r="B12" s="88"/>
      <c r="E12" s="111"/>
      <c r="F12" s="111"/>
    </row>
    <row r="13" spans="1:8" ht="17" customHeight="1" x14ac:dyDescent="0.2">
      <c r="A13" s="87"/>
      <c r="B13" s="87"/>
      <c r="E13" s="111"/>
      <c r="F13" s="111"/>
    </row>
    <row r="14" spans="1:8" ht="17" customHeight="1" x14ac:dyDescent="0.2"/>
    <row r="15" spans="1:8" ht="17" customHeight="1" x14ac:dyDescent="0.2"/>
    <row r="16" spans="1:8" ht="17" customHeight="1" x14ac:dyDescent="0.2"/>
    <row r="17" spans="7:7" ht="17" customHeight="1" x14ac:dyDescent="0.2"/>
    <row r="18" spans="7:7" ht="17" customHeight="1" x14ac:dyDescent="0.2"/>
    <row r="19" spans="7:7" ht="17" customHeight="1" x14ac:dyDescent="0.2"/>
    <row r="20" spans="7:7" ht="17" customHeight="1" x14ac:dyDescent="0.2"/>
    <row r="21" spans="7:7" ht="17" customHeight="1" x14ac:dyDescent="0.2">
      <c r="G21" s="110"/>
    </row>
  </sheetData>
  <sheetProtection algorithmName="SHA-512" hashValue="rhIEmsomTE4myH8+A4SPgiquN0Nq6DWAH0Y9cGOXwygPK+ETEVRHZh6b1Awk7TVIok3f+SM/63+J1GgymdRFFg==" saltValue="T6ndbTnt4qQyrWhL69aDNA==" spinCount="100000" sheet="1" objects="1" scenarios="1"/>
  <mergeCells count="2">
    <mergeCell ref="A1:B1"/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"/>
  <sheetViews>
    <sheetView showGridLines="0" tabSelected="1" zoomScale="140" zoomScaleNormal="140" workbookViewId="0">
      <selection activeCell="A2" sqref="A2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6" width="33.83203125" customWidth="1"/>
  </cols>
  <sheetData>
    <row r="1" spans="1:4" ht="23" x14ac:dyDescent="0.2">
      <c r="A1" s="1" t="s">
        <v>116</v>
      </c>
      <c r="B1" s="2"/>
      <c r="C1" s="3"/>
      <c r="D1" s="4"/>
    </row>
    <row r="2" spans="1:4" ht="47" customHeight="1" x14ac:dyDescent="0.2">
      <c r="A2" s="5" t="s">
        <v>11</v>
      </c>
      <c r="B2" s="6"/>
      <c r="C2" s="7"/>
      <c r="D2" s="8"/>
    </row>
    <row r="3" spans="1:4" ht="30" customHeight="1" x14ac:dyDescent="0.2">
      <c r="A3" s="9" t="s">
        <v>12</v>
      </c>
      <c r="B3" s="10"/>
      <c r="C3" s="9" t="s">
        <v>13</v>
      </c>
      <c r="D3" s="142" t="str">
        <f>'Werkblad A'!A5</f>
        <v>Full color MFP 35 PPM</v>
      </c>
    </row>
    <row r="4" spans="1:4" x14ac:dyDescent="0.2">
      <c r="A4" s="12" t="s">
        <v>14</v>
      </c>
      <c r="B4" s="13"/>
      <c r="C4" s="15" t="s">
        <v>15</v>
      </c>
      <c r="D4" s="14"/>
    </row>
    <row r="5" spans="1:4" x14ac:dyDescent="0.2">
      <c r="A5" s="12" t="s">
        <v>16</v>
      </c>
      <c r="B5" s="13"/>
      <c r="C5" s="14"/>
      <c r="D5" s="16">
        <v>0</v>
      </c>
    </row>
    <row r="6" spans="1:4" x14ac:dyDescent="0.2">
      <c r="A6" s="12" t="s">
        <v>17</v>
      </c>
      <c r="B6" s="13"/>
      <c r="C6" s="14"/>
      <c r="D6" s="16">
        <v>0</v>
      </c>
    </row>
    <row r="7" spans="1:4" x14ac:dyDescent="0.2">
      <c r="A7" s="12" t="s">
        <v>113</v>
      </c>
      <c r="B7" s="13"/>
      <c r="C7" s="14"/>
      <c r="D7" s="16">
        <v>0</v>
      </c>
    </row>
    <row r="8" spans="1:4" x14ac:dyDescent="0.2">
      <c r="A8" s="17"/>
      <c r="B8" s="18"/>
      <c r="C8" s="19"/>
      <c r="D8" s="19"/>
    </row>
    <row r="9" spans="1:4" x14ac:dyDescent="0.2">
      <c r="A9" s="90" t="s">
        <v>18</v>
      </c>
      <c r="B9" s="20"/>
      <c r="C9" s="84" t="s">
        <v>15</v>
      </c>
      <c r="D9" s="85">
        <v>0</v>
      </c>
    </row>
    <row r="10" spans="1:4" x14ac:dyDescent="0.2">
      <c r="A10" s="21" t="s">
        <v>108</v>
      </c>
      <c r="B10" s="22" t="s">
        <v>19</v>
      </c>
      <c r="C10" s="15" t="s">
        <v>15</v>
      </c>
      <c r="D10" s="23">
        <v>0</v>
      </c>
    </row>
    <row r="11" spans="1:4" x14ac:dyDescent="0.2">
      <c r="A11" s="21" t="s">
        <v>109</v>
      </c>
      <c r="B11" s="22" t="s">
        <v>19</v>
      </c>
      <c r="C11" s="15" t="s">
        <v>15</v>
      </c>
      <c r="D11" s="23">
        <v>0</v>
      </c>
    </row>
    <row r="12" spans="1:4" x14ac:dyDescent="0.2">
      <c r="A12" s="21" t="s">
        <v>110</v>
      </c>
      <c r="B12" s="22" t="s">
        <v>19</v>
      </c>
      <c r="C12" s="15" t="s">
        <v>15</v>
      </c>
      <c r="D12" s="23">
        <v>0</v>
      </c>
    </row>
    <row r="13" spans="1:4" x14ac:dyDescent="0.2">
      <c r="A13" s="152" t="s">
        <v>115</v>
      </c>
      <c r="B13" s="22" t="s">
        <v>19</v>
      </c>
      <c r="C13" s="15" t="s">
        <v>15</v>
      </c>
      <c r="D13" s="23">
        <v>0</v>
      </c>
    </row>
    <row r="14" spans="1:4" x14ac:dyDescent="0.2">
      <c r="A14" s="24" t="s">
        <v>20</v>
      </c>
      <c r="B14" s="25"/>
      <c r="C14" s="24"/>
      <c r="D14" s="26">
        <f>SUM(D5:D13)</f>
        <v>0</v>
      </c>
    </row>
    <row r="15" spans="1:4" x14ac:dyDescent="0.2">
      <c r="A15" s="27"/>
      <c r="B15" s="28"/>
      <c r="C15" s="27"/>
      <c r="D15" s="27"/>
    </row>
    <row r="16" spans="1:4" x14ac:dyDescent="0.2">
      <c r="A16" s="31" t="s">
        <v>21</v>
      </c>
      <c r="B16" s="22"/>
      <c r="C16" s="32"/>
      <c r="D16" s="32">
        <f>'Werkblad A'!B5</f>
        <v>80</v>
      </c>
    </row>
    <row r="17" spans="1:6" x14ac:dyDescent="0.2">
      <c r="A17" s="27"/>
      <c r="B17" s="28"/>
      <c r="C17" s="27"/>
      <c r="D17" s="27"/>
    </row>
    <row r="18" spans="1:6" ht="28" customHeight="1" x14ac:dyDescent="0.2">
      <c r="A18" s="9" t="s">
        <v>22</v>
      </c>
      <c r="B18" s="10"/>
      <c r="C18" s="9"/>
      <c r="D18" s="33" t="str">
        <f>D3</f>
        <v>Full color MFP 35 PPM</v>
      </c>
    </row>
    <row r="19" spans="1:6" x14ac:dyDescent="0.2">
      <c r="A19" s="128" t="s">
        <v>23</v>
      </c>
      <c r="B19" s="34"/>
      <c r="C19" s="128"/>
      <c r="D19" s="129">
        <f>D16*D14</f>
        <v>0</v>
      </c>
    </row>
    <row r="20" spans="1:6" x14ac:dyDescent="0.2">
      <c r="A20" s="128" t="s">
        <v>24</v>
      </c>
      <c r="B20" s="34"/>
      <c r="C20" s="128"/>
      <c r="D20" s="129">
        <f t="shared" ref="D20" si="0">D19*12</f>
        <v>0</v>
      </c>
    </row>
    <row r="21" spans="1:6" x14ac:dyDescent="0.2">
      <c r="A21" s="35" t="s">
        <v>25</v>
      </c>
      <c r="B21" s="36"/>
      <c r="C21" s="37"/>
      <c r="D21" s="115">
        <f>D20*5</f>
        <v>0</v>
      </c>
    </row>
    <row r="22" spans="1:6" x14ac:dyDescent="0.2">
      <c r="A22" s="27"/>
      <c r="B22" s="28"/>
      <c r="C22" s="27"/>
      <c r="D22" s="27"/>
      <c r="E22" s="29"/>
      <c r="F22" s="30"/>
    </row>
    <row r="23" spans="1:6" ht="30" customHeight="1" x14ac:dyDescent="0.2">
      <c r="A23" s="9" t="s">
        <v>26</v>
      </c>
      <c r="B23" s="10"/>
      <c r="C23" s="9" t="s">
        <v>27</v>
      </c>
      <c r="D23" s="33" t="s">
        <v>28</v>
      </c>
    </row>
    <row r="24" spans="1:6" x14ac:dyDescent="0.2">
      <c r="A24" s="114" t="s">
        <v>107</v>
      </c>
      <c r="B24" s="34"/>
      <c r="C24" s="23">
        <v>0</v>
      </c>
      <c r="D24" s="130">
        <f>C24*60</f>
        <v>0</v>
      </c>
    </row>
    <row r="25" spans="1:6" x14ac:dyDescent="0.2">
      <c r="A25" s="114" t="s">
        <v>114</v>
      </c>
      <c r="B25" s="34"/>
      <c r="C25" s="23">
        <v>0</v>
      </c>
      <c r="D25" s="130">
        <f>C25*60</f>
        <v>0</v>
      </c>
    </row>
    <row r="26" spans="1:6" x14ac:dyDescent="0.2">
      <c r="A26" s="35"/>
      <c r="B26" s="36"/>
      <c r="C26" s="36"/>
      <c r="D26" s="103">
        <f>SUM(D24:D25)</f>
        <v>0</v>
      </c>
    </row>
    <row r="27" spans="1:6" x14ac:dyDescent="0.2">
      <c r="A27" s="27"/>
      <c r="B27" s="28"/>
      <c r="C27" s="27"/>
      <c r="D27" s="27"/>
      <c r="E27" s="29"/>
      <c r="F27" s="30"/>
    </row>
    <row r="28" spans="1:6" ht="42" x14ac:dyDescent="0.2">
      <c r="A28" s="41" t="s">
        <v>29</v>
      </c>
      <c r="B28" s="42"/>
      <c r="C28" s="43">
        <v>0</v>
      </c>
      <c r="D28" s="44">
        <f>(C28/100)+1</f>
        <v>1</v>
      </c>
      <c r="E28" s="45"/>
      <c r="F28" s="46"/>
    </row>
    <row r="29" spans="1:6" x14ac:dyDescent="0.2">
      <c r="A29" s="27"/>
      <c r="B29" s="28"/>
      <c r="C29" s="27"/>
      <c r="D29" s="44"/>
      <c r="E29" s="45"/>
      <c r="F29" s="46"/>
    </row>
    <row r="30" spans="1:6" x14ac:dyDescent="0.2">
      <c r="A30" s="9" t="s">
        <v>12</v>
      </c>
      <c r="B30" s="38"/>
      <c r="C30" s="38" t="s">
        <v>30</v>
      </c>
      <c r="D30" s="39" t="s">
        <v>31</v>
      </c>
      <c r="E30" s="93" t="s">
        <v>32</v>
      </c>
    </row>
    <row r="31" spans="1:6" x14ac:dyDescent="0.2">
      <c r="A31" s="40" t="s">
        <v>33</v>
      </c>
      <c r="B31" s="47" t="s">
        <v>34</v>
      </c>
      <c r="C31" s="48">
        <f>'Werkblad A'!B9</f>
        <v>4586250.5</v>
      </c>
      <c r="D31" s="91">
        <v>0</v>
      </c>
      <c r="E31" s="94">
        <f>C31*D31</f>
        <v>0</v>
      </c>
    </row>
    <row r="32" spans="1:6" x14ac:dyDescent="0.2">
      <c r="A32" s="40" t="s">
        <v>35</v>
      </c>
      <c r="B32" s="49" t="s">
        <v>34</v>
      </c>
      <c r="C32" s="48">
        <f>'Werkblad A'!B10</f>
        <v>1847838</v>
      </c>
      <c r="D32" s="92">
        <v>0</v>
      </c>
      <c r="E32" s="94">
        <f>C32*D32</f>
        <v>0</v>
      </c>
    </row>
    <row r="33" spans="1:5" x14ac:dyDescent="0.2">
      <c r="A33" s="27"/>
      <c r="B33" s="27"/>
      <c r="C33" s="29"/>
      <c r="D33" s="50"/>
    </row>
    <row r="34" spans="1:5" x14ac:dyDescent="0.2">
      <c r="A34" s="9" t="s">
        <v>12</v>
      </c>
      <c r="B34" s="38"/>
      <c r="C34" s="38" t="s">
        <v>30</v>
      </c>
      <c r="D34" s="39" t="s">
        <v>31</v>
      </c>
      <c r="E34" s="93" t="s">
        <v>32</v>
      </c>
    </row>
    <row r="35" spans="1:5" x14ac:dyDescent="0.2">
      <c r="A35" s="40" t="s">
        <v>33</v>
      </c>
      <c r="B35" s="47" t="s">
        <v>34</v>
      </c>
      <c r="C35" s="48">
        <f>C31</f>
        <v>4586250.5</v>
      </c>
      <c r="D35" s="54">
        <f>D28*D31</f>
        <v>0</v>
      </c>
      <c r="E35" s="94">
        <f>C35*D35</f>
        <v>0</v>
      </c>
    </row>
    <row r="36" spans="1:5" x14ac:dyDescent="0.2">
      <c r="A36" s="40" t="s">
        <v>35</v>
      </c>
      <c r="B36" s="49" t="s">
        <v>34</v>
      </c>
      <c r="C36" s="48">
        <f>C32</f>
        <v>1847838</v>
      </c>
      <c r="D36" s="54">
        <f>D32*D28</f>
        <v>0</v>
      </c>
      <c r="E36" s="94">
        <f>C36*D36</f>
        <v>0</v>
      </c>
    </row>
    <row r="37" spans="1:5" x14ac:dyDescent="0.2">
      <c r="A37" s="27"/>
      <c r="B37" s="27"/>
      <c r="C37" s="29"/>
      <c r="D37" s="52"/>
    </row>
    <row r="38" spans="1:5" x14ac:dyDescent="0.2">
      <c r="A38" s="9" t="s">
        <v>12</v>
      </c>
      <c r="B38" s="38"/>
      <c r="C38" s="38" t="s">
        <v>30</v>
      </c>
      <c r="D38" s="53" t="s">
        <v>31</v>
      </c>
      <c r="E38" s="93" t="s">
        <v>32</v>
      </c>
    </row>
    <row r="39" spans="1:5" x14ac:dyDescent="0.2">
      <c r="A39" s="40" t="s">
        <v>33</v>
      </c>
      <c r="B39" s="47" t="s">
        <v>34</v>
      </c>
      <c r="C39" s="48">
        <f>C31</f>
        <v>4586250.5</v>
      </c>
      <c r="D39" s="54">
        <f>D35*D28</f>
        <v>0</v>
      </c>
      <c r="E39" s="94">
        <f>C39*D39</f>
        <v>0</v>
      </c>
    </row>
    <row r="40" spans="1:5" x14ac:dyDescent="0.2">
      <c r="A40" s="40" t="s">
        <v>35</v>
      </c>
      <c r="B40" s="49" t="s">
        <v>34</v>
      </c>
      <c r="C40" s="48">
        <f>C32</f>
        <v>1847838</v>
      </c>
      <c r="D40" s="54">
        <f>D28*D36</f>
        <v>0</v>
      </c>
      <c r="E40" s="94">
        <f>C40*D40</f>
        <v>0</v>
      </c>
    </row>
    <row r="41" spans="1:5" x14ac:dyDescent="0.2">
      <c r="A41" s="27"/>
      <c r="B41" s="27"/>
      <c r="C41" s="29"/>
      <c r="D41" s="52"/>
    </row>
    <row r="42" spans="1:5" x14ac:dyDescent="0.2">
      <c r="A42" s="9" t="s">
        <v>12</v>
      </c>
      <c r="B42" s="38"/>
      <c r="C42" s="38" t="s">
        <v>30</v>
      </c>
      <c r="D42" s="53" t="s">
        <v>31</v>
      </c>
      <c r="E42" s="93" t="s">
        <v>32</v>
      </c>
    </row>
    <row r="43" spans="1:5" x14ac:dyDescent="0.2">
      <c r="A43" s="40" t="s">
        <v>33</v>
      </c>
      <c r="B43" s="47" t="s">
        <v>34</v>
      </c>
      <c r="C43" s="48">
        <f>C35</f>
        <v>4586250.5</v>
      </c>
      <c r="D43" s="54">
        <f>D39*D28</f>
        <v>0</v>
      </c>
      <c r="E43" s="94">
        <f>C43*D43</f>
        <v>0</v>
      </c>
    </row>
    <row r="44" spans="1:5" x14ac:dyDescent="0.2">
      <c r="A44" s="40" t="s">
        <v>35</v>
      </c>
      <c r="B44" s="49" t="s">
        <v>34</v>
      </c>
      <c r="C44" s="48">
        <f>C36</f>
        <v>1847838</v>
      </c>
      <c r="D44" s="54">
        <f>D28*D40</f>
        <v>0</v>
      </c>
      <c r="E44" s="94">
        <f>C44*D44</f>
        <v>0</v>
      </c>
    </row>
    <row r="45" spans="1:5" x14ac:dyDescent="0.2">
      <c r="A45" s="27"/>
      <c r="B45" s="27"/>
      <c r="C45" s="29"/>
      <c r="D45" s="52"/>
    </row>
    <row r="46" spans="1:5" x14ac:dyDescent="0.2">
      <c r="A46" s="9" t="s">
        <v>12</v>
      </c>
      <c r="B46" s="38"/>
      <c r="C46" s="38" t="s">
        <v>30</v>
      </c>
      <c r="D46" s="53" t="s">
        <v>31</v>
      </c>
      <c r="E46" s="93" t="s">
        <v>32</v>
      </c>
    </row>
    <row r="47" spans="1:5" x14ac:dyDescent="0.2">
      <c r="A47" s="40" t="s">
        <v>33</v>
      </c>
      <c r="B47" s="47" t="s">
        <v>34</v>
      </c>
      <c r="C47" s="48">
        <f>C39</f>
        <v>4586250.5</v>
      </c>
      <c r="D47" s="54">
        <f>D43*D28</f>
        <v>0</v>
      </c>
      <c r="E47" s="94">
        <f>C47*D47</f>
        <v>0</v>
      </c>
    </row>
    <row r="48" spans="1:5" x14ac:dyDescent="0.2">
      <c r="A48" s="40" t="s">
        <v>35</v>
      </c>
      <c r="B48" s="49" t="s">
        <v>34</v>
      </c>
      <c r="C48" s="48">
        <f>C40</f>
        <v>1847838</v>
      </c>
      <c r="D48" s="54">
        <f>D28*D44</f>
        <v>0</v>
      </c>
      <c r="E48" s="94">
        <f>C48*D48</f>
        <v>0</v>
      </c>
    </row>
    <row r="49" spans="1:6" x14ac:dyDescent="0.2">
      <c r="A49" s="27"/>
      <c r="B49" s="28"/>
      <c r="C49" s="27"/>
      <c r="D49" s="29"/>
      <c r="E49" s="52"/>
    </row>
    <row r="50" spans="1:6" x14ac:dyDescent="0.2">
      <c r="A50" s="56" t="s">
        <v>36</v>
      </c>
      <c r="B50" s="157">
        <f>SUM(E31+E32+E35+E36+E39+E40+E43+E44+E47+E48)</f>
        <v>0</v>
      </c>
      <c r="C50" s="158"/>
      <c r="D50" s="158"/>
      <c r="E50" s="159"/>
    </row>
    <row r="51" spans="1:6" ht="20" customHeight="1" x14ac:dyDescent="0.2">
      <c r="A51" s="27"/>
      <c r="B51" s="28"/>
      <c r="C51" s="27"/>
      <c r="D51" s="27"/>
      <c r="E51" s="29"/>
      <c r="F51" s="55"/>
    </row>
    <row r="52" spans="1:6" ht="16" x14ac:dyDescent="0.2">
      <c r="A52" s="5" t="s">
        <v>37</v>
      </c>
      <c r="B52" s="6"/>
      <c r="C52" s="7"/>
      <c r="D52" s="8"/>
    </row>
    <row r="53" spans="1:6" ht="30" customHeight="1" x14ac:dyDescent="0.2">
      <c r="A53" s="9" t="s">
        <v>12</v>
      </c>
      <c r="B53" s="10"/>
      <c r="C53" s="9" t="s">
        <v>13</v>
      </c>
      <c r="D53" s="143" t="str">
        <f>D3</f>
        <v>Full color MFP 35 PPM</v>
      </c>
    </row>
    <row r="54" spans="1:6" x14ac:dyDescent="0.2">
      <c r="A54" s="12" t="str">
        <f>A4</f>
        <v xml:space="preserve">Aangeboden type: </v>
      </c>
      <c r="B54" s="13"/>
      <c r="C54" s="14" t="str">
        <f>C4</f>
        <v>&lt;&lt;&gt;&gt;</v>
      </c>
      <c r="D54" s="14"/>
    </row>
    <row r="55" spans="1:6" x14ac:dyDescent="0.2">
      <c r="A55" s="12" t="str">
        <f>A5</f>
        <v>HUURPRIJS per type per maand</v>
      </c>
      <c r="B55" s="13"/>
      <c r="C55" s="14"/>
      <c r="D55" s="23">
        <v>0</v>
      </c>
    </row>
    <row r="56" spans="1:6" x14ac:dyDescent="0.2">
      <c r="A56" s="12" t="str">
        <f>A6</f>
        <v xml:space="preserve">SOFTWARE per type per maand </v>
      </c>
      <c r="B56" s="13"/>
      <c r="C56" s="14"/>
      <c r="D56" s="23">
        <v>0</v>
      </c>
    </row>
    <row r="57" spans="1:6" x14ac:dyDescent="0.2">
      <c r="A57" s="12" t="str">
        <f>A7</f>
        <v>PRINTMANAGEMENT machinegerelateerde kosten (conform eis 103B)</v>
      </c>
      <c r="B57" s="13"/>
      <c r="C57" s="14"/>
      <c r="D57" s="23">
        <v>0</v>
      </c>
    </row>
    <row r="58" spans="1:6" x14ac:dyDescent="0.2">
      <c r="A58" s="17"/>
      <c r="B58" s="18"/>
      <c r="C58" s="19"/>
      <c r="D58" s="98"/>
    </row>
    <row r="59" spans="1:6" x14ac:dyDescent="0.2">
      <c r="A59" s="90" t="s">
        <v>18</v>
      </c>
      <c r="B59" s="20"/>
      <c r="C59" s="84" t="s">
        <v>15</v>
      </c>
      <c r="D59" s="85">
        <v>0</v>
      </c>
    </row>
    <row r="60" spans="1:6" x14ac:dyDescent="0.2">
      <c r="A60" s="21" t="str">
        <f>A10</f>
        <v>Eis 91: Bulklade</v>
      </c>
      <c r="B60" s="22" t="s">
        <v>19</v>
      </c>
      <c r="C60" s="14" t="str">
        <f>C10</f>
        <v>&lt;&lt;&gt;&gt;</v>
      </c>
      <c r="D60" s="23">
        <v>0</v>
      </c>
    </row>
    <row r="61" spans="1:6" x14ac:dyDescent="0.2">
      <c r="A61" s="21" t="str">
        <f>A11</f>
        <v>Eis 95: Nietoptie</v>
      </c>
      <c r="B61" s="22" t="s">
        <v>19</v>
      </c>
      <c r="C61" s="14" t="str">
        <f>C11</f>
        <v>&lt;&lt;&gt;&gt;</v>
      </c>
      <c r="D61" s="23">
        <v>0</v>
      </c>
    </row>
    <row r="62" spans="1:6" x14ac:dyDescent="0.2">
      <c r="A62" s="21" t="str">
        <f>A12</f>
        <v>Eis 97: Boekjesmaker</v>
      </c>
      <c r="B62" s="22" t="s">
        <v>19</v>
      </c>
      <c r="C62" s="14" t="str">
        <f>C12</f>
        <v>&lt;&lt;&gt;&gt;</v>
      </c>
      <c r="D62" s="23">
        <v>0</v>
      </c>
    </row>
    <row r="63" spans="1:6" x14ac:dyDescent="0.2">
      <c r="A63" s="21" t="str">
        <f>A13</f>
        <v>Slot voor het afsluiten van de papierladen</v>
      </c>
      <c r="B63" s="22" t="s">
        <v>19</v>
      </c>
      <c r="C63" s="14" t="str">
        <f>C13</f>
        <v>&lt;&lt;&gt;&gt;</v>
      </c>
      <c r="D63" s="23">
        <v>0</v>
      </c>
    </row>
    <row r="64" spans="1:6" x14ac:dyDescent="0.2">
      <c r="A64" s="24" t="s">
        <v>20</v>
      </c>
      <c r="B64" s="25"/>
      <c r="C64" s="24"/>
      <c r="D64" s="26">
        <f>SUM(D55:D63)</f>
        <v>0</v>
      </c>
    </row>
    <row r="65" spans="1:6" x14ac:dyDescent="0.2">
      <c r="A65" s="27"/>
      <c r="B65" s="28"/>
      <c r="C65" s="27"/>
      <c r="D65" s="27"/>
    </row>
    <row r="66" spans="1:6" x14ac:dyDescent="0.2">
      <c r="A66" s="31" t="s">
        <v>21</v>
      </c>
      <c r="B66" s="22"/>
      <c r="C66" s="31"/>
      <c r="D66" s="32">
        <f>D16</f>
        <v>80</v>
      </c>
    </row>
    <row r="67" spans="1:6" x14ac:dyDescent="0.2">
      <c r="A67" s="27"/>
      <c r="B67" s="28"/>
      <c r="C67" s="27"/>
      <c r="D67" s="27"/>
    </row>
    <row r="68" spans="1:6" ht="28" customHeight="1" x14ac:dyDescent="0.2">
      <c r="A68" s="9" t="s">
        <v>22</v>
      </c>
      <c r="B68" s="10"/>
      <c r="C68" s="9"/>
      <c r="D68" s="33" t="str">
        <f>D3</f>
        <v>Full color MFP 35 PPM</v>
      </c>
    </row>
    <row r="69" spans="1:6" x14ac:dyDescent="0.2">
      <c r="A69" s="128" t="s">
        <v>23</v>
      </c>
      <c r="B69" s="34"/>
      <c r="C69" s="128"/>
      <c r="D69" s="129">
        <f>D66*D64</f>
        <v>0</v>
      </c>
    </row>
    <row r="70" spans="1:6" x14ac:dyDescent="0.2">
      <c r="A70" s="128" t="s">
        <v>38</v>
      </c>
      <c r="B70" s="34"/>
      <c r="C70" s="128"/>
      <c r="D70" s="129">
        <f>D69*12</f>
        <v>0</v>
      </c>
    </row>
    <row r="71" spans="1:6" x14ac:dyDescent="0.2">
      <c r="A71" s="35" t="s">
        <v>39</v>
      </c>
      <c r="B71" s="36"/>
      <c r="C71" s="37"/>
      <c r="D71" s="115">
        <f>D70</f>
        <v>0</v>
      </c>
    </row>
    <row r="72" spans="1:6" x14ac:dyDescent="0.2">
      <c r="A72" s="27"/>
      <c r="B72" s="28"/>
      <c r="C72" s="27"/>
      <c r="D72" s="27"/>
      <c r="E72" s="29"/>
      <c r="F72" s="30"/>
    </row>
    <row r="73" spans="1:6" ht="30" customHeight="1" x14ac:dyDescent="0.2">
      <c r="A73" s="9" t="str">
        <f>A23</f>
        <v xml:space="preserve">Totaalkosten </v>
      </c>
      <c r="B73" s="10"/>
      <c r="C73" s="9" t="s">
        <v>27</v>
      </c>
      <c r="D73" s="144" t="s">
        <v>40</v>
      </c>
    </row>
    <row r="74" spans="1:6" x14ac:dyDescent="0.2">
      <c r="A74" s="114" t="str">
        <f>A24</f>
        <v>Eis 58: Cloud-server</v>
      </c>
      <c r="B74" s="34"/>
      <c r="C74" s="23">
        <v>0</v>
      </c>
      <c r="D74" s="130">
        <f>C74*12</f>
        <v>0</v>
      </c>
    </row>
    <row r="75" spans="1:6" x14ac:dyDescent="0.2">
      <c r="A75" s="114" t="str">
        <f>A25</f>
        <v>Eis 103A: Kosten printmanagement (totaal ongeacht aantal machines)</v>
      </c>
      <c r="B75" s="34"/>
      <c r="C75" s="23">
        <v>0</v>
      </c>
      <c r="D75" s="130">
        <f>C75*12</f>
        <v>0</v>
      </c>
    </row>
    <row r="76" spans="1:6" x14ac:dyDescent="0.2">
      <c r="A76" s="35"/>
      <c r="B76" s="36"/>
      <c r="C76" s="36"/>
      <c r="D76" s="103">
        <f>SUM(D74:D75)</f>
        <v>0</v>
      </c>
    </row>
    <row r="77" spans="1:6" x14ac:dyDescent="0.2">
      <c r="A77" s="27"/>
      <c r="B77" s="28"/>
      <c r="C77" s="27"/>
      <c r="D77" s="27"/>
      <c r="E77" s="29"/>
      <c r="F77" s="30"/>
    </row>
    <row r="78" spans="1:6" x14ac:dyDescent="0.2">
      <c r="A78" s="9" t="s">
        <v>12</v>
      </c>
      <c r="B78" s="95"/>
      <c r="C78" s="96" t="s">
        <v>30</v>
      </c>
      <c r="D78" s="101" t="s">
        <v>31</v>
      </c>
      <c r="E78" s="97" t="s">
        <v>32</v>
      </c>
    </row>
    <row r="79" spans="1:6" x14ac:dyDescent="0.2">
      <c r="A79" s="40" t="s">
        <v>33</v>
      </c>
      <c r="B79" s="47" t="s">
        <v>34</v>
      </c>
      <c r="C79" s="48">
        <f>C31</f>
        <v>4586250.5</v>
      </c>
      <c r="D79" s="51">
        <f>D28*D47</f>
        <v>0</v>
      </c>
      <c r="E79" s="94">
        <f>C79*D79</f>
        <v>0</v>
      </c>
    </row>
    <row r="80" spans="1:6" x14ac:dyDescent="0.2">
      <c r="A80" s="40" t="s">
        <v>35</v>
      </c>
      <c r="B80" s="49" t="s">
        <v>34</v>
      </c>
      <c r="C80" s="48">
        <f>C32</f>
        <v>1847838</v>
      </c>
      <c r="D80" s="51">
        <f>D28*D48</f>
        <v>0</v>
      </c>
      <c r="E80" s="94">
        <f>C80*D80</f>
        <v>0</v>
      </c>
    </row>
    <row r="81" spans="1:5" x14ac:dyDescent="0.2">
      <c r="A81" s="56" t="s">
        <v>41</v>
      </c>
      <c r="B81" s="157">
        <f>SUM(E79:E80)</f>
        <v>0</v>
      </c>
      <c r="C81" s="158"/>
      <c r="D81" s="158"/>
      <c r="E81" s="159"/>
    </row>
    <row r="82" spans="1:5" ht="20" customHeight="1" x14ac:dyDescent="0.2">
      <c r="A82" s="27"/>
      <c r="B82" s="28"/>
      <c r="C82" s="27"/>
      <c r="D82" s="27"/>
    </row>
    <row r="83" spans="1:5" ht="16" x14ac:dyDescent="0.2">
      <c r="A83" s="5" t="s">
        <v>42</v>
      </c>
      <c r="B83" s="6"/>
      <c r="C83" s="7"/>
      <c r="D83" s="8"/>
    </row>
    <row r="84" spans="1:5" ht="30" customHeight="1" x14ac:dyDescent="0.2">
      <c r="A84" s="99" t="s">
        <v>12</v>
      </c>
      <c r="B84" s="10"/>
      <c r="C84" s="9" t="s">
        <v>13</v>
      </c>
      <c r="D84" s="145" t="str">
        <f>D3</f>
        <v>Full color MFP 35 PPM</v>
      </c>
    </row>
    <row r="85" spans="1:5" x14ac:dyDescent="0.2">
      <c r="A85" s="104" t="str">
        <f>A4</f>
        <v xml:space="preserve">Aangeboden type: </v>
      </c>
      <c r="B85" s="105"/>
      <c r="C85" s="102" t="str">
        <f>C4</f>
        <v>&lt;&lt;&gt;&gt;</v>
      </c>
      <c r="D85" s="102"/>
    </row>
    <row r="86" spans="1:5" x14ac:dyDescent="0.2">
      <c r="A86" s="104" t="str">
        <f>A5</f>
        <v>HUURPRIJS per type per maand</v>
      </c>
      <c r="B86" s="106"/>
      <c r="C86" s="102"/>
      <c r="D86" s="23">
        <v>0</v>
      </c>
    </row>
    <row r="87" spans="1:5" x14ac:dyDescent="0.2">
      <c r="A87" s="40" t="str">
        <f>A6</f>
        <v xml:space="preserve">SOFTWARE per type per maand </v>
      </c>
      <c r="B87" s="57"/>
      <c r="C87" s="100"/>
      <c r="D87" s="23">
        <v>0</v>
      </c>
    </row>
    <row r="88" spans="1:5" x14ac:dyDescent="0.2">
      <c r="A88" s="40" t="str">
        <f>A7</f>
        <v>PRINTMANAGEMENT machinegerelateerde kosten (conform eis 103B)</v>
      </c>
      <c r="B88" s="57"/>
      <c r="C88" s="100"/>
      <c r="D88" s="23">
        <v>0</v>
      </c>
    </row>
    <row r="90" spans="1:5" x14ac:dyDescent="0.2">
      <c r="A90" s="90" t="s">
        <v>18</v>
      </c>
      <c r="B90" s="20"/>
      <c r="C90" s="84" t="s">
        <v>15</v>
      </c>
      <c r="D90" s="11"/>
    </row>
    <row r="91" spans="1:5" x14ac:dyDescent="0.2">
      <c r="A91" s="21" t="str">
        <f>A10</f>
        <v>Eis 91: Bulklade</v>
      </c>
      <c r="B91" s="22" t="s">
        <v>19</v>
      </c>
      <c r="C91" s="100" t="str">
        <f>C10</f>
        <v>&lt;&lt;&gt;&gt;</v>
      </c>
      <c r="D91" s="23">
        <v>0</v>
      </c>
    </row>
    <row r="92" spans="1:5" x14ac:dyDescent="0.2">
      <c r="A92" s="21" t="str">
        <f>A11</f>
        <v>Eis 95: Nietoptie</v>
      </c>
      <c r="B92" s="22" t="s">
        <v>19</v>
      </c>
      <c r="C92" s="100" t="str">
        <f>C11</f>
        <v>&lt;&lt;&gt;&gt;</v>
      </c>
      <c r="D92" s="23">
        <v>0</v>
      </c>
    </row>
    <row r="93" spans="1:5" x14ac:dyDescent="0.2">
      <c r="A93" s="21" t="str">
        <f>A12</f>
        <v>Eis 97: Boekjesmaker</v>
      </c>
      <c r="B93" s="22" t="s">
        <v>19</v>
      </c>
      <c r="C93" s="100" t="str">
        <f>C12</f>
        <v>&lt;&lt;&gt;&gt;</v>
      </c>
      <c r="D93" s="23">
        <v>0</v>
      </c>
    </row>
    <row r="94" spans="1:5" x14ac:dyDescent="0.2">
      <c r="A94" s="21" t="str">
        <f>A13</f>
        <v>Slot voor het afsluiten van de papierladen</v>
      </c>
      <c r="B94" s="22" t="s">
        <v>19</v>
      </c>
      <c r="C94" s="100" t="str">
        <f>C13</f>
        <v>&lt;&lt;&gt;&gt;</v>
      </c>
      <c r="D94" s="23">
        <v>0</v>
      </c>
    </row>
    <row r="95" spans="1:5" x14ac:dyDescent="0.2">
      <c r="A95" s="24" t="s">
        <v>20</v>
      </c>
      <c r="B95" s="25"/>
      <c r="C95" s="24"/>
      <c r="D95" s="26">
        <f>SUM(D86:D94)</f>
        <v>0</v>
      </c>
    </row>
    <row r="96" spans="1:5" x14ac:dyDescent="0.2">
      <c r="A96" s="27"/>
      <c r="B96" s="28"/>
      <c r="C96" s="27"/>
      <c r="D96" s="27"/>
    </row>
    <row r="97" spans="1:6" x14ac:dyDescent="0.2">
      <c r="A97" s="31" t="s">
        <v>21</v>
      </c>
      <c r="B97" s="22"/>
      <c r="C97" s="31"/>
      <c r="D97" s="32">
        <f>D16</f>
        <v>80</v>
      </c>
    </row>
    <row r="98" spans="1:6" x14ac:dyDescent="0.2">
      <c r="A98" s="27"/>
      <c r="B98" s="28"/>
      <c r="C98" s="27"/>
      <c r="D98" s="27"/>
    </row>
    <row r="99" spans="1:6" ht="30" customHeight="1" x14ac:dyDescent="0.2">
      <c r="A99" s="9" t="s">
        <v>22</v>
      </c>
      <c r="B99" s="10"/>
      <c r="C99" s="9"/>
      <c r="D99" s="33" t="str">
        <f>D3</f>
        <v>Full color MFP 35 PPM</v>
      </c>
    </row>
    <row r="100" spans="1:6" x14ac:dyDescent="0.2">
      <c r="A100" s="128" t="s">
        <v>23</v>
      </c>
      <c r="B100" s="34"/>
      <c r="C100" s="128"/>
      <c r="D100" s="129">
        <f t="shared" ref="D100" si="1">D97*D95</f>
        <v>0</v>
      </c>
    </row>
    <row r="101" spans="1:6" x14ac:dyDescent="0.2">
      <c r="A101" s="128" t="s">
        <v>43</v>
      </c>
      <c r="B101" s="34"/>
      <c r="C101" s="128"/>
      <c r="D101" s="129">
        <f t="shared" ref="D101" si="2">D100*12</f>
        <v>0</v>
      </c>
    </row>
    <row r="102" spans="1:6" x14ac:dyDescent="0.2">
      <c r="A102" s="35" t="s">
        <v>44</v>
      </c>
      <c r="B102" s="36"/>
      <c r="C102" s="37"/>
      <c r="D102" s="115">
        <f>SUM(D101:D101)</f>
        <v>0</v>
      </c>
    </row>
    <row r="103" spans="1:6" x14ac:dyDescent="0.2">
      <c r="A103" s="27"/>
      <c r="B103" s="28"/>
      <c r="C103" s="27"/>
      <c r="D103" s="27"/>
      <c r="E103" s="29"/>
      <c r="F103" s="30"/>
    </row>
    <row r="104" spans="1:6" ht="30" customHeight="1" x14ac:dyDescent="0.2">
      <c r="A104" s="9" t="str">
        <f>A73</f>
        <v xml:space="preserve">Totaalkosten </v>
      </c>
      <c r="B104" s="10"/>
      <c r="C104" s="9" t="s">
        <v>45</v>
      </c>
      <c r="D104" s="33" t="s">
        <v>46</v>
      </c>
    </row>
    <row r="105" spans="1:6" x14ac:dyDescent="0.2">
      <c r="A105" s="114" t="str">
        <f>A74</f>
        <v>Eis 58: Cloud-server</v>
      </c>
      <c r="B105" s="34"/>
      <c r="C105" s="23">
        <v>0</v>
      </c>
      <c r="D105" s="130">
        <f>C105*12</f>
        <v>0</v>
      </c>
    </row>
    <row r="106" spans="1:6" x14ac:dyDescent="0.2">
      <c r="A106" s="114" t="str">
        <f>A75</f>
        <v>Eis 103A: Kosten printmanagement (totaal ongeacht aantal machines)</v>
      </c>
      <c r="B106" s="34"/>
      <c r="C106" s="23">
        <v>0</v>
      </c>
      <c r="D106" s="130">
        <f>C106*12</f>
        <v>0</v>
      </c>
    </row>
    <row r="107" spans="1:6" x14ac:dyDescent="0.2">
      <c r="A107" s="35"/>
      <c r="B107" s="36"/>
      <c r="C107" s="36"/>
      <c r="D107" s="103">
        <f>SUM(D105:D106)</f>
        <v>0</v>
      </c>
    </row>
    <row r="108" spans="1:6" x14ac:dyDescent="0.2">
      <c r="A108" s="27"/>
      <c r="B108" s="28"/>
      <c r="C108" s="27"/>
      <c r="D108" s="27"/>
      <c r="E108" s="29"/>
      <c r="F108" s="30"/>
    </row>
    <row r="109" spans="1:6" x14ac:dyDescent="0.2">
      <c r="A109" s="9" t="s">
        <v>12</v>
      </c>
      <c r="B109" s="95"/>
      <c r="C109" s="96" t="s">
        <v>30</v>
      </c>
      <c r="D109" s="101" t="s">
        <v>31</v>
      </c>
      <c r="E109" s="97" t="s">
        <v>32</v>
      </c>
    </row>
    <row r="110" spans="1:6" x14ac:dyDescent="0.2">
      <c r="A110" s="40" t="s">
        <v>33</v>
      </c>
      <c r="B110" s="47" t="s">
        <v>34</v>
      </c>
      <c r="C110" s="48">
        <f>C79</f>
        <v>4586250.5</v>
      </c>
      <c r="D110" s="51">
        <f>D28*D79</f>
        <v>0</v>
      </c>
      <c r="E110" s="94">
        <f>C110*D110</f>
        <v>0</v>
      </c>
    </row>
    <row r="111" spans="1:6" x14ac:dyDescent="0.2">
      <c r="A111" s="40" t="s">
        <v>35</v>
      </c>
      <c r="B111" s="49" t="s">
        <v>34</v>
      </c>
      <c r="C111" s="48">
        <f>C80</f>
        <v>1847838</v>
      </c>
      <c r="D111" s="51">
        <f>D28*D80</f>
        <v>0</v>
      </c>
      <c r="E111" s="94">
        <f>C111*D111</f>
        <v>0</v>
      </c>
    </row>
    <row r="112" spans="1:6" x14ac:dyDescent="0.2">
      <c r="A112" s="56" t="s">
        <v>47</v>
      </c>
      <c r="B112" s="157">
        <f>SUM(E110:E111)</f>
        <v>0</v>
      </c>
      <c r="C112" s="158"/>
      <c r="D112" s="158"/>
      <c r="E112" s="159"/>
    </row>
    <row r="113" spans="1:6" ht="20" customHeight="1" x14ac:dyDescent="0.2">
      <c r="A113" s="27"/>
      <c r="B113" s="27"/>
      <c r="C113" s="27"/>
      <c r="D113" s="29"/>
      <c r="E113" s="55"/>
    </row>
    <row r="114" spans="1:6" x14ac:dyDescent="0.2">
      <c r="A114" s="9" t="s">
        <v>12</v>
      </c>
      <c r="B114" s="95"/>
      <c r="C114" s="96" t="s">
        <v>30</v>
      </c>
      <c r="D114" s="101" t="s">
        <v>48</v>
      </c>
      <c r="E114" s="97" t="s">
        <v>32</v>
      </c>
    </row>
    <row r="115" spans="1:6" x14ac:dyDescent="0.2">
      <c r="A115" s="40" t="s">
        <v>49</v>
      </c>
      <c r="B115" s="40" t="s">
        <v>50</v>
      </c>
      <c r="C115" s="58">
        <v>5</v>
      </c>
      <c r="D115" s="16">
        <v>0</v>
      </c>
      <c r="E115" s="59">
        <f>SUM(C115*D115)</f>
        <v>0</v>
      </c>
    </row>
    <row r="116" spans="1:6" x14ac:dyDescent="0.2">
      <c r="A116" s="40" t="s">
        <v>51</v>
      </c>
      <c r="B116" s="40" t="s">
        <v>50</v>
      </c>
      <c r="C116" s="58">
        <v>5</v>
      </c>
      <c r="D116" s="23">
        <v>0</v>
      </c>
      <c r="E116" s="59">
        <f>SUM(C116*D116)</f>
        <v>0</v>
      </c>
    </row>
    <row r="117" spans="1:6" x14ac:dyDescent="0.2">
      <c r="A117" s="60" t="s">
        <v>52</v>
      </c>
      <c r="B117" s="160">
        <f>SUM(E115:E116)*5</f>
        <v>0</v>
      </c>
      <c r="C117" s="161"/>
      <c r="D117" s="161"/>
      <c r="E117" s="162"/>
    </row>
    <row r="118" spans="1:6" x14ac:dyDescent="0.2">
      <c r="A118" s="27"/>
      <c r="B118" s="28"/>
      <c r="C118" s="27"/>
      <c r="D118" s="27"/>
      <c r="E118" s="29"/>
      <c r="F118" s="61"/>
    </row>
    <row r="119" spans="1:6" ht="75" customHeight="1" x14ac:dyDescent="0.2">
      <c r="A119" s="35" t="s">
        <v>53</v>
      </c>
      <c r="B119" s="62"/>
      <c r="C119" s="163">
        <f>D21+B50+D71+B81+D102+B112+B117+D26+D76+D107</f>
        <v>0</v>
      </c>
      <c r="D119" s="163"/>
      <c r="E119" s="164" t="s">
        <v>54</v>
      </c>
      <c r="F119" s="165"/>
    </row>
    <row r="120" spans="1:6" x14ac:dyDescent="0.2">
      <c r="A120" s="63"/>
      <c r="B120" s="64"/>
      <c r="C120" s="65"/>
      <c r="D120" s="66"/>
      <c r="E120" s="67"/>
      <c r="F120" s="68"/>
    </row>
    <row r="121" spans="1:6" ht="38" customHeight="1" x14ac:dyDescent="0.2">
      <c r="A121" s="35" t="s">
        <v>55</v>
      </c>
      <c r="B121" s="69"/>
      <c r="C121" s="166"/>
      <c r="D121" s="167"/>
      <c r="E121" s="67"/>
      <c r="F121" s="68"/>
    </row>
    <row r="122" spans="1:6" x14ac:dyDescent="0.2">
      <c r="A122" s="70"/>
      <c r="B122" s="71"/>
      <c r="C122" s="72"/>
      <c r="D122" s="72"/>
    </row>
    <row r="123" spans="1:6" ht="36" customHeight="1" x14ac:dyDescent="0.2">
      <c r="A123" s="24" t="s">
        <v>56</v>
      </c>
      <c r="B123" s="73"/>
      <c r="C123" s="155" t="s">
        <v>57</v>
      </c>
      <c r="D123" s="156"/>
    </row>
    <row r="124" spans="1:6" x14ac:dyDescent="0.2">
      <c r="A124" s="70"/>
      <c r="B124" s="71"/>
      <c r="C124" s="74"/>
      <c r="D124" s="74"/>
    </row>
    <row r="125" spans="1:6" ht="48" customHeight="1" x14ac:dyDescent="0.2">
      <c r="A125" s="35" t="s">
        <v>58</v>
      </c>
      <c r="B125" s="69"/>
      <c r="C125" s="155" t="s">
        <v>57</v>
      </c>
      <c r="D125" s="156"/>
      <c r="E125" s="89"/>
    </row>
    <row r="126" spans="1:6" x14ac:dyDescent="0.2">
      <c r="B126" s="75"/>
      <c r="E126" s="76"/>
    </row>
    <row r="128" spans="1:6" x14ac:dyDescent="0.2">
      <c r="A128" s="112" t="s">
        <v>57</v>
      </c>
      <c r="B128" s="112" t="s">
        <v>59</v>
      </c>
      <c r="C128" s="112" t="s">
        <v>60</v>
      </c>
    </row>
  </sheetData>
  <sheetProtection algorithmName="SHA-512" hashValue="EHcAzMJDpHv3H/8QTl7U75wrweBJmDfAHxW0o4jR5NEF50aiklBv1guTwgTNSbjtldat1POBhE8sSrq7QxwrZA==" saltValue="YEtPYCy3t0nl4t4fHpnNnA==" spinCount="100000" sheet="1" objects="1" scenarios="1"/>
  <mergeCells count="9">
    <mergeCell ref="C125:D125"/>
    <mergeCell ref="B50:E50"/>
    <mergeCell ref="B117:E117"/>
    <mergeCell ref="C119:D119"/>
    <mergeCell ref="E119:F119"/>
    <mergeCell ref="B81:E81"/>
    <mergeCell ref="C121:D121"/>
    <mergeCell ref="C123:D123"/>
    <mergeCell ref="B112:E112"/>
  </mergeCells>
  <conditionalFormatting sqref="C125:D125 C123:D123">
    <cfRule type="cellIs" dxfId="0" priority="1" operator="equal">
      <formula>"Invullen"</formula>
    </cfRule>
  </conditionalFormatting>
  <dataValidations count="4">
    <dataValidation type="decimal" allowBlank="1" showInputMessage="1" showErrorMessage="1" error="De maximale afdrukprijs per tik zwart-wit bedraag € 0,004." sqref="D31" xr:uid="{32E1F1D6-E1A1-2741-B8E1-F59C467B70AF}">
      <formula1>0</formula1>
      <formula2>0.004</formula2>
    </dataValidation>
    <dataValidation type="decimal" allowBlank="1" showInputMessage="1" showErrorMessage="1" error="De maximale afdrukprijs per tik full color bedraagt € 0,04." sqref="D32" xr:uid="{0DB8B6F7-8C16-584D-96B4-A8B94693DEE9}">
      <formula1>0</formula1>
      <formula2>0.04</formula2>
    </dataValidation>
    <dataValidation type="decimal" allowBlank="1" showInputMessage="1" showErrorMessage="1" sqref="C28" xr:uid="{323FA527-5463-1E4C-B299-8E0CC7E12D47}">
      <formula1>0</formula1>
      <formula2>2.5</formula2>
    </dataValidation>
    <dataValidation type="list" allowBlank="1" showInputMessage="1" showErrorMessage="1" sqref="C123:D123 C125:D125" xr:uid="{F920E215-24B3-6849-897F-2170431B89B2}">
      <formula1>Invullen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zoomScale="150" workbookViewId="0">
      <selection activeCell="A20" sqref="A20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5" width="17.83203125" customWidth="1"/>
  </cols>
  <sheetData>
    <row r="1" spans="1:5" x14ac:dyDescent="0.2">
      <c r="A1" s="169" t="s">
        <v>61</v>
      </c>
      <c r="B1" s="169"/>
      <c r="C1" s="169"/>
      <c r="D1" s="169"/>
      <c r="E1" s="169"/>
    </row>
    <row r="2" spans="1:5" x14ac:dyDescent="0.2">
      <c r="A2" s="77" t="s">
        <v>62</v>
      </c>
      <c r="B2" s="78"/>
      <c r="C2" s="82" t="s">
        <v>63</v>
      </c>
      <c r="D2" s="107"/>
      <c r="E2" s="107"/>
    </row>
    <row r="3" spans="1:5" x14ac:dyDescent="0.2">
      <c r="A3" s="113" t="s">
        <v>64</v>
      </c>
      <c r="B3" s="131"/>
      <c r="C3" s="113">
        <f>Prijzenblad!D16</f>
        <v>80</v>
      </c>
      <c r="D3" s="116"/>
      <c r="E3" s="116"/>
    </row>
    <row r="4" spans="1:5" x14ac:dyDescent="0.2">
      <c r="A4" s="113" t="s">
        <v>65</v>
      </c>
      <c r="B4" s="131"/>
      <c r="C4" s="132">
        <f>Prijzenblad!D5</f>
        <v>0</v>
      </c>
      <c r="D4" s="116"/>
      <c r="E4" s="116"/>
    </row>
    <row r="5" spans="1:5" x14ac:dyDescent="0.2">
      <c r="A5" s="113" t="s">
        <v>66</v>
      </c>
      <c r="B5" s="131"/>
      <c r="C5" s="132">
        <f>Prijzenblad!D14-Prijzenblad!D5</f>
        <v>0</v>
      </c>
      <c r="D5" s="116"/>
      <c r="E5" s="116"/>
    </row>
    <row r="6" spans="1:5" x14ac:dyDescent="0.2">
      <c r="A6" s="133" t="s">
        <v>67</v>
      </c>
      <c r="B6" s="134"/>
      <c r="C6" s="133">
        <v>60</v>
      </c>
      <c r="D6" s="116"/>
      <c r="E6" s="116"/>
    </row>
    <row r="7" spans="1:5" ht="27" x14ac:dyDescent="0.2">
      <c r="A7" s="135" t="s">
        <v>68</v>
      </c>
      <c r="B7" s="131"/>
      <c r="C7" s="132">
        <f>(C6*(C4+C5))*C3</f>
        <v>0</v>
      </c>
      <c r="D7" s="116"/>
      <c r="E7" s="116"/>
    </row>
    <row r="8" spans="1:5" x14ac:dyDescent="0.2">
      <c r="A8" s="135"/>
      <c r="B8" s="131"/>
      <c r="C8" s="113"/>
      <c r="D8" s="116"/>
      <c r="E8" s="116"/>
    </row>
    <row r="9" spans="1:5" x14ac:dyDescent="0.2">
      <c r="A9" s="113" t="s">
        <v>69</v>
      </c>
      <c r="B9" s="131"/>
      <c r="C9" s="136">
        <v>0.1</v>
      </c>
      <c r="D9" s="116"/>
      <c r="E9" s="116"/>
    </row>
    <row r="10" spans="1:5" x14ac:dyDescent="0.2">
      <c r="A10" s="77" t="s">
        <v>70</v>
      </c>
      <c r="B10" s="78"/>
      <c r="C10" s="79">
        <f>(C7)*C9</f>
        <v>0</v>
      </c>
      <c r="D10" s="107"/>
      <c r="E10" s="107"/>
    </row>
    <row r="11" spans="1:5" x14ac:dyDescent="0.2">
      <c r="A11" s="126"/>
      <c r="B11" s="137"/>
      <c r="C11" s="126"/>
      <c r="D11" s="126"/>
    </row>
    <row r="12" spans="1:5" x14ac:dyDescent="0.2">
      <c r="A12" s="77" t="s">
        <v>71</v>
      </c>
      <c r="B12" s="78" t="s">
        <v>72</v>
      </c>
      <c r="C12" s="80"/>
      <c r="D12" s="168" t="s">
        <v>73</v>
      </c>
    </row>
    <row r="13" spans="1:5" x14ac:dyDescent="0.2">
      <c r="A13" s="77" t="s">
        <v>74</v>
      </c>
      <c r="B13" s="78"/>
      <c r="C13" s="81">
        <f>C10</f>
        <v>0</v>
      </c>
      <c r="D13" s="168"/>
    </row>
    <row r="14" spans="1:5" x14ac:dyDescent="0.2">
      <c r="A14" s="138" t="s">
        <v>75</v>
      </c>
      <c r="B14" s="139">
        <v>1</v>
      </c>
      <c r="C14" s="140">
        <f>$B14*(C$4)*$D14</f>
        <v>0</v>
      </c>
      <c r="D14" s="138">
        <v>24</v>
      </c>
    </row>
    <row r="15" spans="1:5" x14ac:dyDescent="0.2">
      <c r="A15" s="77" t="s">
        <v>76</v>
      </c>
      <c r="B15" s="78">
        <f>SUM(B14:B14)</f>
        <v>1</v>
      </c>
      <c r="C15" s="79">
        <f>SUM(C14:C14)</f>
        <v>0</v>
      </c>
      <c r="D15" s="77"/>
    </row>
    <row r="16" spans="1:5" x14ac:dyDescent="0.2">
      <c r="A16" s="113" t="s">
        <v>77</v>
      </c>
      <c r="B16" s="131"/>
      <c r="C16" s="141">
        <f>C10-C15</f>
        <v>0</v>
      </c>
      <c r="D16" s="113"/>
    </row>
  </sheetData>
  <sheetProtection algorithmName="SHA-512" hashValue="8x7yajaXy8hSEyHDRAxZyMhVqdJWuaOISQuAZoX2721nU0BJ+vTLry84FtNKdaTEEAK45gG9SUb4rfeG6nynIw==" saltValue="kNep6gJpTFipQ8XhL3478g==" spinCount="100000" sheet="1" objects="1" scenarios="1"/>
  <mergeCells count="2">
    <mergeCell ref="D12:D13"/>
    <mergeCell ref="A1:E1"/>
  </mergeCells>
  <phoneticPr fontId="2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825C-0AE0-E742-B327-44434003896C}">
  <dimension ref="A1:E20"/>
  <sheetViews>
    <sheetView showGridLines="0" zoomScale="174" zoomScaleNormal="174" workbookViewId="0">
      <selection activeCell="E20" sqref="E20"/>
    </sheetView>
  </sheetViews>
  <sheetFormatPr baseColWidth="10" defaultColWidth="11.5" defaultRowHeight="15" x14ac:dyDescent="0.2"/>
  <cols>
    <col min="1" max="1" width="21.83203125" customWidth="1"/>
    <col min="3" max="4" width="15.83203125" customWidth="1"/>
  </cols>
  <sheetData>
    <row r="1" spans="1:4" s="119" customFormat="1" ht="11" customHeight="1" x14ac:dyDescent="0.2">
      <c r="A1" s="120" t="s">
        <v>78</v>
      </c>
      <c r="B1" s="120" t="s">
        <v>79</v>
      </c>
      <c r="C1" s="120" t="s">
        <v>80</v>
      </c>
      <c r="D1" s="120" t="s">
        <v>81</v>
      </c>
    </row>
    <row r="2" spans="1:4" s="119" customFormat="1" ht="11" customHeight="1" x14ac:dyDescent="0.2">
      <c r="A2" s="121" t="s">
        <v>82</v>
      </c>
      <c r="B2" s="121" t="s">
        <v>83</v>
      </c>
      <c r="C2" s="122" t="s">
        <v>84</v>
      </c>
      <c r="D2" s="122">
        <v>2</v>
      </c>
    </row>
    <row r="3" spans="1:4" s="119" customFormat="1" ht="11" customHeight="1" x14ac:dyDescent="0.2">
      <c r="A3" s="121" t="s">
        <v>85</v>
      </c>
      <c r="B3" s="121" t="s">
        <v>86</v>
      </c>
      <c r="C3" s="122" t="s">
        <v>84</v>
      </c>
      <c r="D3" s="122">
        <v>7</v>
      </c>
    </row>
    <row r="4" spans="1:4" s="119" customFormat="1" ht="11" customHeight="1" x14ac:dyDescent="0.2">
      <c r="A4" s="121" t="s">
        <v>87</v>
      </c>
      <c r="B4" s="121" t="s">
        <v>86</v>
      </c>
      <c r="C4" s="122" t="s">
        <v>84</v>
      </c>
      <c r="D4" s="122">
        <v>4</v>
      </c>
    </row>
    <row r="5" spans="1:4" s="119" customFormat="1" ht="11" customHeight="1" x14ac:dyDescent="0.2">
      <c r="A5" s="121" t="s">
        <v>88</v>
      </c>
      <c r="B5" s="121" t="s">
        <v>89</v>
      </c>
      <c r="C5" s="122" t="s">
        <v>84</v>
      </c>
      <c r="D5" s="122">
        <v>1</v>
      </c>
    </row>
    <row r="6" spans="1:4" s="119" customFormat="1" ht="11" customHeight="1" x14ac:dyDescent="0.2">
      <c r="A6" s="121" t="s">
        <v>90</v>
      </c>
      <c r="B6" s="121" t="s">
        <v>89</v>
      </c>
      <c r="C6" s="122" t="s">
        <v>84</v>
      </c>
      <c r="D6" s="122">
        <v>1</v>
      </c>
    </row>
    <row r="7" spans="1:4" s="119" customFormat="1" ht="11" customHeight="1" x14ac:dyDescent="0.2">
      <c r="A7" s="121" t="s">
        <v>91</v>
      </c>
      <c r="B7" s="121" t="s">
        <v>89</v>
      </c>
      <c r="C7" s="122" t="s">
        <v>84</v>
      </c>
      <c r="D7" s="122">
        <v>4</v>
      </c>
    </row>
    <row r="8" spans="1:4" s="119" customFormat="1" ht="11" customHeight="1" x14ac:dyDescent="0.2">
      <c r="A8" s="121" t="s">
        <v>92</v>
      </c>
      <c r="B8" s="121" t="s">
        <v>89</v>
      </c>
      <c r="C8" s="122" t="s">
        <v>84</v>
      </c>
      <c r="D8" s="122">
        <v>20</v>
      </c>
    </row>
    <row r="9" spans="1:4" s="119" customFormat="1" ht="11" customHeight="1" x14ac:dyDescent="0.2">
      <c r="A9" s="121" t="s">
        <v>93</v>
      </c>
      <c r="B9" s="121" t="s">
        <v>89</v>
      </c>
      <c r="C9" s="122" t="s">
        <v>84</v>
      </c>
      <c r="D9" s="122">
        <v>5</v>
      </c>
    </row>
    <row r="10" spans="1:4" s="119" customFormat="1" ht="11" customHeight="1" x14ac:dyDescent="0.2">
      <c r="A10" s="121" t="s">
        <v>94</v>
      </c>
      <c r="B10" s="121" t="s">
        <v>89</v>
      </c>
      <c r="C10" s="122" t="s">
        <v>84</v>
      </c>
      <c r="D10" s="122">
        <v>3</v>
      </c>
    </row>
    <row r="11" spans="1:4" s="119" customFormat="1" ht="11" customHeight="1" x14ac:dyDescent="0.2">
      <c r="A11" s="121" t="s">
        <v>95</v>
      </c>
      <c r="B11" s="121" t="s">
        <v>89</v>
      </c>
      <c r="C11" s="122" t="s">
        <v>84</v>
      </c>
      <c r="D11" s="122">
        <v>2</v>
      </c>
    </row>
    <row r="12" spans="1:4" s="119" customFormat="1" ht="11" customHeight="1" x14ac:dyDescent="0.2">
      <c r="A12" s="121" t="s">
        <v>96</v>
      </c>
      <c r="B12" s="121" t="s">
        <v>89</v>
      </c>
      <c r="C12" s="122" t="s">
        <v>84</v>
      </c>
      <c r="D12" s="122">
        <v>2</v>
      </c>
    </row>
    <row r="13" spans="1:4" s="119" customFormat="1" ht="11" customHeight="1" x14ac:dyDescent="0.2">
      <c r="A13" s="121" t="s">
        <v>97</v>
      </c>
      <c r="B13" s="121" t="s">
        <v>89</v>
      </c>
      <c r="C13" s="122" t="s">
        <v>84</v>
      </c>
      <c r="D13" s="122">
        <v>1</v>
      </c>
    </row>
    <row r="14" spans="1:4" s="119" customFormat="1" ht="11" customHeight="1" x14ac:dyDescent="0.2">
      <c r="A14" s="121" t="s">
        <v>98</v>
      </c>
      <c r="B14" s="121" t="s">
        <v>89</v>
      </c>
      <c r="C14" s="122" t="s">
        <v>84</v>
      </c>
      <c r="D14" s="122">
        <v>3</v>
      </c>
    </row>
    <row r="15" spans="1:4" s="119" customFormat="1" ht="11" customHeight="1" x14ac:dyDescent="0.2">
      <c r="A15" s="121" t="s">
        <v>99</v>
      </c>
      <c r="B15" s="121" t="s">
        <v>100</v>
      </c>
      <c r="C15" s="122" t="s">
        <v>84</v>
      </c>
      <c r="D15" s="122">
        <v>1</v>
      </c>
    </row>
    <row r="16" spans="1:4" s="119" customFormat="1" ht="11" customHeight="1" x14ac:dyDescent="0.2">
      <c r="A16" s="121" t="s">
        <v>101</v>
      </c>
      <c r="B16" s="121" t="s">
        <v>100</v>
      </c>
      <c r="C16" s="122" t="s">
        <v>84</v>
      </c>
      <c r="D16" s="122">
        <v>1</v>
      </c>
    </row>
    <row r="17" spans="1:5" s="119" customFormat="1" ht="11" customHeight="1" x14ac:dyDescent="0.2">
      <c r="A17" s="121" t="s">
        <v>102</v>
      </c>
      <c r="B17" s="121" t="s">
        <v>103</v>
      </c>
      <c r="C17" s="122" t="s">
        <v>84</v>
      </c>
      <c r="D17" s="122">
        <v>16</v>
      </c>
    </row>
    <row r="18" spans="1:5" s="119" customFormat="1" ht="11" customHeight="1" x14ac:dyDescent="0.2">
      <c r="A18" s="121" t="s">
        <v>104</v>
      </c>
      <c r="B18" s="121" t="s">
        <v>103</v>
      </c>
      <c r="C18" s="122" t="s">
        <v>84</v>
      </c>
      <c r="D18" s="122">
        <v>2</v>
      </c>
    </row>
    <row r="19" spans="1:5" s="119" customFormat="1" ht="11" customHeight="1" x14ac:dyDescent="0.2">
      <c r="A19" s="121" t="s">
        <v>105</v>
      </c>
      <c r="B19" s="121" t="s">
        <v>106</v>
      </c>
      <c r="C19" s="122" t="s">
        <v>84</v>
      </c>
      <c r="D19" s="122">
        <v>7</v>
      </c>
    </row>
    <row r="20" spans="1:5" s="119" customFormat="1" ht="24" x14ac:dyDescent="0.2">
      <c r="A20" s="121" t="s">
        <v>111</v>
      </c>
      <c r="B20" s="121" t="s">
        <v>103</v>
      </c>
      <c r="C20" s="122"/>
      <c r="D20" s="122">
        <v>3</v>
      </c>
      <c r="E20" s="146" t="s">
        <v>112</v>
      </c>
    </row>
  </sheetData>
  <sheetProtection algorithmName="SHA-512" hashValue="3e+mi3TxkoAUjB/CgosktSB4BwV8FSg+zYNYnLM+m1NjYaLumegJw2BQqHNRqPV9k2MmXu5mEKlBZ9qKQg5aMg==" saltValue="/Gk6nDroWa5eMFcQHBh+2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DE7E0B90F3042B4F0BB2F88F3C395" ma:contentTypeVersion="2" ma:contentTypeDescription="Een nieuw document maken." ma:contentTypeScope="" ma:versionID="ce40bb5d1cf577e91e28fa040b58c424">
  <xsd:schema xmlns:xsd="http://www.w3.org/2001/XMLSchema" xmlns:xs="http://www.w3.org/2001/XMLSchema" xmlns:p="http://schemas.microsoft.com/office/2006/metadata/properties" xmlns:ns2="76059542-96c6-4adb-84cf-6a03bdf1bc75" targetNamespace="http://schemas.microsoft.com/office/2006/metadata/properties" ma:root="true" ma:fieldsID="cd3fbe99154f683788cfa789f921e45d" ns2:_="">
    <xsd:import namespace="76059542-96c6-4adb-84cf-6a03bdf1b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059542-96c6-4adb-84cf-6a03bdf1bc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1D8922-B9FA-4A5A-B359-3C62FBB84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BF4C72-9D11-4A11-9FF9-6D126171E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059542-96c6-4adb-84cf-6a03bdf1b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9AA721-D364-43AD-AD39-BBFDEB610C26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6059542-96c6-4adb-84cf-6a03bdf1bc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Werkblad A</vt:lpstr>
      <vt:lpstr>Prijzenblad</vt:lpstr>
      <vt:lpstr>Retourneerrecht</vt:lpstr>
      <vt:lpstr>huidige machinepark</vt:lpstr>
      <vt:lpstr>Invullen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
SRO 15-10</dc:description>
  <cp:lastModifiedBy>Saskia Roos</cp:lastModifiedBy>
  <cp:revision/>
  <dcterms:created xsi:type="dcterms:W3CDTF">2018-03-14T10:16:28Z</dcterms:created>
  <dcterms:modified xsi:type="dcterms:W3CDTF">2022-03-22T08:30:40Z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0x0101007DBDE7E0B90F3042B4F0BB2F88F3C395</vt:lpwstr>
  </property>
</Properties>
</file>