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6 PoCo beluchters/"/>
    </mc:Choice>
  </mc:AlternateContent>
  <xr:revisionPtr revIDLastSave="191" documentId="8_{0618F733-7643-4D1B-A571-57EEF67B3BD7}" xr6:coauthVersionLast="47" xr6:coauthVersionMax="47" xr10:uidLastSave="{030EC30E-0222-4C51-9109-D864A11569FD}"/>
  <bookViews>
    <workbookView xWindow="-120" yWindow="-120" windowWidth="25440" windowHeight="15390"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6" i="5" l="1"/>
  <c r="D9" i="5"/>
  <c r="D8" i="5"/>
  <c r="D7" i="5"/>
  <c r="G18" i="4"/>
  <c r="G14" i="4"/>
  <c r="G12" i="4"/>
  <c r="G15" i="4"/>
  <c r="D11" i="5" l="1"/>
  <c r="G16" i="4"/>
  <c r="G5" i="4"/>
  <c r="B24" i="2" l="1"/>
  <c r="G11" i="4"/>
  <c r="G4" i="4"/>
  <c r="D12" i="5" l="1"/>
  <c r="D10" i="5"/>
  <c r="D17" i="5"/>
  <c r="G9" i="4"/>
  <c r="D16" i="5"/>
  <c r="D5" i="5"/>
  <c r="D4" i="5"/>
  <c r="G8" i="4"/>
  <c r="G7" i="4"/>
  <c r="D19" i="5" l="1"/>
  <c r="D20" i="5" s="1"/>
  <c r="D21" i="5" s="1"/>
  <c r="B16" i="2" s="1"/>
  <c r="G20" i="4"/>
  <c r="B17" i="2" s="1"/>
  <c r="B18" i="2" l="1"/>
</calcChain>
</file>

<file path=xl/sharedStrings.xml><?xml version="1.0" encoding="utf-8"?>
<sst xmlns="http://schemas.openxmlformats.org/spreadsheetml/2006/main" count="138" uniqueCount="123">
  <si>
    <t>Aanbesteding</t>
  </si>
  <si>
    <t>Tenderned kenmerk</t>
  </si>
  <si>
    <t>Bedrijfsnaam</t>
  </si>
  <si>
    <t>Naam ondertekenaar</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</si>
  <si>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</si>
  <si>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</si>
  <si>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</si>
  <si>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</si>
  <si>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</si>
  <si>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</si>
  <si>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</si>
  <si>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Checklist inschrijving</t>
  </si>
  <si>
    <t xml:space="preserve">UEA </t>
  </si>
  <si>
    <t>Selectiecriterium
U geeft zelf aan  hoe u aan deze criteria voldoet.</t>
  </si>
  <si>
    <t>Opgave inschrijver</t>
  </si>
  <si>
    <t>UEA</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</si>
  <si>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</si>
  <si>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</si>
  <si>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</si>
  <si>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</si>
  <si>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</si>
  <si>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</si>
  <si>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</si>
  <si>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</si>
  <si>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</si>
  <si>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</si>
  <si>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</si>
  <si>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</si>
  <si>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</si>
  <si>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</si>
  <si>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</si>
  <si>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</si>
  <si>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</si>
  <si>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</si>
  <si>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de berekende waarde:</t>
  </si>
  <si>
    <t>Veiligheid</t>
  </si>
  <si>
    <t>Veilig werken (ook omgeving)</t>
  </si>
  <si>
    <t>Aantal veiligheidsincidenten tijdens werkzaamheden</t>
  </si>
  <si>
    <t>Aantal ongevallen met verzuim</t>
  </si>
  <si>
    <t>Opgave laatste 5 jaar</t>
  </si>
  <si>
    <t>VCA</t>
  </si>
  <si>
    <t>Certificaten</t>
  </si>
  <si>
    <t>Gezondheid</t>
  </si>
  <si>
    <t>Gezonde medewerkers</t>
  </si>
  <si>
    <t>Verloop+verzuim % punten</t>
  </si>
  <si>
    <t>Opgave inschrijver percentage</t>
  </si>
  <si>
    <t>Nihil (zo min mogelijk)</t>
  </si>
  <si>
    <t>Opleiding en coaching</t>
  </si>
  <si>
    <t>Euro per medewerker</t>
  </si>
  <si>
    <t>Data/informatie</t>
  </si>
  <si>
    <t>AM Partnerschap</t>
  </si>
  <si>
    <t>Relatiemonitor</t>
  </si>
  <si>
    <t>Tussen de 2,0 en 3,9</t>
  </si>
  <si>
    <t xml:space="preserve">Prijslijst </t>
  </si>
  <si>
    <t>Eenheidsprijs*</t>
  </si>
  <si>
    <t>Fictief aantal</t>
  </si>
  <si>
    <t>Fictieve Inschrijfsom</t>
  </si>
  <si>
    <t>Projectleider</t>
  </si>
  <si>
    <t>Subtotaal</t>
  </si>
  <si>
    <t>%</t>
  </si>
  <si>
    <t xml:space="preserve">Totaal </t>
  </si>
  <si>
    <t>passief (1), 
reactief (2), 
actief (3) of 
proactief (4)</t>
  </si>
  <si>
    <t>De ingevulde UEA moet u oploaden in Tenderned
Deel V: Beperking gekwalificeerde gegadigden is NIET van toepassing</t>
  </si>
  <si>
    <t xml:space="preserve">De inschrijver heeft meerjarig ervaring </t>
  </si>
  <si>
    <t>Data verwerken in Maximo</t>
  </si>
  <si>
    <t>Ervaring aantoonbaar</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</si>
  <si>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</si>
  <si>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Inzet van door WSHD aangedragen zelfstandige hulppersonen (regie, nacalculatie)</t>
  </si>
  <si>
    <t>Inschrijving</t>
  </si>
  <si>
    <t>Aanleveren via Tenderned</t>
  </si>
  <si>
    <r>
      <rPr>
        <b/>
        <sz val="10"/>
        <color theme="1"/>
        <rFont val="Arial"/>
        <family val="2"/>
      </rPr>
      <t>Onderbouwing geschiktheid</t>
    </r>
    <r>
      <rPr>
        <sz val="10"/>
        <color theme="1"/>
        <rFont val="Arial"/>
        <family val="2"/>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family val="2"/>
      </rPr>
      <t xml:space="preserve"> compleet, correct en consistent met de aanvraag is.</t>
    </r>
  </si>
  <si>
    <t>Nihil, alle afwijkingen zijn geanalyseerd en verbeterd.</t>
  </si>
  <si>
    <t>Opgave registratie afwijkingen</t>
  </si>
  <si>
    <t>Nihil, alle ongevallen zijn  geanalyseerd</t>
  </si>
  <si>
    <t>&gt; 1000€ per medewerker per 2 jaar</t>
  </si>
  <si>
    <t>Vul indien onbekend of niet aanwezig 0 in.
Vul indien aanwezig 1 in.
Indien aanwezig is de fictieve korting € 2.500</t>
  </si>
  <si>
    <t>Opgave inschrijver door middel van referentie</t>
  </si>
  <si>
    <t>Opleiding</t>
  </si>
  <si>
    <t xml:space="preserve">Thermometer </t>
  </si>
  <si>
    <t>Onderhoudstechnicus allround</t>
  </si>
  <si>
    <t>Algemene kosten, winst en risico (AKWR) % (minimaal 1 en maximaal 10%)</t>
  </si>
  <si>
    <t>Leveringen van materialen en specialistische diensten</t>
  </si>
  <si>
    <t>In te zetten personen (tarieven, allen minimaal 2 jaar relevante ervaring)</t>
  </si>
  <si>
    <t>Door WSHD opgegeven 'stelposten' voor deze aanbesteding (fictief)</t>
  </si>
  <si>
    <r>
      <t xml:space="preserve">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</si>
  <si>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LET OP:
U moet alles wat u belooft gedocumenteerd, compleet, correct en consistent kunnen onderbouwen.</t>
  </si>
  <si>
    <t>Dit is wat u aanbiedt en wat u  kunt onderbouwen:</t>
  </si>
  <si>
    <r>
      <t xml:space="preserve">U houdt alle veiligheidsincidenten bij. 
</t>
    </r>
    <r>
      <rPr>
        <b/>
        <sz val="10"/>
        <color theme="1"/>
        <rFont val="Arial"/>
        <family val="2"/>
      </rPr>
      <t xml:space="preserve">Zo niet, dan vult u hier -10 in, wat resulteert in een fictieve bijtelling van € 500. </t>
    </r>
    <r>
      <rPr>
        <sz val="10"/>
        <color theme="1"/>
        <rFont val="Arial"/>
        <family val="2"/>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</si>
  <si>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</si>
  <si>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Vul hieronder in:
De organisatie, naam en het telefoonnummer van de  opdrachtgever waarbij u naar ieders tevredenheid de hier bedoelde waarde levert (of de laatste 5 jaren geleverd heeft). De referent geeft toestemming dat wij hem hiervoor zullen benaderen.</t>
  </si>
  <si>
    <t>Werkvoorbereider/calculator</t>
  </si>
  <si>
    <t>Garantie</t>
  </si>
  <si>
    <t>Garantie op opgeleverd werk</t>
  </si>
  <si>
    <t xml:space="preserve">Maanden 'geen gezeur garantie'. </t>
  </si>
  <si>
    <t>36 maanden</t>
  </si>
  <si>
    <t>Beschikbaarheid</t>
  </si>
  <si>
    <t>Direct</t>
  </si>
  <si>
    <t>Minuten</t>
  </si>
  <si>
    <t xml:space="preserve">Geef het aantal minuten op voor de aanrijdtijd bij storingen en calamiteiten (24/7, buiten kantooruren) op locatie Dokhaven. Per minuut is de fictieve bijtelling € 10  </t>
  </si>
  <si>
    <t>Milieumanagement</t>
  </si>
  <si>
    <t>Werkend systeem</t>
  </si>
  <si>
    <t>Milieu</t>
  </si>
  <si>
    <t>ISO 14001 of gelijkwaardig</t>
  </si>
  <si>
    <t>Functie conform KvK*</t>
  </si>
  <si>
    <t>* Eventueel volmacht</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</si>
  <si>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</si>
  <si>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Gelijksoortige werkzaamheden en leveringen bij vergelijkbare opdrachtgever</t>
  </si>
  <si>
    <t>Vul 0 in als u dit NIET wilt aanbieden.
Vul 1 in als u dit (36 maanden garantie) wel aanbiedt.
Indien aanwezig (1) dan is de fictieve korting € 10.000</t>
  </si>
  <si>
    <t>Lasser</t>
  </si>
  <si>
    <t>Vul 0 in als u dit niet kunt aantonen.
Vul 1 in als u dit wel kunt aantonen.
Indien aanwezig (1) dan is de fictieve korting € 5.000</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</si>
  <si>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€ 10.000</t>
  </si>
  <si>
    <t>06 PoCo inschrijfformulier beluchters</t>
  </si>
  <si>
    <t>Specialist (bijv. bouwkundige, installatietechniek, contractmanager, datasysteem)</t>
  </si>
  <si>
    <t>Onderhoudstechnicus WTB (met ervaring met alle soorten beluchters)</t>
  </si>
  <si>
    <t>Zie de Thermometer. Doe uw eigen beoordeling en leg die vast (gedocumenteerd!), tel de cijfers op en deel deze door 10. Geef hier het gemiddelde cijfer (2 tot en met 3,9, afgerond op 1 decimaal) wat u toezegt, onderbouwd door uw eigen beoordeling. Iedere volle punt betekent € 45.000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</si>
  <si>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Aanrijtijd bij storingen en calamiteiten (kantooruren)</t>
  </si>
  <si>
    <t>Aanrijtijd bij storingen en calamiteiten (24/7, buiten kantooruren)</t>
  </si>
  <si>
    <t xml:space="preserve">Geef het aantal minuten op voor de aanrijtijd bij storingen en calamiteiten (kantooruren) op locatie Dokhaven. Per minuut is de fictieve bijtelling € 100  </t>
  </si>
  <si>
    <t>TN  360034</t>
  </si>
  <si>
    <t>Uitvoerder/meewerkend voorman</t>
  </si>
  <si>
    <t>Ontwerper/tekenaar</t>
  </si>
  <si>
    <t>Constructeur</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</si>
  <si>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8 procentpunten. De bijtelling op uw inschrijfprijs is dan 8 x 250 = € 2.000.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</si>
</sst>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0_ ;\-#,##0\ "/>
    <numFmt numFmtId="166" formatCode="#,##0.0_ ;\-#,##0.0\ "/>
  </numFmts>
  <fonts count="14" x14ac:knownFonts="1">
    <font>
      <sz val="10"/>
      <color rgb="FF000000"/>
      <name val="Arial"/>
    </font>
    <font>
      <b/>
      <sz val="10"/>
      <color theme="1"/>
      <name val="Arial"/>
      <family val="2"/>
    </font>
    <font>
      <sz val="10"/>
      <color theme="1"/>
      <name val="Arial"/>
      <family val="2"/>
    </font>
    <font>
      <sz val="10"/>
      <name val="Arial"/>
      <family val="2"/>
    </font>
    <font>
      <u/>
      <sz val="10"/>
      <color rgb="FF1155CC"/>
      <name val="Arial"/>
      <family val="2"/>
    </font>
    <font>
      <u/>
      <sz val="10"/>
      <color theme="10"/>
      <name val="Arial"/>
      <family val="2"/>
    </font>
    <font>
      <b/>
      <sz val="10"/>
      <color rgb="FF000000"/>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amily val="2"/>
    </font>
    <font>
      <sz val="10"/>
      <color rgb="FF000000"/>
      <name val="Arial"/>
      <family val="2"/>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theme="5" tint="0.79998168889431442"/>
        <bgColor rgb="FFFFFF00"/>
      </patternFill>
    </fill>
    <fill>
      <patternFill patternType="solid">
        <fgColor theme="5" tint="0.79998168889431442"/>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54">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44" fontId="0" fillId="0" borderId="0" xfId="1" applyFont="1"/>
    <xf numFmtId="44" fontId="2" fillId="0" borderId="0" xfId="1" applyFont="1"/>
    <xf numFmtId="44" fontId="1" fillId="0" borderId="0" xfId="1" applyFont="1"/>
    <xf numFmtId="0" fontId="7" fillId="0" borderId="0" xfId="0" applyFont="1" applyAlignment="1">
      <alignment vertical="top" wrapText="1"/>
    </xf>
    <xf numFmtId="0" fontId="0" fillId="0" borderId="0" xfId="0" applyAlignment="1"/>
    <xf numFmtId="0" fontId="7" fillId="0" borderId="0" xfId="0" applyFont="1" applyAlignment="1">
      <alignment vertical="top" wrapText="1"/>
    </xf>
    <xf numFmtId="0" fontId="0" fillId="0" borderId="0" xfId="0" applyAlignment="1">
      <alignment wrapText="1"/>
    </xf>
    <xf numFmtId="0" fontId="2" fillId="0" borderId="0" xfId="0" applyFont="1" applyAlignment="1"/>
    <xf numFmtId="0" fontId="7" fillId="0" borderId="0" xfId="0" applyFont="1" applyAlignment="1">
      <alignment vertical="top" wrapText="1"/>
    </xf>
    <xf numFmtId="0" fontId="10" fillId="0" borderId="0" xfId="0" applyFont="1" applyAlignment="1">
      <alignment vertical="top" wrapText="1"/>
    </xf>
    <xf numFmtId="0" fontId="7" fillId="0" borderId="0" xfId="0" applyFont="1" applyAlignment="1">
      <alignment vertical="top" wrapText="1"/>
    </xf>
    <xf numFmtId="0" fontId="10" fillId="0" borderId="2" xfId="0" applyFont="1" applyFill="1" applyBorder="1"/>
    <xf numFmtId="0" fontId="13" fillId="0" borderId="0" xfId="0" applyFont="1"/>
    <xf numFmtId="164" fontId="7" fillId="0" borderId="0" xfId="0" applyNumberFormat="1" applyFont="1" applyAlignment="1">
      <alignment vertical="top" wrapText="1"/>
    </xf>
    <xf numFmtId="44" fontId="0" fillId="2" borderId="1" xfId="1" applyFont="1" applyFill="1" applyBorder="1" applyProtection="1">
      <protection locked="0"/>
    </xf>
    <xf numFmtId="165" fontId="0" fillId="2" borderId="1" xfId="1" applyNumberFormat="1" applyFont="1" applyFill="1" applyBorder="1" applyProtection="1">
      <protection locked="0"/>
    </xf>
    <xf numFmtId="49" fontId="0" fillId="2" borderId="1" xfId="1" applyNumberFormat="1" applyFont="1" applyFill="1" applyBorder="1" applyProtection="1">
      <protection locked="0"/>
    </xf>
    <xf numFmtId="166" fontId="0" fillId="2" borderId="1" xfId="1" applyNumberFormat="1" applyFont="1" applyFill="1" applyBorder="1" applyProtection="1">
      <protection locked="0"/>
    </xf>
    <xf numFmtId="0" fontId="2" fillId="2" borderId="1" xfId="1" applyNumberFormat="1" applyFont="1" applyFill="1" applyBorder="1" applyProtection="1">
      <protection locked="0"/>
    </xf>
    <xf numFmtId="0" fontId="7" fillId="4" borderId="4" xfId="0" applyFont="1" applyFill="1" applyBorder="1" applyAlignment="1">
      <alignment vertical="top" wrapText="1"/>
    </xf>
    <xf numFmtId="0" fontId="3" fillId="5" borderId="5" xfId="0" applyFont="1" applyFill="1" applyBorder="1" applyAlignment="1"/>
    <xf numFmtId="0" fontId="7" fillId="0" borderId="0" xfId="0" applyFont="1" applyAlignment="1">
      <alignment vertical="top" wrapText="1"/>
    </xf>
    <xf numFmtId="0" fontId="0" fillId="0" borderId="0" xfId="0" applyAlignment="1"/>
    <xf numFmtId="0" fontId="7" fillId="6" borderId="0" xfId="0" applyFont="1" applyFill="1" applyAlignment="1">
      <alignment vertical="top" wrapText="1"/>
    </xf>
    <xf numFmtId="0" fontId="0" fillId="6" borderId="0" xfId="0" applyFill="1" applyAlignment="1"/>
    <xf numFmtId="0" fontId="0" fillId="0" borderId="0" xfId="0" applyAlignment="1">
      <alignment horizontal="left"/>
    </xf>
  </cellXfs>
  <cellStyles count="2">
    <cellStyle name="Standaard" xfId="0" builtinId="0"/>
    <cellStyle name="Valuta" xfId="1"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tabSelected="1" zoomScaleNormal="100" workbookViewId="0">
      <selection activeCell="A23" sqref="A23"/>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47" t="s">
        <v>88</v>
      </c>
      <c r="B1" s="48"/>
    </row>
    <row r="2" spans="1:2" ht="15.75" customHeight="1" x14ac:dyDescent="0.2"/>
    <row r="3" spans="1:2" s="21" customFormat="1" ht="15.75" customHeight="1" x14ac:dyDescent="0.2">
      <c r="A3" s="20" t="s">
        <v>0</v>
      </c>
      <c r="B3" s="20" t="s">
        <v>111</v>
      </c>
    </row>
    <row r="4" spans="1:2" ht="15.75" customHeight="1" x14ac:dyDescent="0.2">
      <c r="A4" s="2" t="s">
        <v>1</v>
      </c>
      <c r="B4" s="22" t="s">
        <v>118</v>
      </c>
    </row>
    <row r="5" spans="1:2" ht="15.75" customHeight="1" x14ac:dyDescent="0.2"/>
    <row r="6" spans="1:2" ht="15.75" customHeight="1" x14ac:dyDescent="0.2">
      <c r="A6" s="2" t="s">
        <v>2</v>
      </c>
      <c r="B6" s="44"/>
    </row>
    <row r="7" spans="1:2" ht="15.75" customHeight="1" x14ac:dyDescent="0.2">
      <c r="A7" s="2" t="s">
        <v>3</v>
      </c>
      <c r="B7" s="44"/>
    </row>
    <row r="8" spans="1:2" ht="15.75" customHeight="1" x14ac:dyDescent="0.2">
      <c r="A8" s="2" t="s">
        <v>103</v>
      </c>
      <c r="B8" s="44"/>
    </row>
    <row r="9" spans="1:2" ht="15.75" customHeight="1" x14ac:dyDescent="0.2"/>
    <row r="10" spans="1:2" ht="27" customHeight="1" x14ac:dyDescent="0.2">
      <c r="A10" s="2" t="s">
        <v>4</v>
      </c>
      <c r="B10" s="44"/>
    </row>
    <row r="11" spans="1:2" ht="27" customHeight="1" x14ac:dyDescent="0.2">
      <c r="A11" s="2" t="s">
        <v>5</v>
      </c>
      <c r="B11" s="44"/>
    </row>
    <row r="12" spans="1:2" ht="15.75" customHeight="1" x14ac:dyDescent="0.2"/>
    <row r="13" spans="1:2" ht="15.75" customHeight="1" x14ac:dyDescent="0.2">
      <c r="A13" s="2" t="s">
        <v>6</v>
      </c>
    </row>
    <row r="14" spans="1:2" ht="15.75" customHeight="1" x14ac:dyDescent="0.2">
      <c r="A14" s="2"/>
    </row>
    <row r="15" spans="1:2" ht="15.75" customHeight="1" x14ac:dyDescent="0.2">
      <c r="A15" s="20" t="s">
        <v>68</v>
      </c>
      <c r="B15" s="3"/>
    </row>
    <row r="16" spans="1:2" ht="15.75" customHeight="1" x14ac:dyDescent="0.2">
      <c r="A16" s="2" t="s">
        <v>7</v>
      </c>
      <c r="B16" s="3">
        <f>Prijslijst!D21</f>
        <v>60000</v>
      </c>
    </row>
    <row r="17" spans="1:2" ht="15.75" customHeight="1" x14ac:dyDescent="0.2">
      <c r="A17" t="s">
        <v>8</v>
      </c>
      <c r="B17" s="3">
        <f>'Gunning en beheersing'!G20</f>
        <v>90000</v>
      </c>
    </row>
    <row r="18" spans="1:2" ht="15.75" customHeight="1" x14ac:dyDescent="0.2">
      <c r="A18" s="2" t="s">
        <v>9</v>
      </c>
      <c r="B18" s="3">
        <f>B16+B17</f>
        <v>150000</v>
      </c>
    </row>
    <row r="19" spans="1:2" ht="15.75" customHeight="1" x14ac:dyDescent="0.2"/>
    <row r="20" spans="1:2" ht="15.75" customHeight="1" x14ac:dyDescent="0.2">
      <c r="A20" s="2" t="s">
        <v>10</v>
      </c>
    </row>
    <row r="21" spans="1:2" ht="15.75" customHeight="1" x14ac:dyDescent="0.2"/>
    <row r="22" spans="1:2" ht="15.75" customHeight="1" x14ac:dyDescent="0.2">
      <c r="A22" s="20" t="s">
        <v>11</v>
      </c>
      <c r="B22" s="23" t="s">
        <v>69</v>
      </c>
    </row>
    <row r="23" spans="1:2" ht="15.75" customHeight="1" x14ac:dyDescent="0.2">
      <c r="A23" s="44"/>
      <c r="B23" t="s">
        <v>12</v>
      </c>
    </row>
    <row r="24" spans="1:2" ht="15.75" customHeight="1" x14ac:dyDescent="0.2">
      <c r="A24" s="44"/>
      <c r="B24" s="23" t="str">
        <f>B3</f>
        <v>06 PoCo inschrijfformulier beluchters</v>
      </c>
    </row>
    <row r="25" spans="1:2" ht="15.75" customHeight="1" x14ac:dyDescent="0.2">
      <c r="A25" s="44"/>
      <c r="B25" s="39" t="s">
        <v>104</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YxXb3PrbPPetwYz+FcUTxIHPVQyQIcmsZufX09QdBxiFDmKPTXkCM0YBGyQPXIH5z140MfL9NqBxpZlM6FDfcg==" saltValue="xgmMKkydtLl4Gy6VlZOgYQ=="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13</v>
      </c>
      <c r="B1" s="5" t="s">
        <v>14</v>
      </c>
      <c r="C1" s="31" t="s">
        <v>70</v>
      </c>
      <c r="D1" s="7"/>
      <c r="E1" s="7"/>
      <c r="F1" s="7"/>
      <c r="G1" s="7"/>
      <c r="H1" s="7"/>
      <c r="I1" s="7"/>
      <c r="J1" s="7"/>
      <c r="K1" s="7"/>
      <c r="L1" s="7"/>
      <c r="M1" s="7"/>
      <c r="N1" s="7"/>
      <c r="O1" s="7"/>
      <c r="P1" s="7"/>
      <c r="Q1" s="7"/>
      <c r="R1" s="7"/>
      <c r="S1" s="7"/>
      <c r="T1" s="7"/>
      <c r="U1" s="7"/>
      <c r="V1" s="7"/>
      <c r="W1" s="7"/>
      <c r="X1" s="7"/>
    </row>
    <row r="2" spans="1:24" ht="38.25" x14ac:dyDescent="0.2">
      <c r="A2" s="8" t="s">
        <v>15</v>
      </c>
      <c r="B2" s="9" t="s">
        <v>62</v>
      </c>
    </row>
    <row r="3" spans="1:24" ht="15.75" customHeight="1" x14ac:dyDescent="0.2">
      <c r="A3" s="10"/>
      <c r="B3" s="11" t="s">
        <v>16</v>
      </c>
    </row>
    <row r="4" spans="1:24" ht="15.75" customHeight="1" x14ac:dyDescent="0.2">
      <c r="A4" s="10"/>
      <c r="B4" s="11"/>
    </row>
    <row r="5" spans="1:24" s="32" customFormat="1" ht="20.25" customHeight="1" x14ac:dyDescent="0.2">
      <c r="A5" s="34" t="s">
        <v>17</v>
      </c>
      <c r="B5" s="34" t="s">
        <v>18</v>
      </c>
      <c r="C5" s="34" t="s">
        <v>19</v>
      </c>
    </row>
    <row r="6" spans="1:24" s="32" customFormat="1" ht="45.75" customHeight="1" x14ac:dyDescent="0.2">
      <c r="A6" s="35"/>
      <c r="B6" s="44"/>
      <c r="C6" s="44"/>
    </row>
    <row r="7" spans="1:24" s="32" customFormat="1" ht="28.5" customHeight="1" x14ac:dyDescent="0.2">
      <c r="A7" s="34" t="s">
        <v>20</v>
      </c>
      <c r="B7" s="34" t="s">
        <v>21</v>
      </c>
      <c r="C7" s="34" t="s">
        <v>22</v>
      </c>
    </row>
    <row r="8" spans="1:24" s="32" customFormat="1" ht="44.25" customHeight="1" x14ac:dyDescent="0.2">
      <c r="A8" s="35"/>
      <c r="B8" s="44"/>
      <c r="C8" s="44"/>
    </row>
    <row r="9" spans="1:24" s="32" customFormat="1" ht="76.5" x14ac:dyDescent="0.2">
      <c r="A9" s="34" t="s">
        <v>106</v>
      </c>
      <c r="B9" s="34" t="s">
        <v>89</v>
      </c>
      <c r="C9" s="34" t="s">
        <v>23</v>
      </c>
    </row>
    <row r="10" spans="1:24" s="32" customFormat="1" ht="73.5" customHeight="1" x14ac:dyDescent="0.2">
      <c r="B10" s="44"/>
      <c r="C10" s="44"/>
    </row>
    <row r="11" spans="1:24" ht="15.75" customHeight="1" x14ac:dyDescent="0.2"/>
    <row r="12" spans="1:24" ht="15.75" customHeight="1" x14ac:dyDescent="0.2">
      <c r="B12" s="12" t="s">
        <v>24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zhaoaodTFOgy6IOJB8/RkMPghRGlN/remDulN44WEB/1/lI8+z17aG0QCOkRoHSLvYRLRI754V/ESs2x8KAELw==" saltValue="SfBCCiXhz7cOxZIhVe3WEg=="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10"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25</v>
      </c>
      <c r="B1" s="4" t="s">
        <v>26</v>
      </c>
      <c r="C1" s="4" t="s">
        <v>27</v>
      </c>
      <c r="D1" s="4" t="s">
        <v>28</v>
      </c>
      <c r="E1" s="4" t="s">
        <v>29</v>
      </c>
      <c r="F1" s="4" t="s">
        <v>30</v>
      </c>
      <c r="G1" s="4" t="s">
        <v>31</v>
      </c>
      <c r="H1" s="4" t="s">
        <v>32</v>
      </c>
      <c r="I1" s="4"/>
      <c r="J1" s="4"/>
      <c r="K1" s="4"/>
      <c r="L1" s="4"/>
      <c r="M1" s="4"/>
      <c r="N1" s="4"/>
      <c r="O1" s="4"/>
      <c r="P1" s="4"/>
      <c r="Q1" s="4"/>
      <c r="R1" s="4"/>
      <c r="S1" s="4"/>
      <c r="T1" s="4"/>
      <c r="U1" s="4"/>
      <c r="V1" s="4"/>
      <c r="W1" s="4"/>
      <c r="X1" s="4"/>
      <c r="Y1" s="4"/>
      <c r="Z1" s="4"/>
      <c r="AA1" s="4"/>
      <c r="AB1" s="4"/>
    </row>
    <row r="2" spans="1:28" ht="61.5" customHeight="1" x14ac:dyDescent="0.2">
      <c r="A2" s="6"/>
      <c r="C2" s="6"/>
      <c r="D2" s="6" t="s">
        <v>33</v>
      </c>
      <c r="E2" s="6"/>
      <c r="F2" s="6" t="s">
        <v>86</v>
      </c>
      <c r="G2" s="6" t="s">
        <v>34</v>
      </c>
      <c r="H2" s="4" t="s">
        <v>85</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38" t="s">
        <v>95</v>
      </c>
      <c r="B4" s="37" t="s">
        <v>115</v>
      </c>
      <c r="C4" s="38" t="s">
        <v>97</v>
      </c>
      <c r="D4" s="38" t="s">
        <v>14</v>
      </c>
      <c r="E4" s="38" t="s">
        <v>96</v>
      </c>
      <c r="F4" s="43"/>
      <c r="G4" s="13">
        <f>F4*100</f>
        <v>0</v>
      </c>
      <c r="H4" s="38" t="s">
        <v>117</v>
      </c>
      <c r="I4" s="27"/>
      <c r="J4" s="27"/>
      <c r="K4" s="27"/>
      <c r="L4" s="27"/>
      <c r="M4" s="27"/>
      <c r="N4" s="27"/>
      <c r="O4" s="27"/>
      <c r="P4" s="27"/>
      <c r="Q4" s="27"/>
      <c r="R4" s="27"/>
      <c r="S4" s="27"/>
      <c r="T4" s="27"/>
      <c r="U4" s="27"/>
      <c r="V4" s="27"/>
      <c r="W4" s="27"/>
      <c r="X4" s="27"/>
      <c r="Y4" s="27"/>
      <c r="Z4" s="27"/>
      <c r="AA4" s="27"/>
      <c r="AB4" s="27"/>
    </row>
    <row r="5" spans="1:28" ht="38.25" x14ac:dyDescent="0.2">
      <c r="A5" s="33" t="s">
        <v>95</v>
      </c>
      <c r="B5" s="37" t="s">
        <v>116</v>
      </c>
      <c r="C5" s="33" t="s">
        <v>97</v>
      </c>
      <c r="D5" s="33" t="s">
        <v>14</v>
      </c>
      <c r="E5" s="33" t="s">
        <v>96</v>
      </c>
      <c r="F5" s="43"/>
      <c r="G5" s="13">
        <f>F5*10</f>
        <v>0</v>
      </c>
      <c r="H5" s="31" t="s">
        <v>98</v>
      </c>
      <c r="I5" s="25"/>
      <c r="J5" s="25"/>
      <c r="K5" s="25"/>
      <c r="L5" s="25"/>
      <c r="M5" s="25"/>
      <c r="N5" s="25"/>
      <c r="O5" s="25"/>
      <c r="P5" s="25"/>
      <c r="Q5" s="25"/>
      <c r="R5" s="25"/>
      <c r="S5" s="25"/>
      <c r="T5" s="25"/>
      <c r="U5" s="25"/>
      <c r="V5" s="25"/>
      <c r="W5" s="25"/>
      <c r="X5" s="25"/>
      <c r="Y5" s="25"/>
      <c r="Z5" s="25"/>
      <c r="AA5" s="25"/>
      <c r="AB5" s="25"/>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35</v>
      </c>
      <c r="B7" s="6" t="s">
        <v>36</v>
      </c>
      <c r="C7" s="6" t="s">
        <v>37</v>
      </c>
      <c r="D7" s="33" t="s">
        <v>72</v>
      </c>
      <c r="E7" s="33" t="s">
        <v>71</v>
      </c>
      <c r="F7" s="43"/>
      <c r="G7" s="13">
        <f t="shared" ref="G7:G8" si="0">(IF(F7*50&lt;350,(F7*50*-1),(300*-1)))</f>
        <v>0</v>
      </c>
      <c r="H7" s="33" t="s">
        <v>87</v>
      </c>
      <c r="I7" s="6"/>
      <c r="J7" s="6"/>
      <c r="K7" s="6"/>
      <c r="L7" s="6"/>
      <c r="M7" s="6"/>
      <c r="N7" s="6"/>
      <c r="O7" s="6"/>
      <c r="P7" s="6"/>
      <c r="Q7" s="6"/>
      <c r="R7" s="6"/>
      <c r="S7" s="6"/>
      <c r="T7" s="6"/>
      <c r="U7" s="6"/>
      <c r="V7" s="6"/>
      <c r="W7" s="6"/>
      <c r="X7" s="6"/>
      <c r="Y7" s="6"/>
      <c r="Z7" s="6"/>
      <c r="AA7" s="6"/>
      <c r="AB7" s="6"/>
    </row>
    <row r="8" spans="1:28" ht="153" x14ac:dyDescent="0.2">
      <c r="A8" s="27" t="s">
        <v>35</v>
      </c>
      <c r="B8" s="6" t="s">
        <v>36</v>
      </c>
      <c r="C8" s="6" t="s">
        <v>38</v>
      </c>
      <c r="D8" s="6" t="s">
        <v>39</v>
      </c>
      <c r="E8" s="33" t="s">
        <v>73</v>
      </c>
      <c r="F8" s="43"/>
      <c r="G8" s="13">
        <f t="shared" si="0"/>
        <v>0</v>
      </c>
      <c r="H8" s="33" t="s">
        <v>84</v>
      </c>
      <c r="I8" s="6"/>
      <c r="J8" s="6"/>
      <c r="K8" s="6"/>
      <c r="L8" s="6"/>
      <c r="M8" s="6"/>
      <c r="N8" s="6"/>
      <c r="O8" s="6"/>
      <c r="P8" s="6"/>
      <c r="Q8" s="6"/>
      <c r="R8" s="6"/>
      <c r="S8" s="6"/>
      <c r="T8" s="6"/>
      <c r="U8" s="6"/>
      <c r="V8" s="6"/>
      <c r="W8" s="6"/>
      <c r="X8" s="6"/>
      <c r="Y8" s="6"/>
      <c r="Z8" s="6"/>
      <c r="AA8" s="6"/>
      <c r="AB8" s="6"/>
    </row>
    <row r="9" spans="1:28" ht="46.5" customHeight="1" x14ac:dyDescent="0.2">
      <c r="A9" s="33" t="s">
        <v>35</v>
      </c>
      <c r="B9" s="6" t="s">
        <v>36</v>
      </c>
      <c r="C9" s="6" t="s">
        <v>40</v>
      </c>
      <c r="D9" s="6" t="s">
        <v>14</v>
      </c>
      <c r="E9" s="6" t="s">
        <v>41</v>
      </c>
      <c r="F9" s="43"/>
      <c r="G9" s="13">
        <f>(F9-0)*-2500</f>
        <v>0</v>
      </c>
      <c r="H9" s="33" t="s">
        <v>75</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42</v>
      </c>
      <c r="B11" s="6" t="s">
        <v>43</v>
      </c>
      <c r="C11" s="6" t="s">
        <v>44</v>
      </c>
      <c r="D11" s="6" t="s">
        <v>45</v>
      </c>
      <c r="E11" s="6" t="s">
        <v>46</v>
      </c>
      <c r="F11" s="43"/>
      <c r="G11" s="13">
        <f>F11*250</f>
        <v>0</v>
      </c>
      <c r="H11" s="33" t="s">
        <v>122</v>
      </c>
      <c r="I11" s="6"/>
      <c r="J11" s="6"/>
      <c r="K11" s="6"/>
      <c r="L11" s="6"/>
      <c r="M11" s="6"/>
      <c r="N11" s="6"/>
      <c r="O11" s="6"/>
      <c r="P11" s="6"/>
      <c r="Q11" s="6"/>
      <c r="R11" s="6"/>
      <c r="S11" s="6"/>
      <c r="T11" s="6"/>
      <c r="U11" s="6"/>
      <c r="V11" s="6"/>
      <c r="W11" s="6"/>
      <c r="X11" s="6"/>
      <c r="Y11" s="6"/>
      <c r="Z11" s="6"/>
      <c r="AA11" s="6"/>
      <c r="AB11" s="6"/>
    </row>
    <row r="12" spans="1:28" ht="159.75" customHeight="1" x14ac:dyDescent="0.2">
      <c r="A12" s="36" t="s">
        <v>77</v>
      </c>
      <c r="B12" s="6" t="s">
        <v>47</v>
      </c>
      <c r="C12" s="6" t="s">
        <v>48</v>
      </c>
      <c r="D12" s="6" t="s">
        <v>14</v>
      </c>
      <c r="E12" s="33" t="s">
        <v>74</v>
      </c>
      <c r="F12" s="43"/>
      <c r="G12" s="13">
        <f>F12*-10000</f>
        <v>0</v>
      </c>
      <c r="H12" s="33" t="s">
        <v>110</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26" t="s">
        <v>49</v>
      </c>
      <c r="B14" s="26" t="s">
        <v>64</v>
      </c>
      <c r="C14" s="26" t="s">
        <v>63</v>
      </c>
      <c r="D14" s="36" t="s">
        <v>76</v>
      </c>
      <c r="E14" s="26" t="s">
        <v>65</v>
      </c>
      <c r="F14" s="43"/>
      <c r="G14" s="13">
        <f>F14*-5000</f>
        <v>0</v>
      </c>
      <c r="H14" s="36" t="s">
        <v>109</v>
      </c>
      <c r="I14" s="26"/>
      <c r="J14" s="26"/>
      <c r="K14" s="26"/>
      <c r="L14" s="26"/>
      <c r="M14" s="26"/>
      <c r="N14" s="26"/>
      <c r="O14" s="26"/>
      <c r="P14" s="26"/>
      <c r="Q14" s="26"/>
      <c r="R14" s="26"/>
      <c r="S14" s="26"/>
      <c r="T14" s="26"/>
      <c r="U14" s="26"/>
      <c r="V14" s="26"/>
      <c r="W14" s="26"/>
      <c r="X14" s="26"/>
      <c r="Y14" s="26"/>
      <c r="Z14" s="26"/>
      <c r="AA14" s="26"/>
      <c r="AB14" s="26"/>
    </row>
    <row r="15" spans="1:28" ht="69.75" customHeight="1" x14ac:dyDescent="0.2">
      <c r="A15" s="38" t="s">
        <v>101</v>
      </c>
      <c r="B15" s="38" t="s">
        <v>99</v>
      </c>
      <c r="C15" s="38" t="s">
        <v>102</v>
      </c>
      <c r="D15" s="38" t="s">
        <v>14</v>
      </c>
      <c r="E15" s="38" t="s">
        <v>100</v>
      </c>
      <c r="F15" s="43"/>
      <c r="G15" s="41">
        <f>F15*-5000</f>
        <v>0</v>
      </c>
      <c r="H15" s="38" t="s">
        <v>109</v>
      </c>
      <c r="I15" s="38"/>
      <c r="J15" s="38"/>
      <c r="K15" s="38"/>
      <c r="L15" s="38"/>
      <c r="M15" s="38"/>
      <c r="N15" s="38"/>
      <c r="O15" s="38"/>
      <c r="P15" s="38"/>
      <c r="Q15" s="38"/>
      <c r="R15" s="38"/>
      <c r="S15" s="38"/>
      <c r="T15" s="38"/>
      <c r="U15" s="38"/>
      <c r="V15" s="38"/>
      <c r="W15" s="38"/>
      <c r="X15" s="38"/>
      <c r="Y15" s="38"/>
      <c r="Z15" s="38"/>
      <c r="AA15" s="38"/>
      <c r="AB15" s="38"/>
    </row>
    <row r="16" spans="1:28" ht="59.25" customHeight="1" x14ac:dyDescent="0.2">
      <c r="A16" s="36" t="s">
        <v>91</v>
      </c>
      <c r="B16" s="36" t="s">
        <v>92</v>
      </c>
      <c r="C16" s="27" t="s">
        <v>93</v>
      </c>
      <c r="D16" s="36" t="s">
        <v>14</v>
      </c>
      <c r="E16" s="27" t="s">
        <v>94</v>
      </c>
      <c r="F16" s="43"/>
      <c r="G16" s="13">
        <f>F16*-10000</f>
        <v>0</v>
      </c>
      <c r="H16" s="36" t="s">
        <v>107</v>
      </c>
      <c r="I16" s="27"/>
      <c r="J16" s="27"/>
      <c r="K16" s="27"/>
      <c r="L16" s="27"/>
      <c r="M16" s="27"/>
      <c r="N16" s="27"/>
      <c r="O16" s="27"/>
      <c r="P16" s="27"/>
      <c r="Q16" s="27"/>
      <c r="R16" s="27"/>
      <c r="S16" s="27"/>
      <c r="T16" s="27"/>
      <c r="U16" s="27"/>
      <c r="V16" s="27"/>
      <c r="W16" s="27"/>
      <c r="X16" s="27"/>
      <c r="Y16" s="27"/>
      <c r="Z16" s="27"/>
      <c r="AA16" s="27"/>
      <c r="AB16" s="27"/>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50</v>
      </c>
      <c r="B18" s="6" t="s">
        <v>51</v>
      </c>
      <c r="C18" s="6" t="s">
        <v>61</v>
      </c>
      <c r="D18" s="36" t="s">
        <v>78</v>
      </c>
      <c r="E18" s="6" t="s">
        <v>52</v>
      </c>
      <c r="F18" s="45"/>
      <c r="G18" s="13">
        <f>((F18)-2)*-45000</f>
        <v>90000</v>
      </c>
      <c r="H18" s="24" t="s">
        <v>114</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8</v>
      </c>
      <c r="B20" s="6"/>
      <c r="C20" s="6"/>
      <c r="D20" s="6"/>
      <c r="E20" s="6"/>
      <c r="F20" s="6"/>
      <c r="G20" s="13">
        <f>SUM(G6:G18)</f>
        <v>90000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49" t="s">
        <v>66</v>
      </c>
      <c r="B22" s="50"/>
      <c r="C22" s="50"/>
      <c r="D22" s="50"/>
      <c r="E22" s="50"/>
      <c r="F22" s="50"/>
      <c r="G22" s="50"/>
      <c r="H22" s="50"/>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G58O6eVvxNw/mcRfzvMhWxFegGELWajpPmJtmvpjXITO9ojnbjH1mw+VFhxSU+SQLCyQYP6q/nrJpeJfSwIJuA==" saltValue="BYKyjFNIf5WuySJ4Tu1T3g=="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8"/>
  <sheetViews>
    <sheetView zoomScaleNormal="100" workbookViewId="0">
      <selection activeCell="B7" sqref="B7"/>
    </sheetView>
  </sheetViews>
  <sheetFormatPr defaultColWidth="14.42578125" defaultRowHeight="15" customHeight="1" x14ac:dyDescent="0.2"/>
  <cols>
    <col min="1" max="1" width="70.5703125" customWidth="1"/>
    <col min="2" max="2" width="15.42578125" style="28" customWidth="1"/>
    <col min="3" max="3" width="12.5703125" customWidth="1"/>
    <col min="4" max="4" width="19.5703125" customWidth="1"/>
  </cols>
  <sheetData>
    <row r="1" spans="1:4" ht="15.75" customHeight="1" x14ac:dyDescent="0.2">
      <c r="A1" s="1" t="s">
        <v>53</v>
      </c>
      <c r="B1" s="30" t="s">
        <v>54</v>
      </c>
      <c r="C1" s="1" t="s">
        <v>55</v>
      </c>
      <c r="D1" s="1" t="s">
        <v>56</v>
      </c>
    </row>
    <row r="2" spans="1:4" ht="15.75" customHeight="1" x14ac:dyDescent="0.2">
      <c r="D2" s="16"/>
    </row>
    <row r="3" spans="1:4" ht="15.75" customHeight="1" x14ac:dyDescent="0.2">
      <c r="A3" s="40" t="s">
        <v>82</v>
      </c>
      <c r="D3" s="16"/>
    </row>
    <row r="4" spans="1:4" ht="15.75" customHeight="1" x14ac:dyDescent="0.2">
      <c r="A4" t="s">
        <v>57</v>
      </c>
      <c r="B4" s="42"/>
      <c r="C4">
        <v>100</v>
      </c>
      <c r="D4" s="16">
        <f t="shared" ref="D4:D11" si="0">B4*C4</f>
        <v>0</v>
      </c>
    </row>
    <row r="5" spans="1:4" ht="15.75" customHeight="1" x14ac:dyDescent="0.2">
      <c r="A5" s="23" t="s">
        <v>112</v>
      </c>
      <c r="B5" s="42"/>
      <c r="C5">
        <v>100</v>
      </c>
      <c r="D5" s="16">
        <f t="shared" si="0"/>
        <v>0</v>
      </c>
    </row>
    <row r="6" spans="1:4" ht="15.75" customHeight="1" x14ac:dyDescent="0.2">
      <c r="A6" s="39" t="s">
        <v>90</v>
      </c>
      <c r="B6" s="42"/>
      <c r="C6">
        <v>100</v>
      </c>
      <c r="D6" s="16">
        <f t="shared" ref="D6" si="1">B6*C6</f>
        <v>0</v>
      </c>
    </row>
    <row r="7" spans="1:4" ht="15.75" customHeight="1" x14ac:dyDescent="0.2">
      <c r="A7" s="39" t="s">
        <v>120</v>
      </c>
      <c r="B7" s="42"/>
      <c r="C7">
        <v>100</v>
      </c>
      <c r="D7" s="16">
        <f t="shared" ref="D7:D9" si="2">B7*C7</f>
        <v>0</v>
      </c>
    </row>
    <row r="8" spans="1:4" ht="15.75" customHeight="1" x14ac:dyDescent="0.2">
      <c r="A8" s="39" t="s">
        <v>119</v>
      </c>
      <c r="B8" s="42"/>
      <c r="C8">
        <v>100</v>
      </c>
      <c r="D8" s="16">
        <f t="shared" si="2"/>
        <v>0</v>
      </c>
    </row>
    <row r="9" spans="1:4" ht="15.75" customHeight="1" x14ac:dyDescent="0.2">
      <c r="A9" s="39" t="s">
        <v>121</v>
      </c>
      <c r="B9" s="42"/>
      <c r="C9">
        <v>100</v>
      </c>
      <c r="D9" s="16">
        <f t="shared" si="2"/>
        <v>0</v>
      </c>
    </row>
    <row r="10" spans="1:4" ht="15.75" customHeight="1" x14ac:dyDescent="0.2">
      <c r="A10" s="23" t="s">
        <v>113</v>
      </c>
      <c r="B10" s="42"/>
      <c r="C10">
        <v>500</v>
      </c>
      <c r="D10" s="16">
        <f t="shared" si="0"/>
        <v>0</v>
      </c>
    </row>
    <row r="11" spans="1:4" ht="15.75" customHeight="1" x14ac:dyDescent="0.2">
      <c r="A11" s="39" t="s">
        <v>108</v>
      </c>
      <c r="B11" s="42"/>
      <c r="C11">
        <v>200</v>
      </c>
      <c r="D11" s="16">
        <f t="shared" si="0"/>
        <v>0</v>
      </c>
    </row>
    <row r="12" spans="1:4" ht="15.75" customHeight="1" x14ac:dyDescent="0.2">
      <c r="A12" s="23" t="s">
        <v>79</v>
      </c>
      <c r="B12" s="42"/>
      <c r="C12">
        <v>250</v>
      </c>
      <c r="D12" s="16">
        <f t="shared" ref="D12" si="3">B12*C12</f>
        <v>0</v>
      </c>
    </row>
    <row r="13" spans="1:4" ht="15.75" customHeight="1" x14ac:dyDescent="0.2">
      <c r="A13" s="39"/>
      <c r="B13" s="39"/>
      <c r="C13" s="39"/>
      <c r="D13" s="39"/>
    </row>
    <row r="14" spans="1:4" ht="15.75" customHeight="1" x14ac:dyDescent="0.2">
      <c r="D14" s="16"/>
    </row>
    <row r="15" spans="1:4" ht="15.75" customHeight="1" x14ac:dyDescent="0.2">
      <c r="A15" s="40" t="s">
        <v>83</v>
      </c>
      <c r="D15" s="16"/>
    </row>
    <row r="16" spans="1:4" ht="15.75" customHeight="1" x14ac:dyDescent="0.2">
      <c r="A16" t="s">
        <v>67</v>
      </c>
      <c r="B16" s="28">
        <v>75</v>
      </c>
      <c r="C16">
        <v>200</v>
      </c>
      <c r="D16" s="16">
        <f t="shared" ref="D16:D17" si="4">B16*C16</f>
        <v>15000</v>
      </c>
    </row>
    <row r="17" spans="1:4" ht="15.75" customHeight="1" x14ac:dyDescent="0.2">
      <c r="A17" s="23" t="s">
        <v>81</v>
      </c>
      <c r="B17" s="29">
        <v>45000</v>
      </c>
      <c r="C17" s="2">
        <v>1</v>
      </c>
      <c r="D17" s="16">
        <f t="shared" si="4"/>
        <v>45000</v>
      </c>
    </row>
    <row r="18" spans="1:4" ht="15.75" customHeight="1" x14ac:dyDescent="0.2">
      <c r="D18" s="17"/>
    </row>
    <row r="19" spans="1:4" ht="15.75" customHeight="1" x14ac:dyDescent="0.2">
      <c r="A19" s="40" t="s">
        <v>58</v>
      </c>
      <c r="B19" s="29"/>
      <c r="D19" s="3">
        <f>SUM(D1:D18)</f>
        <v>60000</v>
      </c>
    </row>
    <row r="20" spans="1:4" ht="15.75" customHeight="1" x14ac:dyDescent="0.2">
      <c r="A20" s="22" t="s">
        <v>80</v>
      </c>
      <c r="B20" s="46"/>
      <c r="C20" s="18" t="s">
        <v>59</v>
      </c>
      <c r="D20" s="19">
        <f>D19*B20/100</f>
        <v>0</v>
      </c>
    </row>
    <row r="21" spans="1:4" ht="15.75" customHeight="1" x14ac:dyDescent="0.2">
      <c r="A21" s="1" t="s">
        <v>60</v>
      </c>
      <c r="B21" s="29"/>
      <c r="D21" s="3">
        <f>SUM(D19:D20)</f>
        <v>60000</v>
      </c>
    </row>
    <row r="22" spans="1:4" ht="15.75" customHeight="1" x14ac:dyDescent="0.2"/>
    <row r="23" spans="1:4" ht="143.25" customHeight="1" x14ac:dyDescent="0.2">
      <c r="A23" s="51" t="s">
        <v>105</v>
      </c>
      <c r="B23" s="52"/>
      <c r="C23" s="52"/>
      <c r="D23" s="52"/>
    </row>
    <row r="24" spans="1:4" ht="15.75" customHeight="1" x14ac:dyDescent="0.2">
      <c r="A24" s="53"/>
      <c r="B24" s="50"/>
      <c r="C24" s="50"/>
      <c r="D24" s="50"/>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sheetProtection algorithmName="SHA-512" hashValue="0ivD3VifnUiQVNJJMdkQh2FaIUpjY6HQaYKy2COJ3TXV+2Dtast/ZynalTDD0ZYweL2e2DXgO1EByj7SugwtQg==" saltValue="ZhLW7xEoBnES1p09rqJFoA==" spinCount="100000" sheet="1" objects="1" scenarios="1" selectLockedCells="1"/>
  <mergeCells count="2">
    <mergeCell ref="A23:D23"/>
    <mergeCell ref="A24:D24"/>
  </mergeCells>
  <phoneticPr fontId="11" type="noConversion"/>
  <dataValidations count="1">
    <dataValidation type="decimal" allowBlank="1" showDropDown="1" showErrorMessage="1" sqref="B20"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INK673-1599713845-196</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https://waterschaphd.sharepoint.com/teams/ink-673/_layouts/15/DocIdRedir.aspx?ID=INK673-1599713845-196</Url>
      <Description>INK673-1599713845-196</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Props1.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2.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3.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A333FA0-A7E9-4584-B482-31EE1BA2CBD2}">
  <ds:schemaRefs>
    <ds:schemaRef ds:uri="http://schemas.microsoft.com/office/2006/documentManagement/types"/>
    <ds:schemaRef ds:uri="http://schemas.microsoft.com/sharepoint/v3"/>
    <ds:schemaRef ds:uri="ee170e72-75db-4d1c-b14e-ce51bc0c3953"/>
    <ds:schemaRef ds:uri="http://purl.org/dc/terms/"/>
    <ds:schemaRef ds:uri="20f53c3d-ece6-4625-8bee-cc380ae6fc2b"/>
    <ds:schemaRef ds:uri="http://purl.org/dc/dcmitype/"/>
    <ds:schemaRef ds:uri="http://schemas.openxmlformats.org/package/2006/metadata/core-properties"/>
    <ds:schemaRef ds:uri="http://schemas.microsoft.com/office/infopath/2007/PartnerControls"/>
    <ds:schemaRef ds:uri="http://purl.org/dc/elements/1.1/"/>
    <ds:schemaRef ds:uri="5ed927e8-acec-4851-b24a-0795fe6507b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cp:lastPrinted>2022-04-11T18:49:34Z</cp:lastPrinted>
  <dcterms:created xsi:type="dcterms:W3CDTF">2021-06-20T12:48:20Z</dcterms:created>
  <dcterms:modified xsi:type="dcterms:W3CDTF">2022-05-04T16:20:36Z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be8069b6-f290-4374-8318-1ca6d2913bec</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