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VSPROW55\CFD_UG_HKT\Inkoop-UNIT\80-INKOOPDOSSIERS-ICT\IUC21-025 Europese Aanbesteding GTIS\07 - COMMUNICATIE LEVERANCIERS\NvI\NvI-2\"/>
    </mc:Choice>
  </mc:AlternateContent>
  <bookViews>
    <workbookView xWindow="0" yWindow="0" windowWidth="19920" windowHeight="7524" tabRatio="723" activeTab="1"/>
  </bookViews>
  <sheets>
    <sheet name="Samenvatting" sheetId="27" r:id="rId1"/>
    <sheet name="Kernass. &amp; Minicompetities" sheetId="39" r:id="rId2"/>
    <sheet name="Uurprijzen" sheetId="47" r:id="rId3"/>
    <sheet name="Overige Prijzen" sheetId="36" r:id="rId4"/>
    <sheet name="BPK-Grafiek" sheetId="48" r:id="rId5"/>
    <sheet name="DATA" sheetId="49" state="hidden" r:id="rId6"/>
  </sheets>
  <externalReferences>
    <externalReference r:id="rId7"/>
    <externalReference r:id="rId8"/>
  </externalReferences>
  <definedNames>
    <definedName name="A">'[1]HULP-velden'!$D$8</definedName>
    <definedName name="_xlnm.Print_Area" localSheetId="0">Samenvatting!$A$11:$I$25</definedName>
    <definedName name="B">'[1]HULP-velden'!$D$9</definedName>
    <definedName name="Exponent">'[1]Invoer EMVI-kaders'!$M$28</definedName>
    <definedName name="LAQ">[2]Superformule!$K$22</definedName>
    <definedName name="Maximaal">'[2]HULP-velden'!$L$20</definedName>
    <definedName name="MijnGrenzen" localSheetId="2">#REF!</definedName>
    <definedName name="MijnGrenzen">#REF!</definedName>
    <definedName name="Percentage_Qeisen">'[2]HULP-velden'!$J$80</definedName>
    <definedName name="Pmax">'[1]Invoer EMVI-kaders'!$M$27</definedName>
    <definedName name="Pref">'[1]Invoer EMVI-kaders'!$M$25</definedName>
    <definedName name="Qmax">'[1]Invoer EMVI-kaders'!$M$20</definedName>
    <definedName name="Qmin">'[1]Invoer EMVI-kaders'!$M$22</definedName>
    <definedName name="Qref">'[1]Invoer EMVI-kaders'!$M$26</definedName>
    <definedName name="Qwensen">'[1]Invoer EMVI-kaders'!$M$21</definedName>
    <definedName name="SOLVERWAARDE">'[1]HULP-velden'!$D$10</definedName>
  </definedNames>
  <calcPr calcId="152511"/>
</workbook>
</file>

<file path=xl/calcChain.xml><?xml version="1.0" encoding="utf-8"?>
<calcChain xmlns="http://schemas.openxmlformats.org/spreadsheetml/2006/main">
  <c r="C9" i="39" l="1"/>
  <c r="C9" i="47"/>
  <c r="C9" i="36"/>
  <c r="B3" i="48"/>
  <c r="B5" i="48"/>
  <c r="F19" i="48" l="1"/>
  <c r="G19" i="48" s="1"/>
  <c r="G18" i="48"/>
  <c r="F18" i="48"/>
  <c r="F20" i="48" s="1"/>
  <c r="G20" i="48" s="1"/>
  <c r="G12" i="48"/>
  <c r="G11" i="48"/>
  <c r="F11" i="48"/>
  <c r="F13" i="48" s="1"/>
  <c r="D7" i="49" s="1"/>
  <c r="F7" i="49" s="1"/>
  <c r="G13" i="48" l="1"/>
  <c r="E15" i="48"/>
  <c r="G17" i="47" l="1"/>
  <c r="G19" i="47"/>
  <c r="G22" i="47"/>
  <c r="G31" i="47" l="1"/>
  <c r="G32" i="47"/>
  <c r="I64" i="39" l="1"/>
  <c r="I65" i="39"/>
  <c r="I66" i="39"/>
  <c r="I67" i="39"/>
  <c r="I68" i="39"/>
  <c r="I69" i="39"/>
  <c r="I70" i="39"/>
  <c r="I71" i="39"/>
  <c r="I72" i="39"/>
  <c r="I73" i="39"/>
  <c r="I74" i="39"/>
  <c r="I75" i="39"/>
  <c r="I76" i="39"/>
  <c r="I77" i="39"/>
  <c r="I78" i="39"/>
  <c r="I79" i="39"/>
  <c r="I80" i="39"/>
  <c r="I81" i="39"/>
  <c r="I82" i="39"/>
  <c r="I83" i="39"/>
  <c r="I84" i="39"/>
  <c r="I85" i="39"/>
  <c r="I86" i="39"/>
  <c r="I87" i="39"/>
  <c r="I88" i="39"/>
  <c r="I89" i="39"/>
  <c r="I90" i="39"/>
  <c r="I91" i="39"/>
  <c r="I92" i="39"/>
  <c r="I93" i="39"/>
  <c r="I94" i="39"/>
  <c r="I95" i="39"/>
  <c r="I96" i="39"/>
  <c r="I97" i="39"/>
  <c r="I98" i="39"/>
  <c r="I99" i="39"/>
  <c r="I100" i="39"/>
  <c r="I63" i="39" l="1"/>
  <c r="I62" i="39"/>
  <c r="I61" i="39"/>
  <c r="I60" i="39"/>
  <c r="I59" i="39"/>
  <c r="I58" i="39"/>
  <c r="I57" i="39"/>
  <c r="I56" i="39"/>
  <c r="I55" i="39"/>
  <c r="I54" i="39"/>
  <c r="I53" i="39"/>
  <c r="I52" i="39"/>
  <c r="I51" i="39"/>
  <c r="I50" i="39"/>
  <c r="I49" i="39"/>
  <c r="I48" i="39"/>
  <c r="I47" i="39"/>
  <c r="I46" i="39"/>
  <c r="I45" i="39"/>
  <c r="I44" i="39"/>
  <c r="I43" i="39"/>
  <c r="I42" i="39"/>
  <c r="I41" i="39"/>
  <c r="I40" i="39"/>
  <c r="I39" i="39"/>
  <c r="I38" i="39"/>
  <c r="I37" i="39"/>
  <c r="I36" i="39"/>
  <c r="I35" i="39"/>
  <c r="I34" i="39"/>
  <c r="I33" i="39"/>
  <c r="I32" i="39"/>
  <c r="I31" i="39"/>
  <c r="I30" i="39"/>
  <c r="I29" i="39"/>
  <c r="I28" i="39"/>
  <c r="I27" i="39"/>
  <c r="I26" i="39"/>
  <c r="I25" i="39"/>
  <c r="I24" i="39"/>
  <c r="I23" i="39"/>
  <c r="I22" i="39"/>
  <c r="I21" i="39"/>
  <c r="I20" i="39"/>
  <c r="I19" i="39"/>
  <c r="I18" i="39"/>
  <c r="I17" i="39"/>
  <c r="I106" i="39" l="1"/>
  <c r="G33" i="47" l="1"/>
  <c r="G30" i="47"/>
  <c r="G29" i="47"/>
  <c r="G21" i="47"/>
  <c r="G20" i="47"/>
  <c r="G23" i="47"/>
  <c r="G18" i="47"/>
  <c r="G16" i="47"/>
  <c r="G24" i="47" l="1"/>
  <c r="G34" i="47"/>
  <c r="G37" i="47" s="1"/>
  <c r="F17" i="27" s="1"/>
  <c r="G31" i="36" l="1"/>
  <c r="G32" i="36"/>
  <c r="G29" i="36"/>
  <c r="G18" i="36"/>
  <c r="G19" i="36"/>
  <c r="G20" i="36"/>
  <c r="G21" i="36"/>
  <c r="G22" i="36"/>
  <c r="G17" i="36"/>
  <c r="G33" i="36" l="1"/>
  <c r="G23" i="36"/>
  <c r="G36" i="36" s="1"/>
  <c r="I101" i="39" l="1"/>
  <c r="I108" i="39" s="1"/>
  <c r="F14" i="27" s="1"/>
  <c r="F20" i="27" l="1"/>
  <c r="F23" i="27" s="1"/>
  <c r="F8" i="48" l="1"/>
  <c r="C7" i="49" s="1"/>
  <c r="E7" i="49" s="1"/>
  <c r="F14" i="48" s="1"/>
</calcChain>
</file>

<file path=xl/comments1.xml><?xml version="1.0" encoding="utf-8"?>
<comments xmlns="http://schemas.openxmlformats.org/spreadsheetml/2006/main">
  <authors>
    <author>Gertjan G.J. Schut</author>
  </authors>
  <commentList>
    <comment ref="C20" authorId="0" shapeId="0">
      <text>
        <r>
          <rPr>
            <b/>
            <sz val="9"/>
            <color indexed="81"/>
            <rFont val="Tahoma"/>
            <family val="2"/>
          </rPr>
          <t>Gertjan G.J. Schut:</t>
        </r>
        <r>
          <rPr>
            <sz val="9"/>
            <color indexed="81"/>
            <rFont val="Tahoma"/>
            <family val="2"/>
          </rPr>
          <t xml:space="preserve">
ook buiten kantoor tijde ttoevoeg</t>
        </r>
      </text>
    </comment>
  </commentList>
</comments>
</file>

<file path=xl/sharedStrings.xml><?xml version="1.0" encoding="utf-8"?>
<sst xmlns="http://schemas.openxmlformats.org/spreadsheetml/2006/main" count="455" uniqueCount="308">
  <si>
    <t xml:space="preserve"> </t>
  </si>
  <si>
    <t>Omschrijving</t>
  </si>
  <si>
    <t>Samenvatting</t>
  </si>
  <si>
    <t>P</t>
  </si>
  <si>
    <t>Q</t>
  </si>
  <si>
    <t>EMVI</t>
  </si>
  <si>
    <t>hulp=Q bij P=0</t>
  </si>
  <si>
    <t>Qmax</t>
  </si>
  <si>
    <t>Q berekend bij P=0 en EMVI=1</t>
  </si>
  <si>
    <t>Qmin</t>
  </si>
  <si>
    <t>P berekend uit Q en EMVI=1</t>
  </si>
  <si>
    <t>Qref</t>
  </si>
  <si>
    <t>Q berekend bij P=0 en EMVI=0,9</t>
  </si>
  <si>
    <t>P berekend uit Q en EMVI=0,9</t>
  </si>
  <si>
    <t>Pref</t>
  </si>
  <si>
    <t>Q berekend bij P=0 en EMVI=0,8</t>
  </si>
  <si>
    <t>P berekend uit Q en EMVI=0,8</t>
  </si>
  <si>
    <t>Q berekend bij P=0 en EMVI=0,7</t>
  </si>
  <si>
    <t>P berekend uit Q en EMVI=0,7</t>
  </si>
  <si>
    <t xml:space="preserve">P </t>
  </si>
  <si>
    <t>Ref</t>
  </si>
  <si>
    <t>Ref (boven)</t>
  </si>
  <si>
    <t>Ref (onder)</t>
  </si>
  <si>
    <t>Vergelijkingswaarde</t>
  </si>
  <si>
    <t>Artikelomschrijving</t>
  </si>
  <si>
    <t>TOTAAL</t>
  </si>
  <si>
    <t>Hulpvelden</t>
  </si>
  <si>
    <t>Uw inschrijving</t>
  </si>
  <si>
    <t>LET OP  !!!</t>
  </si>
  <si>
    <t>EVMI-punten</t>
  </si>
  <si>
    <t>EMVI-lijnen</t>
  </si>
  <si>
    <t>Q berekend bij P=0 en EMVI=0,6</t>
  </si>
  <si>
    <t>P berekend uit Q en EMVI=0,6</t>
  </si>
  <si>
    <t>Exponent</t>
  </si>
  <si>
    <t>Merk</t>
  </si>
  <si>
    <t>Artikelnummer</t>
  </si>
  <si>
    <t>Fictief 
aantal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</si>
  <si>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</si>
  <si>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GTIS Producten</t>
  </si>
  <si>
    <t>Kernassortiment GTIS Producten</t>
  </si>
  <si>
    <t>Monteur datacenter</t>
  </si>
  <si>
    <t>Monteur kantooromgeving</t>
  </si>
  <si>
    <t>Voorrijkosten</t>
  </si>
  <si>
    <t>Fictieve 
aantallen
per jaar</t>
  </si>
  <si>
    <t>Site-survey</t>
  </si>
  <si>
    <t>0 &gt; Oppervlakte &lt; 1000m2</t>
  </si>
  <si>
    <t>1.001 &gt; Oppervlakte &lt; 2.500m2</t>
  </si>
  <si>
    <t>2.501 &gt; Oppervlakte &lt; 5.000m2</t>
  </si>
  <si>
    <t>5.001 &gt; Oppervlakte &lt; 10.000m2</t>
  </si>
  <si>
    <t>10.001 &gt; Oppervlakte &lt; 15.000m2</t>
  </si>
  <si>
    <t>15.001 &gt; Oppervlakte &lt; 20.000m2</t>
  </si>
  <si>
    <t>De kosten welke in rekening gebracht mogen worden in het geval van het Oplossen van een Incident op locatie van de Opdrachtgever</t>
  </si>
  <si>
    <t>Het uitvoeren van een site-survey als onderdeel van de Offerteprocedure en/of op verzoek van de Opdrachtgever</t>
  </si>
  <si>
    <t>Diensten, Onderhoud en Support</t>
  </si>
  <si>
    <t>Inmeten WiFi en DECT</t>
  </si>
  <si>
    <t>Expertise / onderdeel</t>
  </si>
  <si>
    <t>Fictieve opdrachten</t>
  </si>
  <si>
    <t>Aantal</t>
  </si>
  <si>
    <t>Panduit</t>
  </si>
  <si>
    <t>Mulder Harderberg</t>
  </si>
  <si>
    <t>TC1279-93KITO</t>
  </si>
  <si>
    <t>FZTRL7N7NANM003</t>
  </si>
  <si>
    <t>WG24BL10</t>
  </si>
  <si>
    <t>Preventief onderhoud en Support</t>
  </si>
  <si>
    <t>Prijs totaal</t>
  </si>
  <si>
    <t>Prijs per stuk</t>
  </si>
  <si>
    <t>Bruto Vloer Oppervlakte (BVO)</t>
  </si>
  <si>
    <t>Aantal m2 BVO</t>
  </si>
  <si>
    <t>consultancy</t>
  </si>
  <si>
    <t>projectleider</t>
  </si>
  <si>
    <t>M71-32-427</t>
  </si>
  <si>
    <t>M71-R4300</t>
  </si>
  <si>
    <t>MH1279-531ASLO</t>
  </si>
  <si>
    <t>CLIP1-100</t>
  </si>
  <si>
    <t>CLIP1-50</t>
  </si>
  <si>
    <t>TC1279-23ASNO</t>
  </si>
  <si>
    <t>TC1279-248AO</t>
  </si>
  <si>
    <t>TC1279-73O</t>
  </si>
  <si>
    <t>MCS5002</t>
  </si>
  <si>
    <t>THT-119-427-2.5</t>
  </si>
  <si>
    <t>M61-R4310</t>
  </si>
  <si>
    <t>F9LE10-10M2</t>
  </si>
  <si>
    <t>FHCSA-12-10AS</t>
  </si>
  <si>
    <t>FHCZO-12-10AS</t>
  </si>
  <si>
    <t>FHMP-6-BCG</t>
  </si>
  <si>
    <t>FLEX1UPN06</t>
  </si>
  <si>
    <t>FLEX-PLATE1U</t>
  </si>
  <si>
    <t>FQ9N-12-10AF</t>
  </si>
  <si>
    <t>FQMAP45BL</t>
  </si>
  <si>
    <t>FQZA-12-10AS</t>
  </si>
  <si>
    <t>FS2ELQ1Q1NNM002</t>
  </si>
  <si>
    <t>FS2ELQ1Q1NNM003</t>
  </si>
  <si>
    <t>FZ2ELLNLNSNM001</t>
  </si>
  <si>
    <t>FZ2ELLNLNSNM002</t>
  </si>
  <si>
    <t>FZ2ELLNLNSNM003</t>
  </si>
  <si>
    <t>FZ2ELLNLNSNM004</t>
  </si>
  <si>
    <t>FZ2ELLNSNSNM003</t>
  </si>
  <si>
    <t>FZ8HL5NLDQNM003</t>
  </si>
  <si>
    <t>FZ8RL7NLDQNM002</t>
  </si>
  <si>
    <t>FZ8RL7NLDQNM003</t>
  </si>
  <si>
    <t>FZTRL7N7NANM002</t>
  </si>
  <si>
    <t>QSP48HDBL</t>
  </si>
  <si>
    <t>STP28X2MBL</t>
  </si>
  <si>
    <t>STP28X2MRD</t>
  </si>
  <si>
    <t>STP28X3MBL</t>
  </si>
  <si>
    <t>STP28X3MRD</t>
  </si>
  <si>
    <t>STP6X7MIG</t>
  </si>
  <si>
    <t>PX3-1703-v2</t>
  </si>
  <si>
    <t>PX3V-1730v2</t>
  </si>
  <si>
    <t>SLC14C13-1.5M</t>
  </si>
  <si>
    <t>SLC14C13-1.5MK2</t>
  </si>
  <si>
    <t>SLC14C13-2.0M</t>
  </si>
  <si>
    <t>SLC14C13-2.0MK2</t>
  </si>
  <si>
    <t>BMP71 zelflaminerende draad- en kabellabels</t>
  </si>
  <si>
    <t>Brady</t>
  </si>
  <si>
    <t>BMP71-serie R4300-printlint</t>
  </si>
  <si>
    <t>Over de top outlet 50mm orange</t>
  </si>
  <si>
    <t>Support clip for 100mm DUCT</t>
  </si>
  <si>
    <t>Support clip for 50 mm DUCT</t>
  </si>
  <si>
    <t>Duct With Snap on Lid 100mm,L2000 orange</t>
  </si>
  <si>
    <t>Slotless Joiner 100 mm;  orange</t>
  </si>
  <si>
    <t>Joiner, 50 mm;  orange</t>
  </si>
  <si>
    <t>Break-Out Kit 50mm;  orange</t>
  </si>
  <si>
    <t>Scheidingspaneel 1000mm*46HE sendzimir</t>
  </si>
  <si>
    <t>minkels</t>
  </si>
  <si>
    <t>Kabeldoorvoerplaat</t>
  </si>
  <si>
    <t>R4300-serie thermisch transferprintlint</t>
  </si>
  <si>
    <t>Zelflaminerende draadmerkers</t>
  </si>
  <si>
    <t>BMP61 M611 R4300-serie printlint</t>
  </si>
  <si>
    <t xml:space="preserve">OS1 LCduplex-LCduplex L2m geel  </t>
  </si>
  <si>
    <t>OM4+ HD Flex Cas MPO to 6 duplex LC</t>
  </si>
  <si>
    <t>OM4 MTP-6LCduplex halve cassette HdFlex</t>
  </si>
  <si>
    <t>6-port HD Flex MPO FAP Type B adapter</t>
  </si>
  <si>
    <t>HD Flex Fiber Panel houses</t>
  </si>
  <si>
    <t>HD Flex Enclosure Trunk Slack Plate - 1 RU.</t>
  </si>
  <si>
    <t>Cassette SingleMode OS1/OS2 MTP-6LCduplex</t>
  </si>
  <si>
    <t>FiberAdapterPanel 4 MPO Key up Key down</t>
  </si>
  <si>
    <t>OM4 MTP-6LCduplex (halve cassette)</t>
  </si>
  <si>
    <t>OM4+ 2f l LC/ LC 2m</t>
  </si>
  <si>
    <t>OM4+ 2f l LC/ LC 3m</t>
  </si>
  <si>
    <t>OM4 patchcord LC-LCduplex lengte 1 meter</t>
  </si>
  <si>
    <t>OM4 patchcord LC-LCduplex lengte 2 meter</t>
  </si>
  <si>
    <t>OM4 patchcord LC-LCduplex lengte 3 meter</t>
  </si>
  <si>
    <t>OM4 patchcord LC-LCduplex lengte 4 meter</t>
  </si>
  <si>
    <t>OM4 patchcord LC-SC duplex lengte 3 m</t>
  </si>
  <si>
    <t>OM4 8-Fiber 4 to 1,PanMPOtoLcdup 2m BO</t>
  </si>
  <si>
    <t>OM4 8-Fiber 4 to 1,PanMPOtoLcdup 3m BO</t>
  </si>
  <si>
    <t>OM4 Panduit QuickNet PanMPO lengte 2m</t>
  </si>
  <si>
    <t>Quicknet 1HE paneel</t>
  </si>
  <si>
    <t>Cat 6A 28AWG RJ45-RJ45 lengte 2m zwart</t>
  </si>
  <si>
    <t>Cat 6A 28AWG RJ45-RJ45 lengte 2m rood</t>
  </si>
  <si>
    <t>Cat 6A 28AWG RJ45-RJ45 lengte 3m zwart</t>
  </si>
  <si>
    <t>Cat 6A 28AWG RJ45-RJ45 lengte 3m rood</t>
  </si>
  <si>
    <t>Cat 6A S/FTP RJ45-RJ45 lengte 7m grijs</t>
  </si>
  <si>
    <t xml:space="preserve">Wyrgrid 24" breed, 3m lang kleur zwart </t>
  </si>
  <si>
    <t>RPDU PX3-1703-V2 36xC13  excl.beugels</t>
  </si>
  <si>
    <t>Raritan</t>
  </si>
  <si>
    <t>RPDU PX3-1730V-V2 24xC13 12xC19  excl.beugels</t>
  </si>
  <si>
    <t>Securelock powerc SLC14C13-1.5M zwart</t>
  </si>
  <si>
    <t>Securelock powerc SLC14C13-1.5MK2 blauw</t>
  </si>
  <si>
    <t>Securelock powerc SLC14C13-2.0M zwart</t>
  </si>
  <si>
    <t>Securelock powerc SLC14C13-2.0MK2 blauw</t>
  </si>
  <si>
    <t>Preventief onderhoud en Support Cylock apparatuur conform SLA</t>
  </si>
  <si>
    <t>Onderhoud Cylock apparatuur</t>
  </si>
  <si>
    <t>Monteur Cylock apparatuur</t>
  </si>
  <si>
    <t>Gebouwgebonden Technische Infrastructuur (GTIS) Producten en Diensten 2021</t>
  </si>
  <si>
    <t>(Uur)Prijs</t>
  </si>
  <si>
    <t>(Uur)Prijzen Diensten</t>
  </si>
  <si>
    <t>Prijs per m2 per inmeting (all-in)</t>
  </si>
  <si>
    <t>Prijs per jaar</t>
  </si>
  <si>
    <t>Uurprijzen</t>
  </si>
  <si>
    <t>Overige Prijzen</t>
  </si>
  <si>
    <t>conform tabblad "Overige Prijzen"</t>
  </si>
  <si>
    <t>conform tabblad "Uurprijzen"</t>
  </si>
  <si>
    <t>lump-sum inkoopprijs</t>
  </si>
  <si>
    <t>opslag-%</t>
  </si>
  <si>
    <t>subtotaal kernassortiment</t>
  </si>
  <si>
    <t>TOTAAL Uurprijzen</t>
  </si>
  <si>
    <t>subtotaal mini-competities</t>
  </si>
  <si>
    <t>Uurprijs monteur Cylock apparatuur voor het Oplossen van een Incident (Correctief onderhoud) op locatie van de Opdrachtgever (Kantoortijden)</t>
  </si>
  <si>
    <t>OM4 Panduit QuickNet PanMPO lengte 3m</t>
  </si>
  <si>
    <t>Cat 6A S/FTP Preterm 6x RJ45 L4m wit</t>
  </si>
  <si>
    <t>QHLXCLCLXX4M0</t>
  </si>
  <si>
    <t>Cat 6A S/FTP Preterm 6x RJ45 L5m wit</t>
  </si>
  <si>
    <t>QHLXCLCLXX5M0</t>
  </si>
  <si>
    <t>Cat 6A S/FTP Preterm 6x RJ45 L6m wit</t>
  </si>
  <si>
    <t>QHLXCLCLXX6M0</t>
  </si>
  <si>
    <t>Cat 6A S/FTP Preterm 6x RJ45 L7m wit</t>
  </si>
  <si>
    <t>QHLXCLCLXX7M0</t>
  </si>
  <si>
    <t>Cat 6A S/FTP Preterm 6x RJ45 L8m wit</t>
  </si>
  <si>
    <t>QHLXCLCLXX8M0</t>
  </si>
  <si>
    <t>Cat 6A S/FTP Preterm 6x RJ45 L9m wit</t>
  </si>
  <si>
    <t>QHLXCLCLXX9M0</t>
  </si>
  <si>
    <t>Cat 6A S/FTP Preterm 6x RJ45 L10m wit</t>
  </si>
  <si>
    <t>QHLXCLCLXX10M0</t>
  </si>
  <si>
    <t>Cat 6A S/FTP Preterm 6x RJ45 L11m wit</t>
  </si>
  <si>
    <t>QHLXCLCLXX11M0</t>
  </si>
  <si>
    <t>Cat 6A S/FTP Preterm 6x RJ45 L12m wit</t>
  </si>
  <si>
    <t>QHLXCLCLXX12M0</t>
  </si>
  <si>
    <t>Cat 6A S/FTP Preterm 6x RJ45 L13m wit</t>
  </si>
  <si>
    <t>QHLXCLCLXX13M0</t>
  </si>
  <si>
    <t>Cat 6A S/FTP Preterm 6x RJ45 L14m wit</t>
  </si>
  <si>
    <t>QHLXCLCLXX14M0</t>
  </si>
  <si>
    <t>Cat 6A S/FTP Preterm 6x RJ45 L15m wit</t>
  </si>
  <si>
    <t>QHLXCLCLXX15M0</t>
  </si>
  <si>
    <t>OM4 Panduit QuickNet PanMPO lengte 1m</t>
  </si>
  <si>
    <t>FZTRL7N7NANM001</t>
  </si>
  <si>
    <t>OM4 QuickNet PanMPO lengte 4 meter</t>
  </si>
  <si>
    <t>FZTRL7N7NANM004</t>
  </si>
  <si>
    <t>OM4 QuickNet PanMPO lengte 5 meter</t>
  </si>
  <si>
    <t>FZTRL7N7NANM005</t>
  </si>
  <si>
    <t>OM4 QuickNet PanMPO lengte 6 meter</t>
  </si>
  <si>
    <t>FZTRL7N7NANM006</t>
  </si>
  <si>
    <t>OM4 QuickNet PanMPO lengte 7 meter</t>
  </si>
  <si>
    <t>FZTRL7N7NANM007</t>
  </si>
  <si>
    <t>OM4 QuickNet PanMPO lengte 8 meter</t>
  </si>
  <si>
    <t>FZTRL7N7NANM008</t>
  </si>
  <si>
    <t>OM4 QuickNet PanMPO lengte 9 meter</t>
  </si>
  <si>
    <t>FZTRL7N7NANM009</t>
  </si>
  <si>
    <t>OM4 QuickNet PanMPO lengte 10 meter</t>
  </si>
  <si>
    <t>FZTRL7N7NANM010</t>
  </si>
  <si>
    <t>OM4 QuickNet PanMPO lengte 11 meter</t>
  </si>
  <si>
    <t>FZTRL7N7NANM011</t>
  </si>
  <si>
    <t>OM4 QuickNet PanMPO lengte 12 meter</t>
  </si>
  <si>
    <t>FZTRL7N7NANM012</t>
  </si>
  <si>
    <t>OM4 QuickNet PanMPO lengte 13 meter</t>
  </si>
  <si>
    <t>FZTRL7N7NANM013</t>
  </si>
  <si>
    <t>OM4 QuickNet PanMPO lengte 14 meter</t>
  </si>
  <si>
    <t>FZTRL7N7NANM014</t>
  </si>
  <si>
    <t>OM4 QuickNet PanMPO lengte 15 meter</t>
  </si>
  <si>
    <t>FZTRL7N7NANM015</t>
  </si>
  <si>
    <t>OM4 QuickNet PanMPO lengte 16 meter</t>
  </si>
  <si>
    <t>FZTRL7N7NANM016</t>
  </si>
  <si>
    <t>OM4 QuickNet PanMPO lengte 17 meter</t>
  </si>
  <si>
    <t>FZTRL7N7NANM017</t>
  </si>
  <si>
    <t>OM4 QuickNet PanMPO lengte 18 meter</t>
  </si>
  <si>
    <t>FZTRL7N7NANM018</t>
  </si>
  <si>
    <t>OM4 QuickNet PanMPO lengte 19 meter</t>
  </si>
  <si>
    <t>FZTRL7N7NANM019</t>
  </si>
  <si>
    <t>OM4 QuickNet PanMPO lengte 20 meter</t>
  </si>
  <si>
    <t>FZTRL7N7NANM020</t>
  </si>
  <si>
    <t>OS1 MTP 2x - 12LC duplex connector blauw</t>
  </si>
  <si>
    <t>FC9-24-10Y</t>
  </si>
  <si>
    <t>OM4 MTP (2x) - 12LC duplex connector</t>
  </si>
  <si>
    <t>FCDO-24-10Y</t>
  </si>
  <si>
    <t>OM4+ 24-fiber LC duplex cass</t>
  </si>
  <si>
    <t>FC2SA-24-10-AS</t>
  </si>
  <si>
    <t>OS1 LC- LC L3m mantelkleur geel/blauw</t>
  </si>
  <si>
    <t>F9LE10-10M3</t>
  </si>
  <si>
    <t>THT 110x40mm B7593 1/Rij  500/Rol</t>
  </si>
  <si>
    <t>Altec</t>
  </si>
  <si>
    <t>THT110x40</t>
  </si>
  <si>
    <t>TTP 20x10mm 1.000/Rol (2 Rij)</t>
  </si>
  <si>
    <t>2010-300-WT-40</t>
  </si>
  <si>
    <t>De kosten welke in rekening gebracht mogen worden in het geval van het Oplossen van een Incident op locatie van de Opdrachtgever (Correctief onderhoud on call basis)</t>
  </si>
  <si>
    <t>(Uur)Prijzen - On call (support conform KPI 4 DLCM)</t>
  </si>
  <si>
    <r>
      <t xml:space="preserve">Uurprijs monteur datacenter voor het Oplossen van een Incident (Correctief onderhoud on call basis) op locatie van de Opdrachtgever </t>
    </r>
    <r>
      <rPr>
        <sz val="10"/>
        <color rgb="FF00B0F0"/>
        <rFont val="Arial"/>
        <family val="2"/>
      </rPr>
      <t>(Kantoortijden)</t>
    </r>
  </si>
  <si>
    <r>
      <t xml:space="preserve">Uurprijs monteur datacenter voor het Oplossen van een Incident (Correctief onderhoud on call basis) op locatie van de Opdrachtgever </t>
    </r>
    <r>
      <rPr>
        <sz val="10"/>
        <color rgb="FF00B0F0"/>
        <rFont val="Arial"/>
        <family val="2"/>
      </rPr>
      <t>(Buiten kantoortijden)</t>
    </r>
  </si>
  <si>
    <r>
      <t xml:space="preserve">Uurprijs monteur kantooromgeving voor het Oplossen van een Incident op locatie (Correctief onderhoud on call basis) van de Opdrachtgever </t>
    </r>
    <r>
      <rPr>
        <sz val="10"/>
        <color rgb="FF00B0F0"/>
        <rFont val="Arial"/>
        <family val="2"/>
      </rPr>
      <t>(Kantoortijden)</t>
    </r>
  </si>
  <si>
    <r>
      <t xml:space="preserve">Uurprijs monteur kantooromgeving voor het Oplossen van een Incident op locatie (Correctief onderhoud on call basis) van de Opdrachtgever </t>
    </r>
    <r>
      <rPr>
        <sz val="10"/>
        <color rgb="FF00B0F0"/>
        <rFont val="Arial"/>
        <family val="2"/>
      </rPr>
      <t>(buiten kantoortijden)</t>
    </r>
  </si>
  <si>
    <r>
      <t xml:space="preserve">Uurtarief monteur datacenter </t>
    </r>
    <r>
      <rPr>
        <sz val="10"/>
        <color rgb="FF00B0F0"/>
        <rFont val="Arial"/>
        <family val="2"/>
      </rPr>
      <t>(Kantoortijden)</t>
    </r>
  </si>
  <si>
    <r>
      <t>Uurtarief monteur datacenter</t>
    </r>
    <r>
      <rPr>
        <sz val="10"/>
        <color rgb="FF00B0F0"/>
        <rFont val="Arial"/>
        <family val="2"/>
      </rPr>
      <t xml:space="preserve"> (buiten Kantoortijden)</t>
    </r>
  </si>
  <si>
    <r>
      <t xml:space="preserve">Uurtarief monteur kantooromgeving </t>
    </r>
    <r>
      <rPr>
        <sz val="10"/>
        <color rgb="FF00B0F0"/>
        <rFont val="Arial"/>
        <family val="2"/>
      </rPr>
      <t>(Kantoortijden)</t>
    </r>
  </si>
  <si>
    <r>
      <t xml:space="preserve">Uurtarief monteur kantooromgeving </t>
    </r>
    <r>
      <rPr>
        <sz val="10"/>
        <color rgb="FF00B0F0"/>
        <rFont val="Arial"/>
        <family val="2"/>
      </rPr>
      <t>(buiten Kantoortijden)</t>
    </r>
  </si>
  <si>
    <r>
      <t>Uurtarief Consultancy</t>
    </r>
    <r>
      <rPr>
        <sz val="10"/>
        <color rgb="FF00B0F0"/>
        <rFont val="Arial"/>
        <family val="2"/>
      </rPr>
      <t xml:space="preserve"> (Kantoortijden)</t>
    </r>
  </si>
  <si>
    <r>
      <t xml:space="preserve">Uurtarief Projectleider </t>
    </r>
    <r>
      <rPr>
        <sz val="10"/>
        <color rgb="FF00B0F0"/>
        <rFont val="Arial"/>
        <family val="2"/>
      </rPr>
      <t>(Kantoortijden)</t>
    </r>
  </si>
  <si>
    <r>
      <t xml:space="preserve">Uurtarief Projectleider </t>
    </r>
    <r>
      <rPr>
        <sz val="10"/>
        <color rgb="FF00B0F0"/>
        <rFont val="Arial"/>
        <family val="2"/>
      </rPr>
      <t>(buiten Kantoortijden)</t>
    </r>
  </si>
  <si>
    <t>Minicompetities</t>
  </si>
  <si>
    <t>Opslagpercentage omzet uit minicompetities</t>
  </si>
  <si>
    <t>Europese Aanbesteding</t>
  </si>
  <si>
    <t>BPK-Grafiek</t>
  </si>
  <si>
    <t>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</si>
  <si>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</si>
  <si>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</si>
  <si>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</si>
  <si>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</si>
  <si>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</si>
  <si>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</si>
  <si>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</si>
  <si>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</si>
  <si>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</si>
  <si>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</si>
  <si>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</si>
  <si>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</si>
  <si>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>Totaal</t>
  </si>
  <si>
    <t>Hulpdata Grafiek Superformule</t>
  </si>
  <si>
    <t>Q berekend bij P=0 en EMVI=1,1</t>
  </si>
  <si>
    <t>P berekend uit Q en EMVI=1,1</t>
  </si>
  <si>
    <t>Hulpvelden t.b.v grafiek</t>
  </si>
  <si>
    <t>Referentie</t>
  </si>
  <si>
    <t>Referentie (Qmax)</t>
  </si>
  <si>
    <t>Qwensen</t>
  </si>
  <si>
    <t>LAQ</t>
  </si>
  <si>
    <t>genormaliseerd</t>
  </si>
  <si>
    <t>Bonus (extra)</t>
  </si>
  <si>
    <t>LAQ (norm)</t>
  </si>
  <si>
    <t>Qeisen</t>
  </si>
  <si>
    <t>Uw Inschrijving</t>
  </si>
  <si>
    <t>Qbonus</t>
  </si>
  <si>
    <t>(Prijzen exclusief BTW)</t>
  </si>
  <si>
    <t xml:space="preserve">Naam inschrijver: </t>
  </si>
  <si>
    <t>IUC21-025</t>
  </si>
  <si>
    <t>Openbare Europese aanbesteding</t>
  </si>
  <si>
    <t>Kernassortiment &amp; Minicompetities</t>
  </si>
  <si>
    <t>conform tabblad "Kernass. &amp; Minicompetities"</t>
  </si>
  <si>
    <t>Hier staan kwaliteitsreferenties vooringevuld. Deze zijn overschrijfbaar!</t>
  </si>
  <si>
    <t>Overige prijzen</t>
  </si>
  <si>
    <t>afwijkend nummer gekregen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</si>
</sst>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&quot;€&quot;\ #,##0.00_-"/>
    <numFmt numFmtId="167" formatCode="0.000"/>
    <numFmt numFmtId="168" formatCode="&quot;€&quot;\ #,##0.00"/>
    <numFmt numFmtId="169" formatCode="0.0"/>
    <numFmt numFmtId="170" formatCode="_(&quot;€&quot;* #,##0.00_);_(&quot;€&quot;* \(#,##0.00\);_(&quot;€&quot;* &quot;-&quot;??_);_(@_)"/>
    <numFmt numFmtId="171" formatCode="&quot;€&quot;#,##0.00_);\(&quot;€&quot;#,##0.00\)"/>
    <numFmt numFmtId="172" formatCode="_(* #,##0.00_);_(* \(#,##0.00\);_(* &quot;-&quot;??_);_(@_)"/>
    <numFmt numFmtId="173" formatCode="_ &quot;€&quot;\ * #,##0_ ;_ &quot;€&quot;\ * \-#,##0_ ;_ &quot;€&quot;\ * &quot;-&quot;??_ ;_ @_ 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4"/>
      <color indexed="9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24"/>
      <color theme="0"/>
      <name val="Verdana"/>
      <family val="2"/>
    </font>
    <font>
      <sz val="12"/>
      <color theme="0"/>
      <name val="Verdana"/>
      <family val="2"/>
    </font>
    <font>
      <b/>
      <sz val="11"/>
      <color theme="0"/>
      <name val="Verdana"/>
      <family val="2"/>
    </font>
    <font>
      <sz val="11"/>
      <color theme="0"/>
      <name val="Calibri"/>
      <family val="2"/>
      <scheme val="minor"/>
    </font>
    <font>
      <sz val="11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i/>
      <sz val="12"/>
      <color theme="0"/>
      <name val="Verdana"/>
      <family val="2"/>
    </font>
    <font>
      <sz val="10"/>
      <color rgb="FFFF0000"/>
      <name val="Arial"/>
      <family val="2"/>
    </font>
    <font>
      <sz val="10"/>
      <name val="Trebuchet MS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B0F0"/>
      <name val="Arial"/>
      <family val="2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8"/>
      <color theme="0"/>
      <name val="Verdana"/>
      <family val="2"/>
    </font>
    <font>
      <b/>
      <sz val="11"/>
      <color theme="1"/>
      <name val="Verdana"/>
      <family val="2"/>
    </font>
    <font>
      <sz val="10"/>
      <name val="Verdana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i/>
      <sz val="10"/>
      <color theme="1"/>
      <name val="Verdana"/>
      <family val="2"/>
    </font>
    <font>
      <b/>
      <sz val="18"/>
      <color rgb="FFFF0000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color indexed="8"/>
      <name val="Verdana"/>
      <family val="2"/>
    </font>
    <font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4F169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0" fontId="12" fillId="0" borderId="0"/>
    <xf numFmtId="0" fontId="10" fillId="0" borderId="0"/>
    <xf numFmtId="165" fontId="9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38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203">
    <xf numFmtId="0" fontId="0" fillId="0" borderId="0" xfId="0"/>
    <xf numFmtId="168" fontId="16" fillId="3" borderId="2" xfId="0" applyNumberFormat="1" applyFont="1" applyFill="1" applyBorder="1" applyAlignment="1" applyProtection="1">
      <alignment horizontal="center" vertical="center"/>
      <protection locked="0"/>
    </xf>
    <xf numFmtId="168" fontId="16" fillId="3" borderId="2" xfId="6" applyNumberFormat="1" applyFont="1" applyFill="1" applyBorder="1" applyAlignment="1" applyProtection="1">
      <alignment horizontal="center" vertical="center"/>
      <protection locked="0"/>
    </xf>
    <xf numFmtId="0" fontId="42" fillId="0" borderId="0" xfId="53" applyFont="1" applyAlignment="1" applyProtection="1">
      <protection hidden="1"/>
    </xf>
    <xf numFmtId="0" fontId="43" fillId="0" borderId="0" xfId="53" applyFont="1" applyProtection="1">
      <protection hidden="1"/>
    </xf>
    <xf numFmtId="0" fontId="44" fillId="8" borderId="0" xfId="53" applyFont="1" applyFill="1" applyAlignment="1" applyProtection="1">
      <protection hidden="1"/>
    </xf>
    <xf numFmtId="0" fontId="45" fillId="8" borderId="0" xfId="53" applyFont="1" applyFill="1" applyProtection="1">
      <protection hidden="1"/>
    </xf>
    <xf numFmtId="0" fontId="43" fillId="8" borderId="0" xfId="53" applyFont="1" applyFill="1" applyBorder="1" applyAlignment="1" applyProtection="1">
      <protection hidden="1"/>
    </xf>
    <xf numFmtId="0" fontId="47" fillId="8" borderId="0" xfId="53" applyFont="1" applyFill="1" applyBorder="1" applyProtection="1">
      <protection hidden="1"/>
    </xf>
    <xf numFmtId="0" fontId="48" fillId="8" borderId="0" xfId="53" applyFont="1" applyFill="1" applyAlignment="1" applyProtection="1">
      <alignment vertical="center"/>
      <protection hidden="1"/>
    </xf>
    <xf numFmtId="1" fontId="49" fillId="0" borderId="1" xfId="53" applyNumberFormat="1" applyFont="1" applyFill="1" applyBorder="1" applyProtection="1">
      <protection hidden="1"/>
    </xf>
    <xf numFmtId="1" fontId="42" fillId="0" borderId="1" xfId="53" applyNumberFormat="1" applyFont="1" applyFill="1" applyBorder="1" applyAlignment="1" applyProtection="1">
      <alignment horizontal="right"/>
      <protection hidden="1"/>
    </xf>
    <xf numFmtId="1" fontId="42" fillId="0" borderId="1" xfId="53" applyNumberFormat="1" applyFont="1" applyFill="1" applyBorder="1" applyProtection="1">
      <protection hidden="1"/>
    </xf>
    <xf numFmtId="1" fontId="31" fillId="0" borderId="1" xfId="53" applyNumberFormat="1" applyFont="1" applyFill="1" applyBorder="1" applyProtection="1">
      <protection hidden="1"/>
    </xf>
    <xf numFmtId="170" fontId="42" fillId="0" borderId="0" xfId="54" applyFont="1" applyAlignment="1" applyProtection="1">
      <alignment horizontal="left"/>
      <protection hidden="1"/>
    </xf>
    <xf numFmtId="0" fontId="43" fillId="0" borderId="0" xfId="53" applyFont="1" applyAlignment="1" applyProtection="1">
      <alignment wrapText="1"/>
      <protection hidden="1"/>
    </xf>
    <xf numFmtId="171" fontId="50" fillId="6" borderId="2" xfId="54" quotePrefix="1" applyNumberFormat="1" applyFont="1" applyFill="1" applyBorder="1" applyAlignment="1" applyProtection="1">
      <alignment horizontal="right" vertical="center" wrapText="1"/>
      <protection hidden="1"/>
    </xf>
    <xf numFmtId="0" fontId="43" fillId="0" borderId="0" xfId="53" applyFont="1" applyProtection="1">
      <protection locked="0"/>
    </xf>
    <xf numFmtId="0" fontId="43" fillId="0" borderId="0" xfId="53" applyFont="1" applyAlignment="1" applyProtection="1">
      <alignment wrapText="1"/>
      <protection locked="0"/>
    </xf>
    <xf numFmtId="0" fontId="48" fillId="8" borderId="6" xfId="53" applyFont="1" applyFill="1" applyBorder="1" applyAlignment="1" applyProtection="1">
      <alignment horizontal="right" vertical="center" wrapText="1"/>
      <protection hidden="1"/>
    </xf>
    <xf numFmtId="3" fontId="50" fillId="5" borderId="2" xfId="53" quotePrefix="1" applyNumberFormat="1" applyFont="1" applyFill="1" applyBorder="1" applyAlignment="1" applyProtection="1">
      <alignment horizontal="right" vertical="center" wrapText="1"/>
      <protection hidden="1"/>
    </xf>
    <xf numFmtId="169" fontId="50" fillId="0" borderId="4" xfId="53" applyNumberFormat="1" applyFont="1" applyBorder="1" applyAlignment="1" applyProtection="1">
      <alignment horizontal="right" vertical="center"/>
      <protection hidden="1"/>
    </xf>
    <xf numFmtId="169" fontId="50" fillId="0" borderId="6" xfId="53" applyNumberFormat="1" applyFont="1" applyBorder="1" applyAlignment="1" applyProtection="1">
      <alignment horizontal="left" vertical="center"/>
      <protection hidden="1"/>
    </xf>
    <xf numFmtId="3" fontId="50" fillId="9" borderId="2" xfId="53" quotePrefix="1" applyNumberFormat="1" applyFont="1" applyFill="1" applyBorder="1" applyAlignment="1" applyProtection="1">
      <alignment horizontal="right" vertical="center" wrapText="1"/>
      <protection locked="0"/>
    </xf>
    <xf numFmtId="0" fontId="43" fillId="0" borderId="4" xfId="53" applyFont="1" applyBorder="1" applyAlignment="1" applyProtection="1">
      <alignment horizontal="center" vertical="center"/>
      <protection hidden="1"/>
    </xf>
    <xf numFmtId="0" fontId="43" fillId="0" borderId="6" xfId="53" applyFont="1" applyBorder="1" applyAlignment="1" applyProtection="1">
      <alignment horizontal="right" vertical="center"/>
      <protection hidden="1"/>
    </xf>
    <xf numFmtId="3" fontId="43" fillId="0" borderId="2" xfId="53" applyNumberFormat="1" applyFont="1" applyBorder="1" applyAlignment="1" applyProtection="1">
      <alignment horizontal="right" vertical="center"/>
      <protection hidden="1"/>
    </xf>
    <xf numFmtId="167" fontId="52" fillId="0" borderId="2" xfId="53" applyNumberFormat="1" applyFont="1" applyFill="1" applyBorder="1" applyAlignment="1" applyProtection="1">
      <alignment horizontal="right" vertical="center"/>
      <protection hidden="1"/>
    </xf>
    <xf numFmtId="0" fontId="51" fillId="0" borderId="4" xfId="53" applyFont="1" applyBorder="1" applyAlignment="1" applyProtection="1">
      <alignment horizontal="right" vertical="center"/>
      <protection hidden="1"/>
    </xf>
    <xf numFmtId="0" fontId="53" fillId="0" borderId="5" xfId="55" applyFont="1" applyBorder="1" applyAlignment="1" applyProtection="1">
      <alignment vertical="center"/>
      <protection hidden="1"/>
    </xf>
    <xf numFmtId="0" fontId="50" fillId="0" borderId="6" xfId="55" applyFont="1" applyBorder="1" applyAlignment="1" applyProtection="1">
      <alignment vertical="center"/>
      <protection hidden="1"/>
    </xf>
    <xf numFmtId="0" fontId="50" fillId="0" borderId="7" xfId="55" applyFont="1" applyBorder="1" applyAlignment="1" applyProtection="1">
      <alignment vertical="center"/>
      <protection hidden="1"/>
    </xf>
    <xf numFmtId="0" fontId="50" fillId="0" borderId="0" xfId="55" applyFont="1" applyBorder="1" applyAlignment="1" applyProtection="1">
      <alignment horizontal="left" vertical="center"/>
      <protection hidden="1"/>
    </xf>
    <xf numFmtId="0" fontId="51" fillId="0" borderId="0" xfId="53" applyFont="1" applyBorder="1" applyAlignment="1" applyProtection="1">
      <alignment horizontal="right" vertical="center"/>
      <protection hidden="1"/>
    </xf>
    <xf numFmtId="0" fontId="48" fillId="8" borderId="8" xfId="53" applyFont="1" applyFill="1" applyBorder="1" applyAlignment="1" applyProtection="1">
      <alignment horizontal="right" vertical="center" wrapText="1"/>
      <protection hidden="1"/>
    </xf>
    <xf numFmtId="0" fontId="50" fillId="0" borderId="0" xfId="53" applyFont="1" applyProtection="1">
      <protection hidden="1"/>
    </xf>
    <xf numFmtId="3" fontId="43" fillId="0" borderId="0" xfId="53" applyNumberFormat="1" applyFont="1" applyBorder="1" applyAlignment="1" applyProtection="1">
      <alignment horizontal="right" vertical="center"/>
      <protection hidden="1"/>
    </xf>
    <xf numFmtId="169" fontId="50" fillId="0" borderId="0" xfId="53" applyNumberFormat="1" applyFont="1" applyBorder="1" applyAlignment="1" applyProtection="1">
      <alignment horizontal="right" vertical="center"/>
      <protection hidden="1"/>
    </xf>
    <xf numFmtId="169" fontId="50" fillId="0" borderId="0" xfId="53" applyNumberFormat="1" applyFont="1" applyBorder="1" applyAlignment="1" applyProtection="1">
      <alignment horizontal="left" vertical="center"/>
      <protection hidden="1"/>
    </xf>
    <xf numFmtId="0" fontId="1" fillId="0" borderId="0" xfId="53" applyProtection="1">
      <protection hidden="1"/>
    </xf>
    <xf numFmtId="0" fontId="43" fillId="0" borderId="2" xfId="53" applyFont="1" applyBorder="1" applyAlignment="1" applyProtection="1">
      <alignment horizontal="right" vertical="center"/>
      <protection hidden="1"/>
    </xf>
    <xf numFmtId="0" fontId="50" fillId="0" borderId="4" xfId="56" applyNumberFormat="1" applyFont="1" applyBorder="1" applyAlignment="1" applyProtection="1">
      <alignment vertical="center"/>
      <protection hidden="1"/>
    </xf>
    <xf numFmtId="0" fontId="27" fillId="5" borderId="0" xfId="55" applyFont="1" applyFill="1" applyBorder="1" applyProtection="1">
      <protection hidden="1"/>
    </xf>
    <xf numFmtId="0" fontId="32" fillId="5" borderId="0" xfId="55" applyFont="1" applyFill="1" applyBorder="1" applyProtection="1">
      <protection hidden="1"/>
    </xf>
    <xf numFmtId="0" fontId="32" fillId="5" borderId="0" xfId="55" applyFont="1" applyFill="1" applyBorder="1" applyAlignment="1" applyProtection="1">
      <alignment wrapText="1"/>
      <protection hidden="1"/>
    </xf>
    <xf numFmtId="0" fontId="26" fillId="5" borderId="0" xfId="55" applyFont="1" applyFill="1" applyBorder="1" applyAlignment="1" applyProtection="1">
      <alignment horizontal="left" vertical="center"/>
      <protection hidden="1"/>
    </xf>
    <xf numFmtId="0" fontId="32" fillId="5" borderId="0" xfId="55" applyFont="1" applyFill="1" applyBorder="1" applyAlignment="1" applyProtection="1">
      <alignment horizontal="center" vertical="center"/>
      <protection hidden="1"/>
    </xf>
    <xf numFmtId="170" fontId="32" fillId="5" borderId="0" xfId="54" applyNumberFormat="1" applyFont="1" applyFill="1" applyBorder="1" applyAlignment="1" applyProtection="1">
      <alignment horizontal="right" vertical="center" wrapText="1"/>
      <protection hidden="1"/>
    </xf>
    <xf numFmtId="169" fontId="32" fillId="5" borderId="0" xfId="55" applyNumberFormat="1" applyFont="1" applyFill="1" applyBorder="1" applyAlignment="1" applyProtection="1">
      <alignment horizontal="right" vertical="center" wrapText="1"/>
      <protection hidden="1"/>
    </xf>
    <xf numFmtId="167" fontId="33" fillId="5" borderId="0" xfId="55" applyNumberFormat="1" applyFont="1" applyFill="1" applyBorder="1" applyAlignment="1" applyProtection="1">
      <alignment horizontal="right" vertical="center"/>
      <protection hidden="1"/>
    </xf>
    <xf numFmtId="1" fontId="33" fillId="5" borderId="0" xfId="55" applyNumberFormat="1" applyFont="1" applyFill="1" applyBorder="1" applyAlignment="1" applyProtection="1">
      <alignment horizontal="right" vertical="center"/>
      <protection hidden="1"/>
    </xf>
    <xf numFmtId="0" fontId="34" fillId="5" borderId="0" xfId="55" applyFont="1" applyFill="1" applyBorder="1" applyAlignment="1" applyProtection="1">
      <alignment vertical="center"/>
      <protection hidden="1"/>
    </xf>
    <xf numFmtId="0" fontId="25" fillId="5" borderId="0" xfId="55" applyFont="1" applyFill="1" applyBorder="1" applyAlignment="1" applyProtection="1">
      <alignment vertical="center"/>
      <protection hidden="1"/>
    </xf>
    <xf numFmtId="0" fontId="32" fillId="5" borderId="0" xfId="55" applyFont="1" applyFill="1" applyBorder="1" applyAlignment="1" applyProtection="1">
      <alignment vertical="center"/>
      <protection hidden="1"/>
    </xf>
    <xf numFmtId="0" fontId="26" fillId="5" borderId="0" xfId="55" applyFont="1" applyFill="1" applyBorder="1" applyAlignment="1" applyProtection="1">
      <alignment horizontal="left" vertical="center"/>
      <protection locked="0"/>
    </xf>
    <xf numFmtId="0" fontId="26" fillId="5" borderId="0" xfId="55" applyFont="1" applyFill="1" applyBorder="1" applyAlignment="1" applyProtection="1">
      <alignment horizontal="right" vertical="center"/>
      <protection locked="0"/>
    </xf>
    <xf numFmtId="0" fontId="32" fillId="5" borderId="0" xfId="55" applyFont="1" applyFill="1" applyBorder="1" applyProtection="1">
      <protection locked="0"/>
    </xf>
    <xf numFmtId="0" fontId="33" fillId="5" borderId="0" xfId="55" applyFont="1" applyFill="1" applyBorder="1" applyAlignment="1" applyProtection="1">
      <alignment horizontal="center" vertical="center"/>
      <protection locked="0"/>
    </xf>
    <xf numFmtId="171" fontId="33" fillId="5" borderId="0" xfId="54" applyNumberFormat="1" applyFont="1" applyFill="1" applyBorder="1" applyAlignment="1" applyProtection="1">
      <alignment horizontal="right" vertical="center"/>
      <protection locked="0"/>
    </xf>
    <xf numFmtId="169" fontId="33" fillId="5" borderId="0" xfId="55" applyNumberFormat="1" applyFont="1" applyFill="1" applyBorder="1" applyAlignment="1" applyProtection="1">
      <alignment horizontal="right" vertical="center"/>
      <protection locked="0"/>
    </xf>
    <xf numFmtId="167" fontId="33" fillId="5" borderId="0" xfId="55" applyNumberFormat="1" applyFont="1" applyFill="1" applyBorder="1" applyAlignment="1" applyProtection="1">
      <alignment horizontal="right" vertical="center"/>
      <protection locked="0"/>
    </xf>
    <xf numFmtId="0" fontId="26" fillId="5" borderId="0" xfId="55" applyFont="1" applyFill="1" applyBorder="1" applyAlignment="1" applyProtection="1">
      <alignment vertical="center"/>
      <protection locked="0"/>
    </xf>
    <xf numFmtId="172" fontId="32" fillId="5" borderId="0" xfId="57" applyNumberFormat="1" applyFont="1" applyFill="1" applyBorder="1" applyAlignment="1" applyProtection="1">
      <alignment vertical="center"/>
      <protection locked="0"/>
    </xf>
    <xf numFmtId="172" fontId="26" fillId="5" borderId="0" xfId="57" applyNumberFormat="1" applyFont="1" applyFill="1" applyBorder="1" applyAlignment="1" applyProtection="1">
      <alignment vertical="center"/>
      <protection locked="0"/>
    </xf>
    <xf numFmtId="0" fontId="32" fillId="5" borderId="0" xfId="55" applyFont="1" applyFill="1" applyBorder="1" applyAlignment="1" applyProtection="1">
      <alignment vertical="center" wrapText="1"/>
      <protection locked="0"/>
    </xf>
    <xf numFmtId="0" fontId="32" fillId="5" borderId="0" xfId="55" applyFont="1" applyFill="1" applyBorder="1" applyAlignment="1" applyProtection="1">
      <alignment vertical="center"/>
      <protection locked="0"/>
    </xf>
    <xf numFmtId="0" fontId="32" fillId="5" borderId="0" xfId="55" applyFont="1" applyFill="1" applyBorder="1" applyAlignment="1" applyProtection="1">
      <alignment wrapText="1"/>
      <protection locked="0"/>
    </xf>
    <xf numFmtId="2" fontId="32" fillId="5" borderId="0" xfId="55" applyNumberFormat="1" applyFont="1" applyFill="1" applyBorder="1" applyProtection="1">
      <protection locked="0"/>
    </xf>
    <xf numFmtId="172" fontId="32" fillId="5" borderId="0" xfId="57" applyFont="1" applyFill="1" applyBorder="1" applyAlignment="1" applyProtection="1">
      <alignment horizontal="right"/>
      <protection locked="0"/>
    </xf>
    <xf numFmtId="0" fontId="27" fillId="5" borderId="0" xfId="55" applyFont="1" applyFill="1" applyBorder="1" applyProtection="1">
      <protection locked="0"/>
    </xf>
    <xf numFmtId="0" fontId="32" fillId="5" borderId="0" xfId="55" applyFont="1" applyFill="1" applyBorder="1" applyAlignment="1" applyProtection="1">
      <alignment horizontal="center" vertical="center"/>
      <protection locked="0"/>
    </xf>
    <xf numFmtId="173" fontId="32" fillId="5" borderId="0" xfId="54" applyNumberFormat="1" applyFont="1" applyFill="1" applyBorder="1" applyAlignment="1" applyProtection="1">
      <alignment horizontal="right" vertical="center"/>
      <protection locked="0"/>
    </xf>
    <xf numFmtId="1" fontId="32" fillId="5" borderId="0" xfId="55" applyNumberFormat="1" applyFont="1" applyFill="1" applyBorder="1" applyAlignment="1" applyProtection="1">
      <alignment horizontal="right" vertical="center"/>
      <protection locked="0"/>
    </xf>
    <xf numFmtId="170" fontId="32" fillId="5" borderId="0" xfId="54" applyFont="1" applyFill="1" applyBorder="1" applyAlignment="1" applyProtection="1">
      <alignment horizontal="center" vertical="center"/>
      <protection locked="0"/>
    </xf>
    <xf numFmtId="0" fontId="32" fillId="5" borderId="0" xfId="55" applyFont="1" applyFill="1" applyBorder="1" applyAlignment="1" applyProtection="1">
      <alignment horizontal="right" vertical="center"/>
      <protection locked="0"/>
    </xf>
    <xf numFmtId="1" fontId="32" fillId="5" borderId="0" xfId="57" applyNumberFormat="1" applyFont="1" applyFill="1" applyBorder="1" applyAlignment="1" applyProtection="1">
      <alignment horizontal="center" vertical="center"/>
      <protection locked="0"/>
    </xf>
    <xf numFmtId="1" fontId="32" fillId="5" borderId="0" xfId="55" applyNumberFormat="1" applyFont="1" applyFill="1" applyBorder="1" applyAlignment="1" applyProtection="1">
      <alignment horizontal="center" vertical="center"/>
      <protection locked="0"/>
    </xf>
    <xf numFmtId="170" fontId="32" fillId="5" borderId="0" xfId="54" applyFont="1" applyFill="1" applyBorder="1" applyAlignment="1" applyProtection="1">
      <alignment horizontal="right" vertical="center"/>
      <protection locked="0"/>
    </xf>
    <xf numFmtId="0" fontId="27" fillId="5" borderId="0" xfId="55" applyFont="1" applyFill="1" applyBorder="1" applyAlignment="1" applyProtection="1">
      <alignment horizontal="center" vertical="center"/>
      <protection locked="0"/>
    </xf>
    <xf numFmtId="0" fontId="57" fillId="3" borderId="2" xfId="0" applyFont="1" applyFill="1" applyBorder="1" applyAlignment="1" applyProtection="1">
      <alignment vertical="center"/>
      <protection locked="0"/>
    </xf>
    <xf numFmtId="1" fontId="46" fillId="8" borderId="0" xfId="53" applyNumberFormat="1" applyFont="1" applyFill="1" applyAlignment="1" applyProtection="1">
      <protection hidden="1"/>
    </xf>
    <xf numFmtId="168" fontId="16" fillId="7" borderId="2" xfId="0" applyNumberFormat="1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 applyProtection="1"/>
    <xf numFmtId="1" fontId="42" fillId="0" borderId="0" xfId="0" applyNumberFormat="1" applyFont="1" applyAlignment="1" applyProtection="1">
      <alignment horizontal="center"/>
    </xf>
    <xf numFmtId="1" fontId="44" fillId="8" borderId="0" xfId="0" applyNumberFormat="1" applyFont="1" applyFill="1" applyBorder="1" applyAlignment="1" applyProtection="1">
      <alignment horizontal="left"/>
    </xf>
    <xf numFmtId="0" fontId="45" fillId="8" borderId="0" xfId="0" applyFont="1" applyFill="1" applyProtection="1"/>
    <xf numFmtId="1" fontId="46" fillId="8" borderId="0" xfId="0" applyNumberFormat="1" applyFont="1" applyFill="1" applyBorder="1" applyAlignment="1" applyProtection="1">
      <alignment horizontal="left"/>
    </xf>
    <xf numFmtId="0" fontId="54" fillId="8" borderId="0" xfId="0" applyFont="1" applyFill="1" applyProtection="1"/>
    <xf numFmtId="1" fontId="34" fillId="8" borderId="0" xfId="0" applyNumberFormat="1" applyFont="1" applyFill="1" applyAlignment="1" applyProtection="1">
      <alignment horizontal="left"/>
    </xf>
    <xf numFmtId="0" fontId="55" fillId="8" borderId="0" xfId="0" applyFont="1" applyFill="1" applyAlignment="1" applyProtection="1">
      <alignment horizontal="left" vertical="center"/>
    </xf>
    <xf numFmtId="1" fontId="53" fillId="8" borderId="0" xfId="0" applyNumberFormat="1" applyFont="1" applyFill="1" applyBorder="1" applyAlignment="1" applyProtection="1">
      <alignment horizontal="left"/>
    </xf>
    <xf numFmtId="1" fontId="55" fillId="8" borderId="0" xfId="0" applyNumberFormat="1" applyFont="1" applyFill="1" applyBorder="1" applyAlignment="1" applyProtection="1">
      <alignment horizontal="left"/>
    </xf>
    <xf numFmtId="1" fontId="42" fillId="8" borderId="0" xfId="0" applyNumberFormat="1" applyFont="1" applyFill="1" applyAlignment="1" applyProtection="1">
      <alignment horizontal="center"/>
    </xf>
    <xf numFmtId="0" fontId="56" fillId="8" borderId="0" xfId="0" applyFont="1" applyFill="1" applyAlignment="1" applyProtection="1">
      <alignment horizontal="left" vertical="center"/>
    </xf>
    <xf numFmtId="0" fontId="42" fillId="8" borderId="0" xfId="0" applyFont="1" applyFill="1" applyAlignment="1" applyProtection="1"/>
    <xf numFmtId="166" fontId="42" fillId="0" borderId="0" xfId="0" applyNumberFormat="1" applyFont="1" applyAlignment="1" applyProtection="1"/>
    <xf numFmtId="44" fontId="42" fillId="0" borderId="0" xfId="8" applyFont="1" applyAlignment="1" applyProtection="1">
      <alignment horizontal="left"/>
    </xf>
    <xf numFmtId="0" fontId="59" fillId="8" borderId="0" xfId="0" applyFont="1" applyFill="1" applyProtection="1"/>
    <xf numFmtId="0" fontId="58" fillId="8" borderId="0" xfId="0" applyFont="1" applyFill="1" applyProtection="1"/>
    <xf numFmtId="0" fontId="57" fillId="8" borderId="0" xfId="0" applyFont="1" applyFill="1" applyBorder="1" applyAlignment="1" applyProtection="1">
      <alignment horizontal="left" vertical="center"/>
    </xf>
    <xf numFmtId="0" fontId="55" fillId="8" borderId="0" xfId="0" applyFont="1" applyFill="1" applyProtection="1"/>
    <xf numFmtId="0" fontId="10" fillId="0" borderId="0" xfId="0" applyFont="1" applyBorder="1" applyAlignment="1" applyProtection="1"/>
    <xf numFmtId="0" fontId="10" fillId="0" borderId="1" xfId="0" applyFont="1" applyBorder="1" applyAlignment="1" applyProtection="1"/>
    <xf numFmtId="0" fontId="23" fillId="0" borderId="1" xfId="0" applyFont="1" applyBorder="1" applyAlignment="1" applyProtection="1"/>
    <xf numFmtId="0" fontId="10" fillId="0" borderId="0" xfId="0" applyFont="1" applyAlignment="1" applyProtection="1"/>
    <xf numFmtId="0" fontId="23" fillId="0" borderId="0" xfId="0" applyFont="1" applyBorder="1" applyAlignment="1" applyProtection="1"/>
    <xf numFmtId="0" fontId="14" fillId="2" borderId="0" xfId="0" applyFont="1" applyFill="1" applyBorder="1" applyAlignment="1" applyProtection="1">
      <alignment horizontal="left"/>
    </xf>
    <xf numFmtId="0" fontId="11" fillId="2" borderId="0" xfId="0" applyFont="1" applyFill="1" applyBorder="1" applyAlignment="1" applyProtection="1">
      <alignment horizontal="center"/>
    </xf>
    <xf numFmtId="0" fontId="0" fillId="0" borderId="0" xfId="0" applyAlignment="1" applyProtection="1"/>
    <xf numFmtId="0" fontId="10" fillId="0" borderId="0" xfId="0" applyFont="1" applyBorder="1" applyAlignment="1" applyProtection="1">
      <alignment horizontal="center"/>
    </xf>
    <xf numFmtId="0" fontId="28" fillId="0" borderId="0" xfId="0" applyFont="1" applyBorder="1" applyAlignment="1" applyProtection="1"/>
    <xf numFmtId="0" fontId="28" fillId="0" borderId="0" xfId="0" applyFont="1" applyAlignment="1" applyProtection="1"/>
    <xf numFmtId="3" fontId="16" fillId="0" borderId="2" xfId="0" applyNumberFormat="1" applyFont="1" applyFill="1" applyBorder="1" applyAlignment="1" applyProtection="1">
      <alignment horizontal="center"/>
    </xf>
    <xf numFmtId="166" fontId="16" fillId="5" borderId="2" xfId="0" applyNumberFormat="1" applyFont="1" applyFill="1" applyBorder="1" applyAlignment="1" applyProtection="1">
      <alignment horizontal="right"/>
    </xf>
    <xf numFmtId="0" fontId="10" fillId="0" borderId="4" xfId="0" applyFont="1" applyBorder="1" applyAlignment="1" applyProtection="1">
      <alignment horizontal="right"/>
    </xf>
    <xf numFmtId="0" fontId="9" fillId="0" borderId="5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right"/>
    </xf>
    <xf numFmtId="0" fontId="0" fillId="0" borderId="0" xfId="0" applyBorder="1" applyAlignment="1" applyProtection="1"/>
    <xf numFmtId="0" fontId="9" fillId="0" borderId="0" xfId="0" applyFont="1" applyBorder="1" applyAlignment="1" applyProtection="1">
      <alignment horizontal="right"/>
    </xf>
    <xf numFmtId="0" fontId="30" fillId="4" borderId="0" xfId="0" applyFont="1" applyFill="1" applyBorder="1" applyAlignment="1" applyProtection="1">
      <alignment horizontal="center" wrapText="1"/>
    </xf>
    <xf numFmtId="0" fontId="9" fillId="0" borderId="4" xfId="0" applyFont="1" applyBorder="1" applyAlignment="1" applyProtection="1"/>
    <xf numFmtId="0" fontId="10" fillId="0" borderId="5" xfId="0" applyFont="1" applyBorder="1" applyAlignment="1" applyProtection="1"/>
    <xf numFmtId="0" fontId="10" fillId="0" borderId="6" xfId="0" applyFont="1" applyBorder="1" applyAlignment="1" applyProtection="1"/>
    <xf numFmtId="0" fontId="17" fillId="4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 applyProtection="1">
      <alignment horizontal="left"/>
    </xf>
    <xf numFmtId="0" fontId="9" fillId="0" borderId="0" xfId="0" applyFont="1" applyBorder="1" applyAlignment="1" applyProtection="1"/>
    <xf numFmtId="9" fontId="10" fillId="7" borderId="2" xfId="52" applyFont="1" applyFill="1" applyBorder="1" applyAlignment="1" applyProtection="1">
      <alignment horizontal="right"/>
      <protection locked="0"/>
    </xf>
    <xf numFmtId="0" fontId="9" fillId="7" borderId="2" xfId="6" applyFill="1" applyBorder="1" applyAlignment="1" applyProtection="1">
      <protection locked="0"/>
    </xf>
    <xf numFmtId="0" fontId="9" fillId="7" borderId="2" xfId="6" applyFont="1" applyFill="1" applyBorder="1" applyAlignment="1" applyProtection="1">
      <protection locked="0"/>
    </xf>
    <xf numFmtId="168" fontId="16" fillId="5" borderId="2" xfId="6" applyNumberFormat="1" applyFont="1" applyFill="1" applyBorder="1" applyAlignment="1" applyProtection="1"/>
    <xf numFmtId="168" fontId="16" fillId="5" borderId="2" xfId="0" applyNumberFormat="1" applyFont="1" applyFill="1" applyBorder="1" applyAlignment="1" applyProtection="1"/>
    <xf numFmtId="166" fontId="60" fillId="0" borderId="6" xfId="0" applyNumberFormat="1" applyFont="1" applyBorder="1" applyAlignment="1" applyProtection="1"/>
    <xf numFmtId="44" fontId="60" fillId="0" borderId="2" xfId="8" applyFont="1" applyBorder="1" applyAlignment="1" applyProtection="1">
      <alignment horizontal="right"/>
    </xf>
    <xf numFmtId="166" fontId="19" fillId="6" borderId="0" xfId="8" applyNumberFormat="1" applyFont="1" applyFill="1" applyBorder="1" applyAlignment="1" applyProtection="1">
      <alignment horizontal="right"/>
    </xf>
    <xf numFmtId="166" fontId="48" fillId="8" borderId="2" xfId="0" applyNumberFormat="1" applyFont="1" applyFill="1" applyBorder="1" applyAlignment="1" applyProtection="1">
      <alignment vertical="center"/>
    </xf>
    <xf numFmtId="166" fontId="29" fillId="5" borderId="0" xfId="0" applyNumberFormat="1" applyFont="1" applyFill="1" applyBorder="1" applyAlignment="1" applyProtection="1"/>
    <xf numFmtId="0" fontId="16" fillId="0" borderId="0" xfId="0" applyFont="1" applyFill="1" applyBorder="1" applyAlignment="1" applyProtection="1"/>
    <xf numFmtId="44" fontId="16" fillId="6" borderId="0" xfId="8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/>
    <xf numFmtId="166" fontId="16" fillId="6" borderId="0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/>
    <xf numFmtId="166" fontId="29" fillId="5" borderId="1" xfId="0" applyNumberFormat="1" applyFont="1" applyFill="1" applyBorder="1" applyAlignment="1" applyProtection="1"/>
    <xf numFmtId="0" fontId="13" fillId="0" borderId="0" xfId="0" applyFont="1" applyBorder="1" applyAlignment="1" applyProtection="1"/>
    <xf numFmtId="0" fontId="46" fillId="6" borderId="2" xfId="0" applyFont="1" applyFill="1" applyBorder="1" applyAlignment="1" applyProtection="1">
      <alignment vertical="center"/>
    </xf>
    <xf numFmtId="0" fontId="20" fillId="4" borderId="0" xfId="0" applyFont="1" applyFill="1" applyBorder="1" applyAlignment="1" applyProtection="1"/>
    <xf numFmtId="0" fontId="17" fillId="4" borderId="0" xfId="0" applyFont="1" applyFill="1" applyBorder="1" applyAlignment="1" applyProtection="1">
      <alignment horizontal="left"/>
    </xf>
    <xf numFmtId="0" fontId="31" fillId="0" borderId="0" xfId="0" applyFont="1" applyFill="1" applyBorder="1" applyAlignment="1" applyProtection="1">
      <alignment horizontal="left"/>
    </xf>
    <xf numFmtId="0" fontId="9" fillId="0" borderId="2" xfId="0" applyFont="1" applyBorder="1" applyAlignment="1" applyProtection="1">
      <alignment horizontal="left" vertical="center"/>
    </xf>
    <xf numFmtId="49" fontId="9" fillId="5" borderId="4" xfId="0" applyNumberFormat="1" applyFont="1" applyFill="1" applyBorder="1" applyAlignment="1" applyProtection="1">
      <alignment horizontal="left" vertical="center" wrapText="1"/>
    </xf>
    <xf numFmtId="3" fontId="9" fillId="5" borderId="2" xfId="0" applyNumberFormat="1" applyFont="1" applyFill="1" applyBorder="1" applyAlignment="1" applyProtection="1">
      <alignment horizontal="center" vertical="center"/>
    </xf>
    <xf numFmtId="166" fontId="16" fillId="5" borderId="2" xfId="0" applyNumberFormat="1" applyFont="1" applyFill="1" applyBorder="1" applyAlignment="1" applyProtection="1">
      <alignment horizontal="center" vertical="center"/>
    </xf>
    <xf numFmtId="49" fontId="36" fillId="5" borderId="0" xfId="0" applyNumberFormat="1" applyFont="1" applyFill="1" applyBorder="1" applyAlignment="1" applyProtection="1">
      <alignment horizontal="left"/>
    </xf>
    <xf numFmtId="49" fontId="16" fillId="5" borderId="0" xfId="0" applyNumberFormat="1" applyFont="1" applyFill="1" applyBorder="1" applyAlignment="1" applyProtection="1">
      <alignment horizontal="left"/>
    </xf>
    <xf numFmtId="166" fontId="19" fillId="0" borderId="3" xfId="8" applyNumberFormat="1" applyFont="1" applyFill="1" applyBorder="1" applyAlignment="1" applyProtection="1">
      <alignment horizontal="center" vertical="center"/>
    </xf>
    <xf numFmtId="0" fontId="20" fillId="4" borderId="4" xfId="0" applyFont="1" applyFill="1" applyBorder="1" applyAlignment="1" applyProtection="1"/>
    <xf numFmtId="0" fontId="20" fillId="4" borderId="5" xfId="0" applyFont="1" applyFill="1" applyBorder="1" applyAlignment="1" applyProtection="1"/>
    <xf numFmtId="0" fontId="17" fillId="4" borderId="5" xfId="0" applyFont="1" applyFill="1" applyBorder="1" applyAlignment="1" applyProtection="1">
      <alignment horizontal="left"/>
    </xf>
    <xf numFmtId="0" fontId="17" fillId="4" borderId="6" xfId="0" applyFont="1" applyFill="1" applyBorder="1" applyAlignment="1" applyProtection="1">
      <alignment horizontal="left"/>
    </xf>
    <xf numFmtId="0" fontId="30" fillId="4" borderId="0" xfId="0" applyFont="1" applyFill="1" applyBorder="1" applyAlignment="1" applyProtection="1">
      <alignment horizontal="center"/>
    </xf>
    <xf numFmtId="3" fontId="16" fillId="5" borderId="2" xfId="0" applyNumberFormat="1" applyFont="1" applyFill="1" applyBorder="1" applyAlignment="1" applyProtection="1">
      <alignment horizontal="center" vertical="center"/>
    </xf>
    <xf numFmtId="49" fontId="16" fillId="5" borderId="4" xfId="0" applyNumberFormat="1" applyFont="1" applyFill="1" applyBorder="1" applyAlignment="1" applyProtection="1">
      <alignment horizontal="left" vertical="center" wrapText="1"/>
    </xf>
    <xf numFmtId="49" fontId="36" fillId="5" borderId="1" xfId="0" applyNumberFormat="1" applyFont="1" applyFill="1" applyBorder="1" applyAlignment="1" applyProtection="1">
      <alignment horizontal="left"/>
    </xf>
    <xf numFmtId="49" fontId="16" fillId="5" borderId="1" xfId="0" applyNumberFormat="1" applyFont="1" applyFill="1" applyBorder="1" applyAlignment="1" applyProtection="1">
      <alignment horizontal="left"/>
    </xf>
    <xf numFmtId="166" fontId="19" fillId="6" borderId="3" xfId="8" applyNumberFormat="1" applyFont="1" applyFill="1" applyBorder="1" applyAlignment="1" applyProtection="1">
      <alignment horizontal="center" vertical="center"/>
    </xf>
    <xf numFmtId="0" fontId="20" fillId="4" borderId="0" xfId="6" applyFont="1" applyFill="1" applyBorder="1" applyAlignment="1" applyProtection="1">
      <alignment horizontal="left"/>
    </xf>
    <xf numFmtId="0" fontId="9" fillId="0" borderId="2" xfId="29" applyFont="1" applyBorder="1" applyAlignment="1" applyProtection="1">
      <alignment horizontal="left"/>
    </xf>
    <xf numFmtId="3" fontId="9" fillId="0" borderId="2" xfId="29" applyNumberFormat="1" applyFont="1" applyBorder="1" applyAlignment="1" applyProtection="1">
      <alignment horizontal="center" vertical="center"/>
    </xf>
    <xf numFmtId="168" fontId="9" fillId="0" borderId="2" xfId="29" applyNumberFormat="1" applyFont="1" applyBorder="1" applyAlignment="1" applyProtection="1">
      <alignment horizontal="center" vertical="center"/>
    </xf>
    <xf numFmtId="0" fontId="9" fillId="0" borderId="0" xfId="29" applyFont="1" applyBorder="1" applyAlignment="1" applyProtection="1">
      <alignment horizontal="left"/>
    </xf>
    <xf numFmtId="166" fontId="19" fillId="0" borderId="2" xfId="8" applyNumberFormat="1" applyFont="1" applyFill="1" applyBorder="1" applyAlignment="1" applyProtection="1">
      <alignment horizontal="center" vertical="center"/>
    </xf>
    <xf numFmtId="0" fontId="9" fillId="0" borderId="1" xfId="29" applyFont="1" applyBorder="1" applyAlignment="1" applyProtection="1">
      <alignment horizontal="left"/>
    </xf>
    <xf numFmtId="0" fontId="17" fillId="4" borderId="0" xfId="6" applyFont="1" applyFill="1" applyBorder="1" applyAlignment="1" applyProtection="1">
      <alignment horizontal="left"/>
    </xf>
    <xf numFmtId="49" fontId="9" fillId="5" borderId="2" xfId="0" applyNumberFormat="1" applyFont="1" applyFill="1" applyBorder="1" applyAlignment="1" applyProtection="1">
      <alignment horizontal="left" vertical="center" wrapText="1"/>
    </xf>
    <xf numFmtId="49" fontId="16" fillId="5" borderId="2" xfId="0" applyNumberFormat="1" applyFont="1" applyFill="1" applyBorder="1" applyAlignment="1" applyProtection="1">
      <alignment horizontal="left" vertical="center" wrapText="1"/>
    </xf>
    <xf numFmtId="166" fontId="19" fillId="6" borderId="0" xfId="8" applyNumberFormat="1" applyFont="1" applyFill="1" applyBorder="1" applyAlignment="1" applyProtection="1">
      <alignment horizontal="center" vertical="center"/>
    </xf>
    <xf numFmtId="0" fontId="36" fillId="0" borderId="0" xfId="0" applyFont="1" applyBorder="1" applyAlignment="1" applyProtection="1"/>
    <xf numFmtId="168" fontId="16" fillId="7" borderId="2" xfId="6" applyNumberFormat="1" applyFont="1" applyFill="1" applyBorder="1" applyAlignment="1" applyProtection="1">
      <protection locked="0"/>
    </xf>
    <xf numFmtId="0" fontId="37" fillId="7" borderId="2" xfId="6" applyFont="1" applyFill="1" applyBorder="1" applyAlignment="1" applyProtection="1">
      <protection locked="0"/>
    </xf>
    <xf numFmtId="0" fontId="9" fillId="7" borderId="2" xfId="6" quotePrefix="1" applyFill="1" applyBorder="1" applyAlignment="1" applyProtection="1">
      <alignment horizontal="left"/>
      <protection locked="0"/>
    </xf>
    <xf numFmtId="166" fontId="21" fillId="10" borderId="0" xfId="0" applyNumberFormat="1" applyFont="1" applyFill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wrapText="1"/>
    </xf>
    <xf numFmtId="0" fontId="10" fillId="0" borderId="6" xfId="0" applyFont="1" applyBorder="1" applyAlignment="1" applyProtection="1">
      <alignment horizontal="center" wrapText="1"/>
    </xf>
    <xf numFmtId="44" fontId="10" fillId="0" borderId="2" xfId="8" applyFont="1" applyBorder="1" applyAlignment="1" applyProtection="1">
      <alignment horizontal="center"/>
    </xf>
    <xf numFmtId="0" fontId="30" fillId="4" borderId="0" xfId="0" applyFont="1" applyFill="1" applyBorder="1" applyAlignment="1" applyProtection="1">
      <alignment horizontal="center" wrapText="1"/>
    </xf>
    <xf numFmtId="0" fontId="30" fillId="4" borderId="0" xfId="0" applyFont="1" applyFill="1" applyBorder="1" applyAlignment="1" applyProtection="1">
      <alignment horizontal="left" wrapText="1"/>
    </xf>
    <xf numFmtId="168" fontId="16" fillId="5" borderId="4" xfId="6" applyNumberFormat="1" applyFont="1" applyFill="1" applyBorder="1" applyAlignment="1" applyProtection="1"/>
    <xf numFmtId="168" fontId="16" fillId="5" borderId="6" xfId="6" applyNumberFormat="1" applyFont="1" applyFill="1" applyBorder="1" applyAlignment="1" applyProtection="1"/>
    <xf numFmtId="0" fontId="20" fillId="4" borderId="0" xfId="6" applyFont="1" applyFill="1" applyBorder="1" applyAlignment="1" applyProtection="1">
      <alignment horizontal="center" vertical="center" wrapText="1"/>
    </xf>
    <xf numFmtId="0" fontId="48" fillId="0" borderId="4" xfId="53" applyFont="1" applyBorder="1" applyAlignment="1" applyProtection="1">
      <alignment horizontal="right" vertical="center"/>
      <protection hidden="1"/>
    </xf>
    <xf numFmtId="0" fontId="48" fillId="0" borderId="6" xfId="53" applyFont="1" applyBorder="1" applyAlignment="1" applyProtection="1">
      <alignment horizontal="right" vertical="center"/>
      <protection hidden="1"/>
    </xf>
    <xf numFmtId="0" fontId="48" fillId="0" borderId="2" xfId="53" applyFont="1" applyBorder="1" applyAlignment="1" applyProtection="1">
      <alignment horizontal="right" vertical="center"/>
      <protection hidden="1"/>
    </xf>
    <xf numFmtId="0" fontId="48" fillId="8" borderId="4" xfId="53" applyFont="1" applyFill="1" applyBorder="1" applyAlignment="1" applyProtection="1">
      <alignment horizontal="left" vertical="center" wrapText="1"/>
      <protection hidden="1"/>
    </xf>
    <xf numFmtId="0" fontId="48" fillId="8" borderId="6" xfId="53" applyFont="1" applyFill="1" applyBorder="1" applyAlignment="1" applyProtection="1">
      <alignment horizontal="left" vertical="center" wrapText="1"/>
      <protection hidden="1"/>
    </xf>
    <xf numFmtId="0" fontId="48" fillId="8" borderId="4" xfId="53" applyFont="1" applyFill="1" applyBorder="1" applyAlignment="1" applyProtection="1">
      <alignment horizontal="right" vertical="center" wrapText="1"/>
      <protection hidden="1"/>
    </xf>
    <xf numFmtId="0" fontId="48" fillId="8" borderId="6" xfId="53" applyFont="1" applyFill="1" applyBorder="1" applyAlignment="1" applyProtection="1">
      <alignment horizontal="right" vertical="center" wrapText="1"/>
      <protection hidden="1"/>
    </xf>
    <xf numFmtId="0" fontId="43" fillId="0" borderId="4" xfId="53" applyFont="1" applyBorder="1" applyAlignment="1" applyProtection="1">
      <alignment horizontal="right" vertical="center"/>
      <protection hidden="1"/>
    </xf>
    <xf numFmtId="0" fontId="43" fillId="0" borderId="6" xfId="53" applyFont="1" applyBorder="1" applyAlignment="1" applyProtection="1">
      <alignment horizontal="right" vertical="center"/>
      <protection hidden="1"/>
    </xf>
    <xf numFmtId="0" fontId="48" fillId="8" borderId="7" xfId="53" applyFont="1" applyFill="1" applyBorder="1" applyAlignment="1" applyProtection="1">
      <alignment horizontal="center" vertical="center"/>
      <protection hidden="1"/>
    </xf>
    <xf numFmtId="0" fontId="48" fillId="8" borderId="0" xfId="53" applyFont="1" applyFill="1" applyBorder="1" applyAlignment="1" applyProtection="1">
      <alignment horizontal="center" vertical="center"/>
      <protection hidden="1"/>
    </xf>
    <xf numFmtId="0" fontId="48" fillId="0" borderId="2" xfId="53" applyFont="1" applyFill="1" applyBorder="1" applyAlignment="1" applyProtection="1">
      <alignment horizontal="right" vertical="center"/>
      <protection hidden="1"/>
    </xf>
    <xf numFmtId="0" fontId="48" fillId="0" borderId="0" xfId="53" applyFont="1" applyFill="1" applyBorder="1" applyAlignment="1" applyProtection="1">
      <alignment horizontal="right" vertical="center"/>
      <protection hidden="1"/>
    </xf>
    <xf numFmtId="0" fontId="24" fillId="5" borderId="0" xfId="55" applyFont="1" applyFill="1" applyBorder="1" applyAlignment="1" applyProtection="1">
      <alignment vertical="center"/>
      <protection hidden="1"/>
    </xf>
    <xf numFmtId="0" fontId="25" fillId="5" borderId="0" xfId="55" applyFont="1" applyFill="1" applyBorder="1" applyAlignment="1" applyProtection="1">
      <alignment horizontal="left" vertical="top" wrapText="1"/>
      <protection hidden="1"/>
    </xf>
  </cellXfs>
  <cellStyles count="58">
    <cellStyle name="_x000d__x000a_JournalTemplate=C:\COMFO\CTALK\JOURSTD.TPL_x000d__x000a_LbStateAddress=3 3 0 251 1 89 2 311_x000d__x000a_LbStateJou" xfId="1"/>
    <cellStyle name="_x000d__x000a_JournalTemplate=C:\COMFO\CTALK\JOURSTD.TPL_x000d__x000a_LbStateAddress=3 3 0 251 1 89 2 311_x000d__x000a_LbStateJou 2" xfId="2"/>
    <cellStyle name="_x000d__x000a_JournalTemplate=C:\COMFO\CTALK\JOURSTD.TPL_x000d__x000a_LbStateAddress=3 3 0 251 1 89 2 311_x000d__x000a_LbStateJou 2 2" xfId="31"/>
    <cellStyle name="_x000d__x000a_JournalTemplate=C:\COMFO\CTALK\JOURSTD.TPL_x000d__x000a_LbStateAddress=3 3 0 251 1 89 2 311_x000d__x000a_LbStateJou 3" xfId="30"/>
    <cellStyle name="Komma 2" xfId="3"/>
    <cellStyle name="Komma 3" xfId="4"/>
    <cellStyle name="Komma 4" xfId="12"/>
    <cellStyle name="Komma 4 2" xfId="16"/>
    <cellStyle name="Komma 4 2 2" xfId="39"/>
    <cellStyle name="Komma 4 3" xfId="35"/>
    <cellStyle name="Komma 5" xfId="20"/>
    <cellStyle name="Komma 5 2" xfId="43"/>
    <cellStyle name="Komma 6" xfId="28"/>
    <cellStyle name="Komma 6 2" xfId="50"/>
    <cellStyle name="Komma 7" xfId="57"/>
    <cellStyle name="Procent" xfId="52" builtinId="5"/>
    <cellStyle name="Procent 2" xfId="5"/>
    <cellStyle name="Procent 3" xfId="10"/>
    <cellStyle name="Procent 3 2" xfId="14"/>
    <cellStyle name="Procent 3 2 2" xfId="37"/>
    <cellStyle name="Procent 3 3" xfId="33"/>
    <cellStyle name="Procent 4" xfId="56"/>
    <cellStyle name="Standaard" xfId="0" builtinId="0"/>
    <cellStyle name="Standaard 2" xfId="6"/>
    <cellStyle name="Standaard 3" xfId="9"/>
    <cellStyle name="Standaard 3 2" xfId="13"/>
    <cellStyle name="Standaard 3 2 2" xfId="36"/>
    <cellStyle name="Standaard 3 3" xfId="19"/>
    <cellStyle name="Standaard 3 3 2" xfId="42"/>
    <cellStyle name="Standaard 3 4" xfId="22"/>
    <cellStyle name="Standaard 3 4 2" xfId="45"/>
    <cellStyle name="Standaard 3 5" xfId="27"/>
    <cellStyle name="Standaard 3 5 2" xfId="49"/>
    <cellStyle name="Standaard 3 6" xfId="32"/>
    <cellStyle name="Standaard 3 7" xfId="55"/>
    <cellStyle name="Standaard 4" xfId="17"/>
    <cellStyle name="Standaard 4 2" xfId="40"/>
    <cellStyle name="Standaard 5" xfId="21"/>
    <cellStyle name="Standaard 5 2" xfId="44"/>
    <cellStyle name="Standaard 6" xfId="25"/>
    <cellStyle name="Standaard 6 2" xfId="47"/>
    <cellStyle name="Standaard 7" xfId="29"/>
    <cellStyle name="Standaard 7 2" xfId="51"/>
    <cellStyle name="Standaard 8" xfId="53"/>
    <cellStyle name="Valuta" xfId="8" builtinId="4"/>
    <cellStyle name="Valuta 2" xfId="7"/>
    <cellStyle name="Valuta 3" xfId="11"/>
    <cellStyle name="Valuta 3 2" xfId="15"/>
    <cellStyle name="Valuta 3 2 2" xfId="38"/>
    <cellStyle name="Valuta 3 3" xfId="34"/>
    <cellStyle name="Valuta 4" xfId="18"/>
    <cellStyle name="Valuta 4 2" xfId="41"/>
    <cellStyle name="Valuta 5" xfId="23"/>
    <cellStyle name="Valuta 5 2" xfId="46"/>
    <cellStyle name="Valuta 6" xfId="24"/>
    <cellStyle name="Valuta 7" xfId="26"/>
    <cellStyle name="Valuta 7 2" xfId="48"/>
    <cellStyle name="Valuta 8" xfId="54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70.259739733259721</c:v>
                </c:pt>
                <c:pt idx="1">
                  <c:v>70.631492986593969</c:v>
                </c:pt>
                <c:pt idx="2">
                  <c:v>71.003246239928231</c:v>
                </c:pt>
                <c:pt idx="3">
                  <c:v>71.746752746596727</c:v>
                </c:pt>
                <c:pt idx="4">
                  <c:v>73.233765759933746</c:v>
                </c:pt>
                <c:pt idx="5">
                  <c:v>74.720778773270752</c:v>
                </c:pt>
                <c:pt idx="6">
                  <c:v>76.207791786607785</c:v>
                </c:pt>
                <c:pt idx="7">
                  <c:v>77.694804799944777</c:v>
                </c:pt>
                <c:pt idx="8">
                  <c:v>79.181817813281796</c:v>
                </c:pt>
                <c:pt idx="9">
                  <c:v>80.668830826618816</c:v>
                </c:pt>
                <c:pt idx="10">
                  <c:v>82.155843839955836</c:v>
                </c:pt>
                <c:pt idx="11">
                  <c:v>83.642856853292841</c:v>
                </c:pt>
                <c:pt idx="12">
                  <c:v>85.129869866629861</c:v>
                </c:pt>
                <c:pt idx="13">
                  <c:v>86.61688287996688</c:v>
                </c:pt>
                <c:pt idx="14">
                  <c:v>88.103895893303886</c:v>
                </c:pt>
                <c:pt idx="15">
                  <c:v>89.590908906640891</c:v>
                </c:pt>
                <c:pt idx="16">
                  <c:v>91.077921919977925</c:v>
                </c:pt>
                <c:pt idx="17">
                  <c:v>92.56493493331493</c:v>
                </c:pt>
                <c:pt idx="18">
                  <c:v>94.051947946651936</c:v>
                </c:pt>
                <c:pt idx="19">
                  <c:v>95.538960959988955</c:v>
                </c:pt>
                <c:pt idx="20">
                  <c:v>97.025973973325975</c:v>
                </c:pt>
                <c:pt idx="21">
                  <c:v>98.51298698666298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292166.68803940073</c:v>
                </c:pt>
                <c:pt idx="2">
                  <c:v>358313.0870916759</c:v>
                </c:pt>
                <c:pt idx="3">
                  <c:v>438918.61801892985</c:v>
                </c:pt>
                <c:pt idx="4">
                  <c:v>536389.15531505493</c:v>
                </c:pt>
                <c:pt idx="5">
                  <c:v>601965.82573106617</c:v>
                </c:pt>
                <c:pt idx="6">
                  <c:v>652392.95532479149</c:v>
                </c:pt>
                <c:pt idx="7">
                  <c:v>693649.04667208379</c:v>
                </c:pt>
                <c:pt idx="8">
                  <c:v>728640.91688801104</c:v>
                </c:pt>
                <c:pt idx="9">
                  <c:v>759027.70570643409</c:v>
                </c:pt>
                <c:pt idx="10">
                  <c:v>785856.56032587937</c:v>
                </c:pt>
                <c:pt idx="11">
                  <c:v>809835.95165376575</c:v>
                </c:pt>
                <c:pt idx="12">
                  <c:v>831470.36530562059</c:v>
                </c:pt>
                <c:pt idx="13">
                  <c:v>851133.43441780773</c:v>
                </c:pt>
                <c:pt idx="14">
                  <c:v>869110.65001617663</c:v>
                </c:pt>
                <c:pt idx="15">
                  <c:v>885625.76659677876</c:v>
                </c:pt>
                <c:pt idx="16">
                  <c:v>900857.89334091963</c:v>
                </c:pt>
                <c:pt idx="17">
                  <c:v>914952.98219350202</c:v>
                </c:pt>
                <c:pt idx="18">
                  <c:v>928031.79808738735</c:v>
                </c:pt>
                <c:pt idx="19">
                  <c:v>940195.59955839941</c:v>
                </c:pt>
                <c:pt idx="20">
                  <c:v>951530.28260642546</c:v>
                </c:pt>
                <c:pt idx="21">
                  <c:v>962109.4653039464</c:v>
                </c:pt>
                <c:pt idx="22">
                  <c:v>971996.82511687826</c:v>
                </c:pt>
              </c:numCache>
            </c:numRef>
          </c:yVal>
          <c:smooth val="0"/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81.431963958131931</c:v>
                </c:pt>
                <c:pt idx="1">
                  <c:v>81.664064408655307</c:v>
                </c:pt>
                <c:pt idx="2">
                  <c:v>81.89616485917864</c:v>
                </c:pt>
                <c:pt idx="3">
                  <c:v>82.360365760225335</c:v>
                </c:pt>
                <c:pt idx="4">
                  <c:v>83.288767562318739</c:v>
                </c:pt>
                <c:pt idx="5">
                  <c:v>84.217169364412143</c:v>
                </c:pt>
                <c:pt idx="6">
                  <c:v>85.145571166505547</c:v>
                </c:pt>
                <c:pt idx="7">
                  <c:v>86.073972968598937</c:v>
                </c:pt>
                <c:pt idx="8">
                  <c:v>87.00237477069237</c:v>
                </c:pt>
                <c:pt idx="9">
                  <c:v>87.93077657278576</c:v>
                </c:pt>
                <c:pt idx="10">
                  <c:v>88.859178374879164</c:v>
                </c:pt>
                <c:pt idx="11">
                  <c:v>89.787580176972568</c:v>
                </c:pt>
                <c:pt idx="12">
                  <c:v>90.715981979065972</c:v>
                </c:pt>
                <c:pt idx="13">
                  <c:v>91.644383781159362</c:v>
                </c:pt>
                <c:pt idx="14">
                  <c:v>92.572785583252767</c:v>
                </c:pt>
                <c:pt idx="15">
                  <c:v>93.501187385346171</c:v>
                </c:pt>
                <c:pt idx="16">
                  <c:v>94.429589187439575</c:v>
                </c:pt>
                <c:pt idx="17">
                  <c:v>95.357990989532993</c:v>
                </c:pt>
                <c:pt idx="18">
                  <c:v>96.286392791626398</c:v>
                </c:pt>
                <c:pt idx="19">
                  <c:v>97.214794593719802</c:v>
                </c:pt>
                <c:pt idx="20">
                  <c:v>98.143196395813192</c:v>
                </c:pt>
                <c:pt idx="21">
                  <c:v>99.071598197906596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236047.17467117746</c:v>
                </c:pt>
                <c:pt idx="2">
                  <c:v>289592.23355178337</c:v>
                </c:pt>
                <c:pt idx="3">
                  <c:v>354994.16258363973</c:v>
                </c:pt>
                <c:pt idx="4">
                  <c:v>434456.14338249044</c:v>
                </c:pt>
                <c:pt idx="5">
                  <c:v>488281.46188614151</c:v>
                </c:pt>
                <c:pt idx="6">
                  <c:v>529960.80611778854</c:v>
                </c:pt>
                <c:pt idx="7">
                  <c:v>564305.07463438087</c:v>
                </c:pt>
                <c:pt idx="8">
                  <c:v>593650.59529117413</c:v>
                </c:pt>
                <c:pt idx="9">
                  <c:v>619329.28683771146</c:v>
                </c:pt>
                <c:pt idx="10">
                  <c:v>642180.74339207215</c:v>
                </c:pt>
                <c:pt idx="11">
                  <c:v>662772.29130252986</c:v>
                </c:pt>
                <c:pt idx="12">
                  <c:v>681507.37737557234</c:v>
                </c:pt>
                <c:pt idx="13">
                  <c:v>698684.38987560268</c:v>
                </c:pt>
                <c:pt idx="14">
                  <c:v>714530.99308333313</c:v>
                </c:pt>
                <c:pt idx="15">
                  <c:v>729225.34373903926</c:v>
                </c:pt>
                <c:pt idx="16">
                  <c:v>742909.81655580818</c:v>
                </c:pt>
                <c:pt idx="17">
                  <c:v>755700.22529099672</c:v>
                </c:pt>
                <c:pt idx="18">
                  <c:v>767692.21688307158</c:v>
                </c:pt>
                <c:pt idx="19">
                  <c:v>778965.82639154734</c:v>
                </c:pt>
                <c:pt idx="20">
                  <c:v>789588.7979785261</c:v>
                </c:pt>
                <c:pt idx="21">
                  <c:v>799619.05568198813</c:v>
                </c:pt>
                <c:pt idx="22">
                  <c:v>809106.57461461483</c:v>
                </c:pt>
              </c:numCache>
            </c:numRef>
          </c:yVal>
          <c:smooth val="0"/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92.604188183004169</c:v>
                </c:pt>
                <c:pt idx="1">
                  <c:v>92.696635830716616</c:v>
                </c:pt>
                <c:pt idx="2">
                  <c:v>92.789083478429063</c:v>
                </c:pt>
                <c:pt idx="3">
                  <c:v>92.973978773853943</c:v>
                </c:pt>
                <c:pt idx="4">
                  <c:v>93.343769364703746</c:v>
                </c:pt>
                <c:pt idx="5">
                  <c:v>93.713559955553549</c:v>
                </c:pt>
                <c:pt idx="6">
                  <c:v>94.083350546403338</c:v>
                </c:pt>
                <c:pt idx="7">
                  <c:v>94.453141137253112</c:v>
                </c:pt>
                <c:pt idx="8">
                  <c:v>94.822931728102915</c:v>
                </c:pt>
                <c:pt idx="9">
                  <c:v>95.192722318952718</c:v>
                </c:pt>
                <c:pt idx="10">
                  <c:v>95.562512909802493</c:v>
                </c:pt>
                <c:pt idx="11">
                  <c:v>95.932303500652282</c:v>
                </c:pt>
                <c:pt idx="12">
                  <c:v>96.302094091502084</c:v>
                </c:pt>
                <c:pt idx="13">
                  <c:v>96.671884682351887</c:v>
                </c:pt>
                <c:pt idx="14">
                  <c:v>97.041675273201662</c:v>
                </c:pt>
                <c:pt idx="15">
                  <c:v>97.411465864051451</c:v>
                </c:pt>
                <c:pt idx="16">
                  <c:v>97.781256454901239</c:v>
                </c:pt>
                <c:pt idx="17">
                  <c:v>98.151047045751056</c:v>
                </c:pt>
                <c:pt idx="18">
                  <c:v>98.520837636600831</c:v>
                </c:pt>
                <c:pt idx="19">
                  <c:v>98.89062822745062</c:v>
                </c:pt>
                <c:pt idx="20">
                  <c:v>99.260418818300408</c:v>
                </c:pt>
                <c:pt idx="21">
                  <c:v>99.630209409150211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165502.74552768536</c:v>
                </c:pt>
                <c:pt idx="2">
                  <c:v>203136.65161810679</c:v>
                </c:pt>
                <c:pt idx="3">
                  <c:v>249237.32554128449</c:v>
                </c:pt>
                <c:pt idx="4">
                  <c:v>305577.1603210888</c:v>
                </c:pt>
                <c:pt idx="5">
                  <c:v>344057.50431048113</c:v>
                </c:pt>
                <c:pt idx="6">
                  <c:v>374104.6881505397</c:v>
                </c:pt>
                <c:pt idx="7">
                  <c:v>399075.14383392024</c:v>
                </c:pt>
                <c:pt idx="8">
                  <c:v>420596.49883606459</c:v>
                </c:pt>
                <c:pt idx="9">
                  <c:v>439595.31544517959</c:v>
                </c:pt>
                <c:pt idx="10">
                  <c:v>456654.8249848024</c:v>
                </c:pt>
                <c:pt idx="11">
                  <c:v>472168.5539402978</c:v>
                </c:pt>
                <c:pt idx="12">
                  <c:v>486415.94263567269</c:v>
                </c:pt>
                <c:pt idx="13">
                  <c:v>499603.35615443118</c:v>
                </c:pt>
                <c:pt idx="14">
                  <c:v>511888.00763403508</c:v>
                </c:pt>
                <c:pt idx="15">
                  <c:v>523392.73185642256</c:v>
                </c:pt>
                <c:pt idx="16">
                  <c:v>534215.53665025346</c:v>
                </c:pt>
                <c:pt idx="17">
                  <c:v>544436.0156624954</c:v>
                </c:pt>
                <c:pt idx="18">
                  <c:v>554119.79234431766</c:v>
                </c:pt>
                <c:pt idx="19">
                  <c:v>563321.68368578237</c:v>
                </c:pt>
                <c:pt idx="20">
                  <c:v>572088.005426505</c:v>
                </c:pt>
                <c:pt idx="21">
                  <c:v>580458.28602762381</c:v>
                </c:pt>
                <c:pt idx="22">
                  <c:v>588466.56390225678</c:v>
                </c:pt>
              </c:numCache>
            </c:numRef>
          </c:yVal>
          <c:smooth val="0"/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103.77641240787641</c:v>
                </c:pt>
                <c:pt idx="1">
                  <c:v>103.72920725277794</c:v>
                </c:pt>
                <c:pt idx="2">
                  <c:v>103.68200209767949</c:v>
                </c:pt>
                <c:pt idx="3">
                  <c:v>103.58759178748258</c:v>
                </c:pt>
                <c:pt idx="4">
                  <c:v>103.39877116708878</c:v>
                </c:pt>
                <c:pt idx="5">
                  <c:v>103.20995054669496</c:v>
                </c:pt>
                <c:pt idx="6">
                  <c:v>103.02112992630113</c:v>
                </c:pt>
                <c:pt idx="7">
                  <c:v>102.8323093059073</c:v>
                </c:pt>
                <c:pt idx="8">
                  <c:v>102.64348868551347</c:v>
                </c:pt>
                <c:pt idx="9">
                  <c:v>102.45466806511968</c:v>
                </c:pt>
                <c:pt idx="10">
                  <c:v>102.26584744472585</c:v>
                </c:pt>
                <c:pt idx="11">
                  <c:v>102.07702682433202</c:v>
                </c:pt>
                <c:pt idx="12">
                  <c:v>101.88820620393821</c:v>
                </c:pt>
                <c:pt idx="13">
                  <c:v>101.69938558354437</c:v>
                </c:pt>
                <c:pt idx="14">
                  <c:v>101.51056496315056</c:v>
                </c:pt>
                <c:pt idx="15">
                  <c:v>101.32174434275673</c:v>
                </c:pt>
                <c:pt idx="16">
                  <c:v>101.13292372236293</c:v>
                </c:pt>
                <c:pt idx="17">
                  <c:v>100.94410310196911</c:v>
                </c:pt>
                <c:pt idx="18">
                  <c:v>100.75528248157528</c:v>
                </c:pt>
                <c:pt idx="19">
                  <c:v>100.56646186118145</c:v>
                </c:pt>
                <c:pt idx="20">
                  <c:v>100.37764124078763</c:v>
                </c:pt>
                <c:pt idx="21">
                  <c:v>100.18882062039383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0"/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69.969969969969966</c:v>
                </c:pt>
                <c:pt idx="1">
                  <c:v>69.969969969969966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1800000.0000000005</c:v>
                </c:pt>
              </c:numCache>
            </c:numRef>
          </c:yVal>
          <c:smooth val="0"/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1800000.0000000005</c:v>
                </c:pt>
              </c:numCache>
            </c:numRef>
          </c:yVal>
          <c:smooth val="0"/>
          <c:extLst/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90.990990990990994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900000</c:v>
                </c:pt>
              </c:numCache>
            </c:numRef>
          </c:yVal>
          <c:smooth val="0"/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972000.00000000012</c:v>
                </c:pt>
              </c:numCache>
            </c:numRef>
          </c:yVal>
          <c:smooth val="0"/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91.291291291291287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233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69.969969969969966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/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333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1800000.0000000005</c:v>
                </c:pt>
              </c:numCache>
            </c:numRef>
          </c:yVal>
          <c:smooth val="0"/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-3.0030030030030028</c:v>
                </c:pt>
                <c:pt idx="1">
                  <c:v>-3.0030030030030028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1800000.0000000005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1411056"/>
        <c:axId val="781408704"/>
        <c:extLst/>
      </c:scatterChart>
      <c:valAx>
        <c:axId val="78141105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781408704"/>
        <c:crosses val="autoZero"/>
        <c:crossBetween val="midCat"/>
        <c:majorUnit val="10"/>
      </c:valAx>
      <c:valAx>
        <c:axId val="781408704"/>
        <c:scaling>
          <c:orientation val="minMax"/>
          <c:max val="1800000.0000000005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781411056"/>
        <c:crosses val="autoZero"/>
        <c:crossBetween val="midCat"/>
        <c:majorUnit val="90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153760</xdr:colOff>
      <xdr:row>4</xdr:row>
      <xdr:rowOff>18507</xdr:rowOff>
    </xdr:from>
    <xdr:ext cx="1076325" cy="801902"/>
    <xdr:pic>
      <xdr:nvPicPr>
        <xdr:cNvPr id="3" name="Afbeelding 2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6394540" y="1001487"/>
          <a:ext cx="1076325" cy="801902"/>
        </a:xfrm>
        <a:prstGeom prst="rect">
          <a:avLst/>
        </a:prstGeom>
      </xdr:spPr>
    </xdr:pic>
    <xdr:clientData/>
  </xdr:oneCellAnchor>
  <xdr:oneCellAnchor>
    <xdr:from>
      <xdr:col>3</xdr:col>
      <xdr:colOff>878205</xdr:colOff>
      <xdr:row>5</xdr:row>
      <xdr:rowOff>32515</xdr:rowOff>
    </xdr:from>
    <xdr:ext cx="1600200" cy="231463"/>
    <xdr:pic>
      <xdr:nvPicPr>
        <xdr:cNvPr id="4" name="Afbeelding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9675" b="22940"/>
        <a:stretch/>
      </xdr:blipFill>
      <xdr:spPr>
        <a:xfrm>
          <a:off x="4261485" y="1175515"/>
          <a:ext cx="1600200" cy="23146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290920</xdr:colOff>
      <xdr:row>3</xdr:row>
      <xdr:rowOff>26127</xdr:rowOff>
    </xdr:from>
    <xdr:ext cx="1076325" cy="801902"/>
    <xdr:pic>
      <xdr:nvPicPr>
        <xdr:cNvPr id="4" name="Afbeelding 3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9015820" y="803367"/>
          <a:ext cx="1076325" cy="801902"/>
        </a:xfrm>
        <a:prstGeom prst="rect">
          <a:avLst/>
        </a:prstGeom>
      </xdr:spPr>
    </xdr:pic>
    <xdr:clientData/>
  </xdr:oneCellAnchor>
  <xdr:oneCellAnchor>
    <xdr:from>
      <xdr:col>4</xdr:col>
      <xdr:colOff>596265</xdr:colOff>
      <xdr:row>7</xdr:row>
      <xdr:rowOff>24895</xdr:rowOff>
    </xdr:from>
    <xdr:ext cx="1600200" cy="231463"/>
    <xdr:pic>
      <xdr:nvPicPr>
        <xdr:cNvPr id="5" name="Afbeelding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9675" b="22940"/>
        <a:stretch/>
      </xdr:blipFill>
      <xdr:spPr>
        <a:xfrm>
          <a:off x="4634865" y="1487935"/>
          <a:ext cx="1600200" cy="23146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153760</xdr:colOff>
      <xdr:row>4</xdr:row>
      <xdr:rowOff>18507</xdr:rowOff>
    </xdr:from>
    <xdr:ext cx="1076325" cy="801902"/>
    <xdr:pic>
      <xdr:nvPicPr>
        <xdr:cNvPr id="3" name="Afbeelding 2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5365840" y="1001487"/>
          <a:ext cx="1076325" cy="801902"/>
        </a:xfrm>
        <a:prstGeom prst="rect">
          <a:avLst/>
        </a:prstGeom>
      </xdr:spPr>
    </xdr:pic>
    <xdr:clientData/>
  </xdr:oneCellAnchor>
  <xdr:oneCellAnchor>
    <xdr:from>
      <xdr:col>3</xdr:col>
      <xdr:colOff>878205</xdr:colOff>
      <xdr:row>5</xdr:row>
      <xdr:rowOff>32515</xdr:rowOff>
    </xdr:from>
    <xdr:ext cx="1600200" cy="231463"/>
    <xdr:pic>
      <xdr:nvPicPr>
        <xdr:cNvPr id="4" name="Afbeelding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9675" b="22940"/>
        <a:stretch/>
      </xdr:blipFill>
      <xdr:spPr>
        <a:xfrm>
          <a:off x="2348865" y="1175515"/>
          <a:ext cx="1600200" cy="23146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153760</xdr:colOff>
      <xdr:row>4</xdr:row>
      <xdr:rowOff>18507</xdr:rowOff>
    </xdr:from>
    <xdr:ext cx="1076325" cy="801902"/>
    <xdr:pic>
      <xdr:nvPicPr>
        <xdr:cNvPr id="3" name="Afbeelding 2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7880440" y="1001487"/>
          <a:ext cx="1076325" cy="801902"/>
        </a:xfrm>
        <a:prstGeom prst="rect">
          <a:avLst/>
        </a:prstGeom>
      </xdr:spPr>
    </xdr:pic>
    <xdr:clientData/>
  </xdr:oneCellAnchor>
  <xdr:oneCellAnchor>
    <xdr:from>
      <xdr:col>3</xdr:col>
      <xdr:colOff>878205</xdr:colOff>
      <xdr:row>5</xdr:row>
      <xdr:rowOff>32515</xdr:rowOff>
    </xdr:from>
    <xdr:ext cx="1600200" cy="231463"/>
    <xdr:pic>
      <xdr:nvPicPr>
        <xdr:cNvPr id="5" name="Afbeelding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9675" b="22940"/>
        <a:stretch/>
      </xdr:blipFill>
      <xdr:spPr>
        <a:xfrm>
          <a:off x="3347085" y="1175515"/>
          <a:ext cx="1600200" cy="23146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3574676</xdr:colOff>
      <xdr:row>2</xdr:row>
      <xdr:rowOff>84605</xdr:rowOff>
    </xdr:from>
    <xdr:to>
      <xdr:col>5</xdr:col>
      <xdr:colOff>1329962</xdr:colOff>
      <xdr:row>3</xdr:row>
      <xdr:rowOff>255999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99376" y="618005"/>
          <a:ext cx="1496706" cy="438094"/>
        </a:xfrm>
        <a:prstGeom prst="rect">
          <a:avLst/>
        </a:prstGeom>
      </xdr:spPr>
    </xdr:pic>
    <xdr:clientData/>
  </xdr:twoCellAnchor>
  <xdr:twoCellAnchor>
    <xdr:from>
      <xdr:col>1</xdr:col>
      <xdr:colOff>2988</xdr:colOff>
      <xdr:row>7</xdr:row>
      <xdr:rowOff>5976</xdr:rowOff>
    </xdr:from>
    <xdr:to>
      <xdr:col>1</xdr:col>
      <xdr:colOff>6352988</xdr:colOff>
      <xdr:row>25</xdr:row>
      <xdr:rowOff>251012</xdr:rowOff>
    </xdr:to>
    <xdr:graphicFrame macro="">
      <xdr:nvGraphicFramePr>
        <xdr:cNvPr id="3" name="Grafiek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862853</xdr:colOff>
      <xdr:row>9</xdr:row>
      <xdr:rowOff>11206</xdr:rowOff>
    </xdr:from>
    <xdr:to>
      <xdr:col>1</xdr:col>
      <xdr:colOff>2364442</xdr:colOff>
      <xdr:row>14</xdr:row>
      <xdr:rowOff>123265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313" y="2236246"/>
          <a:ext cx="1501589" cy="1864659"/>
        </a:xfrm>
        <a:prstGeom prst="rect">
          <a:avLst/>
        </a:prstGeom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SPROW55\CFD_UG_HKT\Inkoop-UNIT\80-INKOOPDOSSIERS-ICT\INK13-018%20Video%20conferencing\01%20-%20VOORBEREIDING\EMVI-Superformule%20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SPROW55/CFD_UG_HKT/Inkoop-UNIT/80-INKOOPDOSSIERS-ICT/IUC21-025%20Europese%20Aanbesteding%20GTIS/01%20-%20VOORBEREIDING/07%20-%20Econoom/gunningsmodel/Gunningsmodel%20GTIS%202022%200.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Invoer EMVI-kaders"/>
      <sheetName val=" EMVI-Superformule"/>
      <sheetName val="Grafiek EMVI-Superformule"/>
      <sheetName val="Versiebeheer"/>
      <sheetName val="TBV PRIJSMODEL (1)"/>
      <sheetName val="TBV PRIJSMODEL (2)"/>
      <sheetName val="HULP-velden"/>
      <sheetName val="Blad2"/>
    </sheetNames>
    <sheetDataSet>
      <sheetData sheetId="0"/>
      <sheetData sheetId="1">
        <row r="20">
          <cell r="M20">
            <v>200</v>
          </cell>
        </row>
        <row r="21">
          <cell r="M21">
            <v>120</v>
          </cell>
        </row>
        <row r="22">
          <cell r="M22">
            <v>80</v>
          </cell>
        </row>
        <row r="25">
          <cell r="M25">
            <v>4605000</v>
          </cell>
        </row>
        <row r="26">
          <cell r="M26">
            <v>140</v>
          </cell>
        </row>
        <row r="27">
          <cell r="M27">
            <v>5572050</v>
          </cell>
        </row>
        <row r="28">
          <cell r="M28">
            <v>3.1720000000000002</v>
          </cell>
        </row>
      </sheetData>
      <sheetData sheetId="2"/>
      <sheetData sheetId="3"/>
      <sheetData sheetId="4"/>
      <sheetData sheetId="5"/>
      <sheetData sheetId="6">
        <row r="6">
          <cell r="C6">
            <v>125000</v>
          </cell>
        </row>
      </sheetData>
      <sheetData sheetId="7">
        <row r="8">
          <cell r="D8">
            <v>1.21</v>
          </cell>
        </row>
        <row r="9">
          <cell r="D9">
            <v>1.4285714285714286</v>
          </cell>
        </row>
        <row r="10">
          <cell r="D10">
            <v>3.1718999999999999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>
        <row r="22">
          <cell r="K22">
            <v>0</v>
          </cell>
        </row>
      </sheetData>
      <sheetData sheetId="2"/>
      <sheetData sheetId="3"/>
      <sheetData sheetId="4"/>
      <sheetData sheetId="5"/>
      <sheetData sheetId="6">
        <row r="20">
          <cell r="L20">
            <v>1.0990099009900991</v>
          </cell>
        </row>
        <row r="80">
          <cell r="J80">
            <v>0.7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1">
    <pageSetUpPr fitToPage="1"/>
  </sheetPr>
  <dimension ref="A1:AE115"/>
  <sheetViews>
    <sheetView showGridLines="0" zoomScaleNormal="100" workbookViewId="0">
      <selection activeCell="C9" sqref="C9"/>
    </sheetView>
  </sheetViews>
  <sheetFormatPr defaultColWidth="0" defaultRowHeight="0" customHeight="1" zeroHeight="1" x14ac:dyDescent="0.25"/>
  <cols>
    <col min="1" max="2" width="1.6640625" style="104" customWidth="1"/>
    <col min="3" max="3" width="46" style="104" customWidth="1"/>
    <col min="4" max="4" width="40" style="104" customWidth="1"/>
    <col min="5" max="5" width="1.6640625" style="104" customWidth="1"/>
    <col min="6" max="6" width="21.6640625" style="104" customWidth="1"/>
    <col min="7" max="7" width="11.33203125" style="104" customWidth="1"/>
    <col min="8" max="8" width="2.88671875" style="104" customWidth="1"/>
    <col min="9" max="9" width="1.6640625" style="104" customWidth="1"/>
    <col min="10" max="10" width="13.5546875" style="104" hidden="1" customWidth="1"/>
    <col min="11" max="11" width="2.109375" style="104" hidden="1" customWidth="1"/>
    <col min="12" max="12" width="10.44140625" style="104" hidden="1" customWidth="1"/>
    <col min="13" max="13" width="2.33203125" style="104" hidden="1" customWidth="1"/>
    <col min="14" max="16" width="15.6640625" style="104" hidden="1" customWidth="1"/>
    <col min="17" max="17" width="2.33203125" style="104" hidden="1" customWidth="1"/>
    <col min="18" max="18" width="7" style="104" hidden="1" customWidth="1"/>
    <col min="19" max="19" width="2.33203125" style="104" hidden="1" customWidth="1"/>
    <col min="20" max="20" width="21.6640625" style="104" hidden="1" customWidth="1"/>
    <col min="21" max="22" width="3.88671875" style="104" hidden="1" customWidth="1"/>
    <col min="23" max="23" width="12.109375" style="104" hidden="1" customWidth="1"/>
    <col min="24" max="24" width="6.6640625" style="104" hidden="1" customWidth="1"/>
    <col min="25" max="25" width="12.109375" style="104" hidden="1" customWidth="1"/>
    <col min="26" max="26" width="6.6640625" style="104" hidden="1" customWidth="1"/>
    <col min="27" max="27" width="12.109375" style="104" hidden="1" customWidth="1"/>
    <col min="28" max="28" width="1.6640625" style="104" hidden="1" customWidth="1"/>
    <col min="29" max="31" width="2.6640625" style="104" hidden="1" customWidth="1"/>
    <col min="32" max="16384" width="9.109375" style="104" hidden="1"/>
  </cols>
  <sheetData>
    <row r="1" spans="1:27" s="82" customFormat="1" ht="16.8" customHeight="1" x14ac:dyDescent="0.2">
      <c r="B1" s="83"/>
    </row>
    <row r="2" spans="1:27" s="82" customFormat="1" ht="22.2" x14ac:dyDescent="0.35">
      <c r="B2" s="84" t="s">
        <v>302</v>
      </c>
      <c r="C2" s="85"/>
      <c r="D2" s="85"/>
      <c r="E2" s="85"/>
      <c r="F2" s="85"/>
      <c r="G2" s="85"/>
    </row>
    <row r="3" spans="1:27" s="82" customFormat="1" ht="22.2" x14ac:dyDescent="0.35">
      <c r="B3" s="86" t="s">
        <v>165</v>
      </c>
      <c r="C3" s="85"/>
      <c r="D3" s="87"/>
      <c r="E3" s="87"/>
      <c r="F3" s="87"/>
      <c r="G3" s="87"/>
    </row>
    <row r="4" spans="1:27" s="82" customFormat="1" ht="16.2" customHeight="1" x14ac:dyDescent="0.3">
      <c r="B4" s="88" t="s">
        <v>2</v>
      </c>
      <c r="C4" s="85"/>
      <c r="D4" s="85"/>
      <c r="E4" s="85"/>
      <c r="F4" s="85"/>
      <c r="G4" s="85"/>
    </row>
    <row r="5" spans="1:27" s="82" customFormat="1" ht="12.6" customHeight="1" x14ac:dyDescent="0.2">
      <c r="B5" s="89" t="s">
        <v>301</v>
      </c>
      <c r="C5" s="85"/>
      <c r="D5" s="85"/>
      <c r="E5" s="85"/>
      <c r="F5" s="85"/>
      <c r="G5" s="85"/>
    </row>
    <row r="6" spans="1:27" s="82" customFormat="1" ht="12.6" customHeight="1" x14ac:dyDescent="0.2">
      <c r="B6" s="90" t="s">
        <v>299</v>
      </c>
      <c r="C6" s="85"/>
      <c r="D6" s="85"/>
      <c r="E6" s="85"/>
      <c r="F6" s="85"/>
      <c r="G6" s="85"/>
    </row>
    <row r="7" spans="1:27" s="82" customFormat="1" ht="12.6" x14ac:dyDescent="0.2">
      <c r="B7" s="91"/>
      <c r="C7" s="85"/>
      <c r="D7" s="85"/>
      <c r="E7" s="85"/>
      <c r="F7" s="85"/>
      <c r="G7" s="85"/>
    </row>
    <row r="8" spans="1:27" s="82" customFormat="1" ht="16.2" x14ac:dyDescent="0.2">
      <c r="B8" s="92"/>
      <c r="C8" s="93" t="s">
        <v>300</v>
      </c>
      <c r="D8" s="94"/>
      <c r="E8" s="94"/>
      <c r="F8" s="94"/>
      <c r="G8" s="94"/>
      <c r="N8" s="95"/>
      <c r="P8" s="96"/>
    </row>
    <row r="9" spans="1:27" s="82" customFormat="1" ht="18" customHeight="1" x14ac:dyDescent="0.2">
      <c r="B9" s="92"/>
      <c r="C9" s="79"/>
      <c r="D9" s="98"/>
      <c r="E9" s="99"/>
      <c r="F9" s="99"/>
      <c r="G9" s="99"/>
      <c r="N9" s="95"/>
      <c r="P9" s="96"/>
    </row>
    <row r="10" spans="1:27" s="82" customFormat="1" ht="12.6" x14ac:dyDescent="0.2">
      <c r="B10" s="92"/>
      <c r="C10" s="100"/>
      <c r="D10" s="98"/>
      <c r="E10" s="98"/>
      <c r="F10" s="98"/>
      <c r="G10" s="98"/>
      <c r="N10" s="95"/>
      <c r="P10" s="96"/>
    </row>
    <row r="11" spans="1:27" ht="15" customHeight="1" thickBot="1" x14ac:dyDescent="0.3">
      <c r="A11" s="101"/>
      <c r="B11" s="102"/>
      <c r="C11" s="102"/>
      <c r="D11" s="103"/>
      <c r="E11" s="102"/>
      <c r="F11" s="102"/>
      <c r="G11" s="102"/>
      <c r="H11" s="101"/>
      <c r="I11" s="101"/>
      <c r="T11" s="101"/>
      <c r="U11" s="101"/>
      <c r="V11" s="101"/>
      <c r="W11" s="101"/>
      <c r="X11" s="101"/>
      <c r="Y11" s="101"/>
      <c r="Z11" s="101"/>
      <c r="AA11" s="101"/>
    </row>
    <row r="12" spans="1:27" ht="15" customHeight="1" x14ac:dyDescent="0.25">
      <c r="A12" s="101"/>
      <c r="B12" s="101"/>
      <c r="C12" s="101"/>
      <c r="D12" s="105"/>
      <c r="E12" s="101"/>
      <c r="F12" s="101"/>
      <c r="G12" s="101"/>
      <c r="H12" s="101"/>
      <c r="I12" s="101"/>
      <c r="T12" s="101"/>
      <c r="U12" s="101"/>
      <c r="V12" s="101"/>
      <c r="W12" s="101"/>
      <c r="X12" s="101"/>
      <c r="Y12" s="101"/>
      <c r="Z12" s="101"/>
      <c r="AA12" s="101"/>
    </row>
    <row r="13" spans="1:27" ht="15" customHeight="1" x14ac:dyDescent="0.25">
      <c r="A13" s="101"/>
      <c r="B13" s="101"/>
      <c r="C13" s="134" t="s">
        <v>303</v>
      </c>
      <c r="D13" s="105"/>
      <c r="E13" s="101"/>
      <c r="F13" s="101"/>
      <c r="G13" s="101"/>
      <c r="H13" s="101"/>
      <c r="I13" s="101"/>
      <c r="T13" s="101"/>
      <c r="U13" s="101"/>
      <c r="V13" s="101"/>
      <c r="W13" s="101"/>
      <c r="X13" s="101"/>
      <c r="Y13" s="101"/>
      <c r="Z13" s="101"/>
      <c r="AA13" s="101"/>
    </row>
    <row r="14" spans="1:27" ht="15" customHeight="1" x14ac:dyDescent="0.25">
      <c r="A14" s="101"/>
      <c r="B14" s="101"/>
      <c r="C14" s="125" t="s">
        <v>38</v>
      </c>
      <c r="D14" s="135" t="s">
        <v>304</v>
      </c>
      <c r="E14" s="136"/>
      <c r="F14" s="137" t="str">
        <f>IF('Kernass. &amp; Minicompetities'!I108=450000,"0",'Kernass. &amp; Minicompetities'!I108)</f>
        <v>0</v>
      </c>
      <c r="G14" s="101"/>
      <c r="H14" s="101"/>
      <c r="I14" s="101"/>
      <c r="T14" s="101"/>
      <c r="U14" s="101"/>
      <c r="V14" s="101"/>
      <c r="W14" s="101"/>
      <c r="X14" s="101"/>
      <c r="Y14" s="101"/>
      <c r="Z14" s="101"/>
      <c r="AA14" s="101"/>
    </row>
    <row r="15" spans="1:27" ht="15" customHeight="1" x14ac:dyDescent="0.25">
      <c r="A15" s="101"/>
      <c r="B15" s="101"/>
      <c r="C15" s="136"/>
      <c r="D15" s="136"/>
      <c r="E15" s="136"/>
      <c r="F15" s="136"/>
      <c r="G15" s="101"/>
      <c r="H15" s="101"/>
      <c r="I15" s="101"/>
      <c r="T15" s="101"/>
      <c r="U15" s="101"/>
      <c r="V15" s="101"/>
      <c r="W15" s="101"/>
      <c r="X15" s="101"/>
      <c r="Y15" s="101"/>
      <c r="Z15" s="101"/>
      <c r="AA15" s="101"/>
    </row>
    <row r="16" spans="1:27" ht="15" customHeight="1" x14ac:dyDescent="0.25">
      <c r="A16" s="101"/>
      <c r="B16" s="101"/>
      <c r="C16" s="134" t="s">
        <v>170</v>
      </c>
      <c r="D16" s="138"/>
      <c r="E16" s="136"/>
      <c r="F16" s="136"/>
      <c r="G16" s="101"/>
      <c r="H16" s="101"/>
      <c r="I16" s="101"/>
      <c r="T16" s="101"/>
      <c r="U16" s="101"/>
      <c r="V16" s="101"/>
      <c r="W16" s="101"/>
      <c r="X16" s="101"/>
      <c r="Y16" s="101"/>
      <c r="Z16" s="101"/>
      <c r="AA16" s="101"/>
    </row>
    <row r="17" spans="1:27" ht="15" customHeight="1" x14ac:dyDescent="0.25">
      <c r="A17" s="101"/>
      <c r="B17" s="101"/>
      <c r="C17" s="125" t="s">
        <v>53</v>
      </c>
      <c r="D17" s="135" t="s">
        <v>173</v>
      </c>
      <c r="E17" s="136"/>
      <c r="F17" s="139">
        <f>Uurprijzen!G37</f>
        <v>0</v>
      </c>
      <c r="G17" s="101"/>
      <c r="H17" s="101"/>
      <c r="I17" s="101"/>
      <c r="T17" s="101"/>
      <c r="U17" s="101"/>
      <c r="V17" s="101"/>
      <c r="W17" s="101"/>
      <c r="X17" s="101"/>
      <c r="Y17" s="101"/>
      <c r="Z17" s="101"/>
      <c r="AA17" s="101"/>
    </row>
    <row r="18" spans="1:27" ht="15" customHeight="1" x14ac:dyDescent="0.25">
      <c r="A18" s="101"/>
      <c r="B18" s="101"/>
      <c r="C18" s="136"/>
      <c r="D18" s="136"/>
      <c r="E18" s="136"/>
      <c r="F18" s="136"/>
      <c r="G18" s="101"/>
      <c r="H18" s="101"/>
      <c r="I18" s="101"/>
      <c r="T18" s="101"/>
      <c r="U18" s="101"/>
      <c r="V18" s="101"/>
      <c r="W18" s="101"/>
      <c r="X18" s="101"/>
      <c r="Y18" s="101"/>
      <c r="Z18" s="101"/>
      <c r="AA18" s="101"/>
    </row>
    <row r="19" spans="1:27" ht="15" customHeight="1" x14ac:dyDescent="0.25">
      <c r="A19" s="101"/>
      <c r="B19" s="101"/>
      <c r="C19" s="134" t="s">
        <v>171</v>
      </c>
      <c r="D19" s="138"/>
      <c r="E19" s="136"/>
      <c r="F19" s="136"/>
      <c r="G19" s="101"/>
      <c r="H19" s="101"/>
      <c r="I19" s="101"/>
      <c r="T19" s="101"/>
      <c r="U19" s="101"/>
      <c r="V19" s="101"/>
      <c r="W19" s="101"/>
      <c r="X19" s="101"/>
      <c r="Y19" s="101"/>
      <c r="Z19" s="101"/>
      <c r="AA19" s="101"/>
    </row>
    <row r="20" spans="1:27" ht="15" customHeight="1" x14ac:dyDescent="0.25">
      <c r="A20" s="101"/>
      <c r="B20" s="101"/>
      <c r="C20" s="125" t="s">
        <v>53</v>
      </c>
      <c r="D20" s="135" t="s">
        <v>172</v>
      </c>
      <c r="E20" s="136"/>
      <c r="F20" s="139">
        <f>'Overige Prijzen'!G36</f>
        <v>0</v>
      </c>
      <c r="G20" s="101"/>
      <c r="H20" s="101"/>
      <c r="I20" s="101"/>
      <c r="T20" s="101"/>
      <c r="U20" s="101"/>
      <c r="V20" s="101"/>
      <c r="W20" s="101"/>
      <c r="X20" s="101"/>
      <c r="Y20" s="101"/>
      <c r="Z20" s="101"/>
      <c r="AA20" s="101"/>
    </row>
    <row r="21" spans="1:27" ht="15" customHeight="1" thickBot="1" x14ac:dyDescent="0.3">
      <c r="A21" s="101"/>
      <c r="B21" s="102"/>
      <c r="C21" s="140"/>
      <c r="D21" s="141"/>
      <c r="E21" s="141"/>
      <c r="F21" s="141"/>
      <c r="G21" s="141"/>
      <c r="H21" s="135"/>
      <c r="I21" s="101"/>
      <c r="T21" s="101"/>
      <c r="U21" s="101"/>
      <c r="V21" s="101"/>
      <c r="W21" s="101"/>
      <c r="X21" s="101"/>
      <c r="Y21" s="101"/>
      <c r="Z21" s="101"/>
      <c r="AA21" s="101"/>
    </row>
    <row r="22" spans="1:27" ht="15" customHeight="1" x14ac:dyDescent="0.25">
      <c r="A22" s="101"/>
      <c r="B22" s="101"/>
      <c r="C22" s="142"/>
      <c r="D22" s="142"/>
      <c r="E22" s="142"/>
      <c r="F22" s="101"/>
      <c r="G22" s="101"/>
      <c r="H22" s="101"/>
      <c r="I22" s="101"/>
    </row>
    <row r="23" spans="1:27" ht="17.399999999999999" x14ac:dyDescent="0.25">
      <c r="A23" s="101"/>
      <c r="B23" s="101"/>
      <c r="C23" s="143" t="s">
        <v>23</v>
      </c>
      <c r="D23" s="101"/>
      <c r="E23" s="101"/>
      <c r="F23" s="179">
        <f>SUM(F14:F20)</f>
        <v>0</v>
      </c>
      <c r="G23" s="179"/>
      <c r="H23" s="101"/>
      <c r="I23" s="101"/>
    </row>
    <row r="24" spans="1:27" ht="15" customHeight="1" x14ac:dyDescent="0.25">
      <c r="A24" s="101"/>
      <c r="B24" s="101"/>
      <c r="C24" s="101"/>
      <c r="D24" s="105"/>
      <c r="E24" s="101"/>
      <c r="F24" s="101"/>
      <c r="G24" s="101"/>
      <c r="H24" s="101"/>
      <c r="I24" s="101"/>
      <c r="T24" s="101"/>
      <c r="U24" s="101"/>
      <c r="V24" s="101"/>
      <c r="W24" s="101"/>
      <c r="X24" s="101"/>
      <c r="Y24" s="101"/>
      <c r="Z24" s="101"/>
      <c r="AA24" s="101"/>
    </row>
    <row r="25" spans="1:27" ht="15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T25" s="101"/>
      <c r="U25" s="101"/>
      <c r="V25" s="101"/>
      <c r="W25" s="101"/>
      <c r="X25" s="101"/>
      <c r="Y25" s="101"/>
      <c r="Z25" s="101"/>
      <c r="AA25" s="101"/>
    </row>
    <row r="26" spans="1:27" ht="13.2" hidden="1" x14ac:dyDescent="0.25">
      <c r="T26" s="101"/>
      <c r="U26" s="101"/>
      <c r="V26" s="101"/>
      <c r="W26" s="101"/>
      <c r="X26" s="101"/>
      <c r="Y26" s="101"/>
      <c r="Z26" s="101"/>
      <c r="AA26" s="101"/>
    </row>
    <row r="27" spans="1:27" ht="13.2" hidden="1" x14ac:dyDescent="0.25">
      <c r="T27" s="101"/>
      <c r="U27" s="101"/>
      <c r="V27" s="101"/>
      <c r="W27" s="101"/>
      <c r="X27" s="101"/>
      <c r="Y27" s="101"/>
      <c r="Z27" s="101"/>
      <c r="AA27" s="101"/>
    </row>
    <row r="28" spans="1:27" ht="13.2" hidden="1" x14ac:dyDescent="0.25">
      <c r="T28" s="101"/>
      <c r="U28" s="101"/>
      <c r="V28" s="101"/>
      <c r="W28" s="101"/>
      <c r="X28" s="101"/>
      <c r="Y28" s="101"/>
      <c r="Z28" s="101"/>
      <c r="AA28" s="101"/>
    </row>
    <row r="29" spans="1:27" ht="13.2" hidden="1" x14ac:dyDescent="0.25">
      <c r="T29" s="101"/>
      <c r="U29" s="101"/>
      <c r="V29" s="101"/>
      <c r="W29" s="101"/>
      <c r="X29" s="101"/>
      <c r="Y29" s="101"/>
      <c r="Z29" s="101"/>
      <c r="AA29" s="101"/>
    </row>
    <row r="30" spans="1:27" ht="13.2" hidden="1" x14ac:dyDescent="0.25">
      <c r="T30" s="101"/>
      <c r="U30" s="101"/>
      <c r="V30" s="101"/>
      <c r="W30" s="101"/>
      <c r="X30" s="101"/>
      <c r="Y30" s="101"/>
      <c r="Z30" s="101"/>
      <c r="AA30" s="101"/>
    </row>
    <row r="31" spans="1:27" ht="13.2" hidden="1" x14ac:dyDescent="0.25">
      <c r="T31" s="101"/>
      <c r="U31" s="101"/>
      <c r="V31" s="101"/>
      <c r="W31" s="101"/>
      <c r="X31" s="101"/>
      <c r="Y31" s="101"/>
      <c r="Z31" s="101"/>
      <c r="AA31" s="101"/>
    </row>
    <row r="32" spans="1:27" ht="13.2" hidden="1" x14ac:dyDescent="0.25">
      <c r="T32" s="101"/>
      <c r="U32" s="101"/>
      <c r="V32" s="101"/>
      <c r="W32" s="101"/>
      <c r="X32" s="101"/>
      <c r="Y32" s="101"/>
      <c r="Z32" s="101"/>
      <c r="AA32" s="101"/>
    </row>
    <row r="33" spans="20:27" ht="13.2" hidden="1" x14ac:dyDescent="0.25">
      <c r="T33" s="101"/>
      <c r="U33" s="101"/>
      <c r="V33" s="101"/>
      <c r="W33" s="101"/>
      <c r="X33" s="101"/>
      <c r="Y33" s="101"/>
      <c r="Z33" s="101"/>
      <c r="AA33" s="101"/>
    </row>
    <row r="34" spans="20:27" ht="13.2" hidden="1" x14ac:dyDescent="0.25">
      <c r="T34" s="101"/>
      <c r="U34" s="101"/>
      <c r="V34" s="101"/>
      <c r="W34" s="101"/>
      <c r="X34" s="101"/>
      <c r="Y34" s="101"/>
      <c r="Z34" s="101"/>
      <c r="AA34" s="101"/>
    </row>
    <row r="35" spans="20:27" ht="13.2" hidden="1" x14ac:dyDescent="0.25">
      <c r="T35" s="101"/>
      <c r="U35" s="101"/>
      <c r="V35" s="101"/>
      <c r="W35" s="101"/>
      <c r="X35" s="101"/>
      <c r="Y35" s="101"/>
      <c r="Z35" s="101"/>
      <c r="AA35" s="101"/>
    </row>
    <row r="36" spans="20:27" ht="13.2" hidden="1" x14ac:dyDescent="0.25">
      <c r="T36" s="101"/>
      <c r="U36" s="101"/>
      <c r="V36" s="101"/>
      <c r="W36" s="101"/>
      <c r="X36" s="101"/>
      <c r="Y36" s="101"/>
      <c r="Z36" s="101"/>
      <c r="AA36" s="101"/>
    </row>
    <row r="37" spans="20:27" ht="13.2" hidden="1" x14ac:dyDescent="0.25">
      <c r="T37" s="101"/>
      <c r="U37" s="101"/>
      <c r="V37" s="101"/>
      <c r="W37" s="101"/>
      <c r="X37" s="101"/>
      <c r="Y37" s="101"/>
      <c r="Z37" s="101"/>
      <c r="AA37" s="101"/>
    </row>
    <row r="38" spans="20:27" ht="13.2" hidden="1" x14ac:dyDescent="0.25">
      <c r="T38" s="101"/>
      <c r="U38" s="101"/>
      <c r="V38" s="101"/>
      <c r="W38" s="101"/>
      <c r="X38" s="101"/>
      <c r="Y38" s="101"/>
      <c r="Z38" s="101"/>
      <c r="AA38" s="101"/>
    </row>
    <row r="39" spans="20:27" ht="13.2" hidden="1" x14ac:dyDescent="0.25">
      <c r="T39" s="101"/>
      <c r="U39" s="101"/>
      <c r="V39" s="101"/>
      <c r="W39" s="101"/>
      <c r="X39" s="101"/>
      <c r="Y39" s="101"/>
      <c r="Z39" s="101"/>
      <c r="AA39" s="101"/>
    </row>
    <row r="40" spans="20:27" ht="13.2" hidden="1" x14ac:dyDescent="0.25">
      <c r="T40" s="101"/>
      <c r="U40" s="101"/>
      <c r="V40" s="101"/>
      <c r="W40" s="101"/>
      <c r="X40" s="101"/>
      <c r="Y40" s="101"/>
      <c r="Z40" s="101"/>
      <c r="AA40" s="101"/>
    </row>
    <row r="41" spans="20:27" ht="13.2" hidden="1" x14ac:dyDescent="0.25">
      <c r="T41" s="101"/>
      <c r="U41" s="101"/>
      <c r="V41" s="101"/>
      <c r="W41" s="101"/>
      <c r="X41" s="101"/>
      <c r="Y41" s="101"/>
      <c r="Z41" s="101"/>
      <c r="AA41" s="101"/>
    </row>
    <row r="42" spans="20:27" ht="13.2" hidden="1" x14ac:dyDescent="0.25">
      <c r="T42" s="101"/>
      <c r="U42" s="101"/>
      <c r="V42" s="101"/>
      <c r="W42" s="101"/>
      <c r="X42" s="101"/>
      <c r="Y42" s="101"/>
      <c r="Z42" s="101"/>
      <c r="AA42" s="101"/>
    </row>
    <row r="43" spans="20:27" ht="13.2" hidden="1" x14ac:dyDescent="0.25">
      <c r="T43" s="101"/>
      <c r="U43" s="101"/>
      <c r="V43" s="101"/>
      <c r="W43" s="101"/>
      <c r="X43" s="101"/>
      <c r="Y43" s="101"/>
      <c r="Z43" s="101"/>
      <c r="AA43" s="101"/>
    </row>
    <row r="44" spans="20:27" ht="13.2" hidden="1" x14ac:dyDescent="0.25">
      <c r="T44" s="101"/>
      <c r="U44" s="101"/>
      <c r="V44" s="101"/>
      <c r="W44" s="101"/>
      <c r="X44" s="101"/>
      <c r="Y44" s="101"/>
      <c r="Z44" s="101"/>
      <c r="AA44" s="101"/>
    </row>
    <row r="45" spans="20:27" ht="13.2" hidden="1" x14ac:dyDescent="0.25">
      <c r="T45" s="101"/>
      <c r="U45" s="101"/>
      <c r="V45" s="101"/>
      <c r="W45" s="101"/>
      <c r="X45" s="101"/>
      <c r="Y45" s="101"/>
      <c r="Z45" s="101"/>
      <c r="AA45" s="101"/>
    </row>
    <row r="46" spans="20:27" ht="13.2" hidden="1" x14ac:dyDescent="0.25">
      <c r="T46" s="101"/>
      <c r="U46" s="101"/>
      <c r="V46" s="101"/>
      <c r="W46" s="101"/>
      <c r="X46" s="101"/>
      <c r="Y46" s="101"/>
      <c r="Z46" s="101"/>
      <c r="AA46" s="101"/>
    </row>
    <row r="47" spans="20:27" ht="13.2" hidden="1" x14ac:dyDescent="0.25">
      <c r="T47" s="101"/>
      <c r="U47" s="101"/>
      <c r="V47" s="101"/>
      <c r="W47" s="101"/>
      <c r="X47" s="101"/>
      <c r="Y47" s="101"/>
      <c r="Z47" s="101"/>
      <c r="AA47" s="101"/>
    </row>
    <row r="48" spans="20:27" ht="13.2" hidden="1" x14ac:dyDescent="0.25">
      <c r="T48" s="101"/>
      <c r="U48" s="101"/>
      <c r="V48" s="101"/>
      <c r="W48" s="101"/>
      <c r="X48" s="101"/>
      <c r="Y48" s="101"/>
      <c r="Z48" s="101"/>
      <c r="AA48" s="101"/>
    </row>
    <row r="49" spans="20:27" ht="13.2" hidden="1" x14ac:dyDescent="0.25">
      <c r="T49" s="101"/>
      <c r="U49" s="101"/>
      <c r="V49" s="101"/>
      <c r="W49" s="101"/>
      <c r="X49" s="101"/>
      <c r="Y49" s="101"/>
      <c r="Z49" s="101"/>
      <c r="AA49" s="101"/>
    </row>
    <row r="50" spans="20:27" ht="13.2" hidden="1" x14ac:dyDescent="0.25">
      <c r="T50" s="101"/>
      <c r="U50" s="101"/>
      <c r="V50" s="101"/>
      <c r="W50" s="101"/>
      <c r="X50" s="101"/>
      <c r="Y50" s="101"/>
      <c r="Z50" s="101"/>
      <c r="AA50" s="101"/>
    </row>
    <row r="51" spans="20:27" ht="13.2" hidden="1" x14ac:dyDescent="0.25">
      <c r="T51" s="101"/>
      <c r="U51" s="101"/>
      <c r="V51" s="101"/>
      <c r="W51" s="101"/>
      <c r="X51" s="101"/>
      <c r="Y51" s="101"/>
      <c r="Z51" s="101"/>
      <c r="AA51" s="101"/>
    </row>
    <row r="52" spans="20:27" ht="13.2" hidden="1" x14ac:dyDescent="0.25">
      <c r="T52" s="101"/>
      <c r="U52" s="101"/>
      <c r="V52" s="101"/>
      <c r="W52" s="101"/>
      <c r="X52" s="101"/>
      <c r="Y52" s="101"/>
      <c r="Z52" s="101"/>
      <c r="AA52" s="101"/>
    </row>
    <row r="53" spans="20:27" ht="13.2" hidden="1" x14ac:dyDescent="0.25">
      <c r="T53" s="101"/>
      <c r="U53" s="101"/>
      <c r="V53" s="101"/>
      <c r="W53" s="101"/>
      <c r="X53" s="101"/>
      <c r="Y53" s="101"/>
      <c r="Z53" s="101"/>
      <c r="AA53" s="101"/>
    </row>
    <row r="54" spans="20:27" ht="13.2" hidden="1" x14ac:dyDescent="0.25">
      <c r="T54" s="101"/>
      <c r="U54" s="101"/>
      <c r="V54" s="101"/>
      <c r="W54" s="101"/>
      <c r="X54" s="101"/>
      <c r="Y54" s="101"/>
      <c r="Z54" s="101"/>
      <c r="AA54" s="101"/>
    </row>
    <row r="55" spans="20:27" ht="13.2" hidden="1" x14ac:dyDescent="0.25">
      <c r="T55" s="101"/>
      <c r="U55" s="101"/>
      <c r="V55" s="101"/>
      <c r="W55" s="101"/>
      <c r="X55" s="101"/>
      <c r="Y55" s="101"/>
      <c r="Z55" s="101"/>
      <c r="AA55" s="101"/>
    </row>
    <row r="56" spans="20:27" ht="13.2" hidden="1" x14ac:dyDescent="0.25">
      <c r="T56" s="101"/>
      <c r="U56" s="101"/>
      <c r="V56" s="101"/>
      <c r="W56" s="101"/>
      <c r="X56" s="101"/>
      <c r="Y56" s="101"/>
      <c r="Z56" s="101"/>
      <c r="AA56" s="101"/>
    </row>
    <row r="57" spans="20:27" ht="13.2" hidden="1" x14ac:dyDescent="0.25">
      <c r="T57" s="101"/>
      <c r="U57" s="101"/>
      <c r="V57" s="101"/>
      <c r="W57" s="101"/>
      <c r="X57" s="101"/>
      <c r="Y57" s="101"/>
      <c r="Z57" s="101"/>
      <c r="AA57" s="101"/>
    </row>
    <row r="58" spans="20:27" ht="13.2" hidden="1" x14ac:dyDescent="0.25">
      <c r="T58" s="101"/>
      <c r="U58" s="101"/>
      <c r="V58" s="101"/>
      <c r="W58" s="101"/>
      <c r="X58" s="101"/>
      <c r="Y58" s="101"/>
      <c r="Z58" s="101"/>
      <c r="AA58" s="101"/>
    </row>
    <row r="59" spans="20:27" ht="13.2" hidden="1" x14ac:dyDescent="0.25">
      <c r="T59" s="101"/>
      <c r="U59" s="101"/>
      <c r="V59" s="101"/>
      <c r="W59" s="101"/>
      <c r="X59" s="101"/>
      <c r="Y59" s="101"/>
      <c r="Z59" s="101"/>
      <c r="AA59" s="101"/>
    </row>
    <row r="60" spans="20:27" ht="13.2" hidden="1" x14ac:dyDescent="0.25">
      <c r="T60" s="101"/>
      <c r="U60" s="101"/>
      <c r="V60" s="101"/>
      <c r="W60" s="101"/>
      <c r="X60" s="101"/>
      <c r="Y60" s="101"/>
      <c r="Z60" s="101"/>
      <c r="AA60" s="101"/>
    </row>
    <row r="61" spans="20:27" ht="13.2" hidden="1" x14ac:dyDescent="0.25">
      <c r="T61" s="101"/>
      <c r="U61" s="101"/>
      <c r="V61" s="101"/>
      <c r="W61" s="101"/>
      <c r="X61" s="101"/>
      <c r="Y61" s="101"/>
      <c r="Z61" s="101"/>
      <c r="AA61" s="101"/>
    </row>
    <row r="62" spans="20:27" ht="13.2" hidden="1" x14ac:dyDescent="0.25">
      <c r="T62" s="101"/>
      <c r="U62" s="101"/>
      <c r="V62" s="101"/>
      <c r="W62" s="101"/>
      <c r="X62" s="101"/>
      <c r="Y62" s="101"/>
      <c r="Z62" s="101"/>
      <c r="AA62" s="101"/>
    </row>
    <row r="63" spans="20:27" ht="13.2" hidden="1" x14ac:dyDescent="0.25">
      <c r="T63" s="101"/>
      <c r="U63" s="101"/>
      <c r="V63" s="101"/>
      <c r="W63" s="101"/>
      <c r="X63" s="101"/>
      <c r="Y63" s="101"/>
      <c r="Z63" s="101"/>
      <c r="AA63" s="101"/>
    </row>
    <row r="64" spans="20:27" ht="13.2" hidden="1" x14ac:dyDescent="0.25">
      <c r="T64" s="101"/>
      <c r="U64" s="101"/>
      <c r="V64" s="101"/>
      <c r="W64" s="101"/>
      <c r="X64" s="101"/>
      <c r="Y64" s="101"/>
      <c r="Z64" s="101"/>
      <c r="AA64" s="101"/>
    </row>
    <row r="65" spans="20:27" ht="13.2" hidden="1" x14ac:dyDescent="0.25">
      <c r="T65" s="101"/>
      <c r="U65" s="101"/>
      <c r="V65" s="101"/>
      <c r="W65" s="101"/>
      <c r="X65" s="101"/>
      <c r="Y65" s="101"/>
      <c r="Z65" s="101"/>
      <c r="AA65" s="101"/>
    </row>
    <row r="66" spans="20:27" ht="13.2" hidden="1" x14ac:dyDescent="0.25">
      <c r="T66" s="101"/>
      <c r="U66" s="101"/>
      <c r="V66" s="101"/>
      <c r="W66" s="101"/>
      <c r="X66" s="101"/>
      <c r="Y66" s="101"/>
      <c r="Z66" s="101"/>
      <c r="AA66" s="101"/>
    </row>
    <row r="67" spans="20:27" ht="13.2" hidden="1" x14ac:dyDescent="0.25">
      <c r="T67" s="101"/>
      <c r="U67" s="101"/>
      <c r="V67" s="101"/>
      <c r="W67" s="101"/>
      <c r="X67" s="101"/>
      <c r="Y67" s="101"/>
      <c r="Z67" s="101"/>
      <c r="AA67" s="101"/>
    </row>
    <row r="68" spans="20:27" ht="13.2" hidden="1" x14ac:dyDescent="0.25">
      <c r="T68" s="101"/>
      <c r="U68" s="101"/>
      <c r="V68" s="101"/>
      <c r="W68" s="101"/>
      <c r="X68" s="101"/>
      <c r="Y68" s="101"/>
      <c r="Z68" s="101"/>
      <c r="AA68" s="101"/>
    </row>
    <row r="69" spans="20:27" ht="13.2" hidden="1" x14ac:dyDescent="0.25">
      <c r="T69" s="101"/>
      <c r="U69" s="101"/>
      <c r="V69" s="101"/>
      <c r="W69" s="101"/>
      <c r="X69" s="101"/>
      <c r="Y69" s="101"/>
      <c r="Z69" s="101"/>
      <c r="AA69" s="101"/>
    </row>
    <row r="70" spans="20:27" ht="13.2" hidden="1" x14ac:dyDescent="0.25">
      <c r="T70" s="101"/>
      <c r="U70" s="101"/>
      <c r="V70" s="101"/>
      <c r="W70" s="101"/>
      <c r="X70" s="101"/>
      <c r="Y70" s="101"/>
      <c r="Z70" s="101"/>
      <c r="AA70" s="101"/>
    </row>
    <row r="71" spans="20:27" ht="13.2" hidden="1" x14ac:dyDescent="0.25">
      <c r="T71" s="101"/>
      <c r="U71" s="101"/>
      <c r="V71" s="101"/>
      <c r="W71" s="101"/>
      <c r="X71" s="101"/>
      <c r="Y71" s="101"/>
      <c r="Z71" s="101"/>
      <c r="AA71" s="101"/>
    </row>
    <row r="72" spans="20:27" ht="13.2" hidden="1" x14ac:dyDescent="0.25">
      <c r="T72" s="101"/>
      <c r="U72" s="101"/>
      <c r="V72" s="101"/>
      <c r="W72" s="101"/>
      <c r="X72" s="101"/>
      <c r="Y72" s="101"/>
      <c r="Z72" s="101"/>
      <c r="AA72" s="101"/>
    </row>
    <row r="73" spans="20:27" ht="13.2" hidden="1" x14ac:dyDescent="0.25">
      <c r="T73" s="101"/>
      <c r="U73" s="101"/>
      <c r="V73" s="101"/>
      <c r="W73" s="101"/>
      <c r="X73" s="101"/>
      <c r="Y73" s="101"/>
      <c r="Z73" s="101"/>
      <c r="AA73" s="101"/>
    </row>
    <row r="74" spans="20:27" ht="13.2" hidden="1" x14ac:dyDescent="0.25">
      <c r="T74" s="101"/>
      <c r="U74" s="101"/>
      <c r="V74" s="101"/>
      <c r="W74" s="101"/>
      <c r="X74" s="101"/>
      <c r="Y74" s="101"/>
      <c r="Z74" s="101"/>
      <c r="AA74" s="101"/>
    </row>
    <row r="75" spans="20:27" ht="13.2" hidden="1" x14ac:dyDescent="0.25">
      <c r="T75" s="101"/>
      <c r="U75" s="101"/>
      <c r="V75" s="101"/>
      <c r="W75" s="101"/>
      <c r="X75" s="101"/>
      <c r="Y75" s="101"/>
      <c r="Z75" s="101"/>
      <c r="AA75" s="101"/>
    </row>
    <row r="76" spans="20:27" ht="13.2" hidden="1" x14ac:dyDescent="0.25">
      <c r="T76" s="101"/>
      <c r="U76" s="101"/>
      <c r="V76" s="101"/>
      <c r="W76" s="101"/>
      <c r="X76" s="101"/>
      <c r="Y76" s="101"/>
      <c r="Z76" s="101"/>
      <c r="AA76" s="101"/>
    </row>
    <row r="77" spans="20:27" ht="13.2" hidden="1" x14ac:dyDescent="0.25">
      <c r="T77" s="101"/>
      <c r="U77" s="101"/>
      <c r="V77" s="101"/>
      <c r="W77" s="101"/>
      <c r="X77" s="101"/>
      <c r="Y77" s="101"/>
      <c r="Z77" s="101"/>
      <c r="AA77" s="101"/>
    </row>
    <row r="78" spans="20:27" ht="13.2" hidden="1" x14ac:dyDescent="0.25">
      <c r="T78" s="101"/>
      <c r="U78" s="101"/>
      <c r="V78" s="101"/>
      <c r="W78" s="101"/>
      <c r="X78" s="101"/>
      <c r="Y78" s="101"/>
      <c r="Z78" s="101"/>
      <c r="AA78" s="101"/>
    </row>
    <row r="79" spans="20:27" ht="13.2" hidden="1" x14ac:dyDescent="0.25">
      <c r="T79" s="101"/>
      <c r="U79" s="101"/>
      <c r="V79" s="101"/>
      <c r="W79" s="101"/>
      <c r="X79" s="101"/>
      <c r="Y79" s="101"/>
      <c r="Z79" s="101"/>
      <c r="AA79" s="101"/>
    </row>
    <row r="80" spans="20:27" ht="13.2" hidden="1" x14ac:dyDescent="0.25">
      <c r="T80" s="101"/>
      <c r="U80" s="101"/>
      <c r="V80" s="101"/>
      <c r="W80" s="101"/>
      <c r="X80" s="101"/>
      <c r="Y80" s="101"/>
      <c r="Z80" s="101"/>
      <c r="AA80" s="101"/>
    </row>
    <row r="81" spans="20:27" ht="13.2" hidden="1" x14ac:dyDescent="0.25">
      <c r="T81" s="101"/>
      <c r="U81" s="101"/>
      <c r="V81" s="101"/>
      <c r="W81" s="101"/>
      <c r="X81" s="101"/>
      <c r="Y81" s="101"/>
      <c r="Z81" s="101"/>
      <c r="AA81" s="101"/>
    </row>
    <row r="82" spans="20:27" ht="13.2" hidden="1" x14ac:dyDescent="0.25">
      <c r="T82" s="101"/>
      <c r="U82" s="101"/>
      <c r="V82" s="101"/>
      <c r="W82" s="101"/>
      <c r="X82" s="101"/>
      <c r="Y82" s="101"/>
      <c r="Z82" s="101"/>
      <c r="AA82" s="101"/>
    </row>
    <row r="83" spans="20:27" ht="13.2" hidden="1" x14ac:dyDescent="0.25">
      <c r="T83" s="101"/>
      <c r="U83" s="101"/>
      <c r="V83" s="101"/>
      <c r="W83" s="101"/>
      <c r="X83" s="101"/>
      <c r="Y83" s="101"/>
      <c r="Z83" s="101"/>
      <c r="AA83" s="101"/>
    </row>
    <row r="84" spans="20:27" ht="13.2" hidden="1" x14ac:dyDescent="0.25">
      <c r="T84" s="101"/>
      <c r="U84" s="101"/>
      <c r="V84" s="101"/>
      <c r="W84" s="101"/>
      <c r="X84" s="101"/>
      <c r="Y84" s="101"/>
      <c r="Z84" s="101"/>
      <c r="AA84" s="101"/>
    </row>
    <row r="85" spans="20:27" ht="13.2" hidden="1" x14ac:dyDescent="0.25"/>
    <row r="86" spans="20:27" ht="13.2" hidden="1" x14ac:dyDescent="0.25"/>
    <row r="87" spans="20:27" ht="13.2" hidden="1" x14ac:dyDescent="0.25"/>
    <row r="88" spans="20:27" ht="13.2" hidden="1" x14ac:dyDescent="0.25"/>
    <row r="89" spans="20:27" ht="13.2" hidden="1" x14ac:dyDescent="0.25"/>
    <row r="90" spans="20:27" ht="13.2" hidden="1" x14ac:dyDescent="0.25"/>
    <row r="91" spans="20:27" ht="13.2" hidden="1" x14ac:dyDescent="0.25"/>
    <row r="92" spans="20:27" ht="13.2" hidden="1" x14ac:dyDescent="0.25"/>
    <row r="93" spans="20:27" ht="13.2" hidden="1" x14ac:dyDescent="0.25"/>
    <row r="94" spans="20:27" ht="13.2" hidden="1" x14ac:dyDescent="0.25"/>
    <row r="95" spans="20:27" ht="13.2" hidden="1" x14ac:dyDescent="0.25"/>
    <row r="96" spans="20:27" ht="13.2" hidden="1" x14ac:dyDescent="0.25"/>
    <row r="97" ht="13.2" hidden="1" x14ac:dyDescent="0.25"/>
    <row r="98" ht="13.2" hidden="1" x14ac:dyDescent="0.25"/>
    <row r="99" ht="13.2" hidden="1" x14ac:dyDescent="0.25"/>
    <row r="100" ht="13.2" hidden="1" x14ac:dyDescent="0.25"/>
    <row r="101" ht="13.2" hidden="1" x14ac:dyDescent="0.25"/>
    <row r="102" ht="13.2" hidden="1" x14ac:dyDescent="0.25"/>
    <row r="103" ht="13.2" hidden="1" x14ac:dyDescent="0.25"/>
    <row r="104" ht="13.2" hidden="1" x14ac:dyDescent="0.25"/>
    <row r="105" ht="13.2" hidden="1" x14ac:dyDescent="0.25"/>
    <row r="106" ht="13.2" hidden="1" x14ac:dyDescent="0.25"/>
    <row r="107" ht="13.2" hidden="1" x14ac:dyDescent="0.25"/>
    <row r="108" ht="13.2" hidden="1" x14ac:dyDescent="0.25"/>
    <row r="109" ht="13.2" hidden="1" x14ac:dyDescent="0.25"/>
    <row r="110" ht="13.2" hidden="1" x14ac:dyDescent="0.25"/>
    <row r="111" ht="13.2" hidden="1" x14ac:dyDescent="0.25"/>
    <row r="112" ht="12.75" hidden="1" customHeight="1" x14ac:dyDescent="0.25"/>
    <row r="113" ht="12.75" hidden="1" customHeight="1" x14ac:dyDescent="0.25"/>
    <row r="114" ht="12.75" hidden="1" customHeight="1" x14ac:dyDescent="0.25"/>
    <row r="115" ht="12.75" hidden="1" customHeight="1" x14ac:dyDescent="0.25"/>
  </sheetData>
  <sheetProtection algorithmName="SHA-512" hashValue="CeS7KbUnzPEV3WwiB9qPPpfwoPlHWZGb/CTMtUbEtn4DQFkgpDeNmy4vEl2H1oKSNvemmtqSzEfKm62fdrJd7g==" saltValue="E+D4CaTmh0zI75NyPdjefg==" spinCount="100000" sheet="1" objects="1" scenarios="1"/>
  <mergeCells count="1">
    <mergeCell ref="F23:G23"/>
  </mergeCells>
  <pageMargins left="0.75" right="0.75" top="1" bottom="1" header="0.5" footer="0.5"/>
  <pageSetup paperSize="9" scale="72" orientation="portrait" r:id="rId1"/>
  <headerFooter alignWithMargins="0">
    <oddFooter>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75"/>
  <sheetViews>
    <sheetView showGridLines="0" tabSelected="1" zoomScaleNormal="100" workbookViewId="0">
      <pane xSplit="2" ySplit="16" topLeftCell="C17" activePane="bottomRight" state="frozen"/>
      <selection pane="topRight" activeCell="C1" sqref="C1"/>
      <selection pane="bottomLeft" activeCell="A17" sqref="A17"/>
      <selection pane="bottomRight" activeCell="F26" sqref="F26"/>
    </sheetView>
  </sheetViews>
  <sheetFormatPr defaultColWidth="9.109375" defaultRowHeight="0" customHeight="1" zeroHeight="1" x14ac:dyDescent="0.25"/>
  <cols>
    <col min="1" max="2" width="1.6640625" style="104" customWidth="1"/>
    <col min="3" max="3" width="18.109375" style="104" customWidth="1"/>
    <col min="4" max="4" width="37.44140625" style="104" customWidth="1"/>
    <col min="5" max="5" width="17.109375" style="104" bestFit="1" customWidth="1"/>
    <col min="6" max="6" width="24.5546875" style="104" customWidth="1"/>
    <col min="7" max="7" width="11.109375" style="104" customWidth="1"/>
    <col min="8" max="8" width="15.5546875" style="104" customWidth="1"/>
    <col min="9" max="9" width="24" style="104" customWidth="1"/>
    <col min="10" max="11" width="2.33203125" style="104" customWidth="1"/>
    <col min="12" max="16384" width="9.109375" style="108"/>
  </cols>
  <sheetData>
    <row r="1" spans="1:27" s="82" customFormat="1" ht="16.8" customHeight="1" x14ac:dyDescent="0.2">
      <c r="B1" s="83"/>
    </row>
    <row r="2" spans="1:27" s="82" customFormat="1" ht="22.2" x14ac:dyDescent="0.35">
      <c r="B2" s="84" t="s">
        <v>302</v>
      </c>
      <c r="C2" s="85"/>
      <c r="D2" s="85"/>
      <c r="E2" s="85"/>
      <c r="F2" s="85"/>
      <c r="G2" s="85"/>
      <c r="H2" s="85"/>
      <c r="I2" s="85"/>
    </row>
    <row r="3" spans="1:27" s="82" customFormat="1" ht="22.2" x14ac:dyDescent="0.35">
      <c r="B3" s="86" t="s">
        <v>165</v>
      </c>
      <c r="C3" s="85"/>
      <c r="D3" s="87"/>
      <c r="E3" s="87"/>
      <c r="F3" s="87"/>
      <c r="G3" s="87"/>
      <c r="H3" s="87"/>
      <c r="I3" s="87"/>
    </row>
    <row r="4" spans="1:27" s="82" customFormat="1" ht="16.2" customHeight="1" x14ac:dyDescent="0.3">
      <c r="B4" s="88" t="s">
        <v>303</v>
      </c>
      <c r="C4" s="85"/>
      <c r="D4" s="85"/>
      <c r="E4" s="85"/>
      <c r="F4" s="85"/>
      <c r="G4" s="85"/>
      <c r="H4" s="85"/>
      <c r="I4" s="85"/>
    </row>
    <row r="5" spans="1:27" s="82" customFormat="1" ht="12.6" customHeight="1" x14ac:dyDescent="0.2">
      <c r="B5" s="89" t="s">
        <v>301</v>
      </c>
      <c r="C5" s="85"/>
      <c r="D5" s="85"/>
      <c r="E5" s="85"/>
      <c r="F5" s="85"/>
      <c r="G5" s="85"/>
      <c r="H5" s="85"/>
      <c r="I5" s="85"/>
    </row>
    <row r="6" spans="1:27" s="82" customFormat="1" ht="12.6" customHeight="1" x14ac:dyDescent="0.2">
      <c r="B6" s="90" t="s">
        <v>299</v>
      </c>
      <c r="C6" s="85"/>
      <c r="D6" s="85"/>
      <c r="E6" s="85"/>
      <c r="F6" s="85"/>
      <c r="G6" s="85"/>
      <c r="H6" s="85"/>
      <c r="I6" s="85"/>
    </row>
    <row r="7" spans="1:27" s="82" customFormat="1" ht="12.6" x14ac:dyDescent="0.2">
      <c r="B7" s="91"/>
      <c r="C7" s="85"/>
      <c r="D7" s="85"/>
      <c r="E7" s="85"/>
      <c r="F7" s="85"/>
      <c r="G7" s="85"/>
      <c r="H7" s="85"/>
      <c r="I7" s="85"/>
    </row>
    <row r="8" spans="1:27" s="82" customFormat="1" ht="16.2" x14ac:dyDescent="0.2">
      <c r="B8" s="92"/>
      <c r="C8" s="93" t="s">
        <v>300</v>
      </c>
      <c r="D8" s="94"/>
      <c r="E8" s="94"/>
      <c r="F8" s="94"/>
      <c r="G8" s="94"/>
      <c r="H8" s="94"/>
      <c r="I8" s="94"/>
      <c r="N8" s="95"/>
      <c r="P8" s="96"/>
    </row>
    <row r="9" spans="1:27" s="82" customFormat="1" ht="18" customHeight="1" x14ac:dyDescent="0.3">
      <c r="B9" s="92"/>
      <c r="C9" s="97" t="str">
        <f>IF(ISBLANK(Samenvatting!C9),"",Samenvatting!C9)</f>
        <v/>
      </c>
      <c r="D9" s="98"/>
      <c r="E9" s="99"/>
      <c r="F9" s="99"/>
      <c r="G9" s="99"/>
      <c r="H9" s="99"/>
      <c r="I9" s="99"/>
      <c r="N9" s="95"/>
      <c r="P9" s="96"/>
    </row>
    <row r="10" spans="1:27" s="82" customFormat="1" ht="12.6" x14ac:dyDescent="0.2">
      <c r="B10" s="92"/>
      <c r="C10" s="100"/>
      <c r="D10" s="98"/>
      <c r="E10" s="98"/>
      <c r="F10" s="98"/>
      <c r="G10" s="98"/>
      <c r="H10" s="98"/>
      <c r="I10" s="98"/>
      <c r="N10" s="95"/>
      <c r="P10" s="96"/>
    </row>
    <row r="11" spans="1:27" s="104" customFormat="1" ht="15" customHeight="1" thickBot="1" x14ac:dyDescent="0.3">
      <c r="A11" s="101"/>
      <c r="B11" s="102"/>
      <c r="C11" s="102"/>
      <c r="D11" s="103"/>
      <c r="E11" s="102"/>
      <c r="F11" s="102"/>
      <c r="G11" s="102"/>
      <c r="H11" s="102"/>
      <c r="I11" s="102"/>
      <c r="T11" s="101"/>
      <c r="U11" s="101"/>
      <c r="V11" s="101"/>
      <c r="W11" s="101"/>
      <c r="X11" s="101"/>
      <c r="Y11" s="101"/>
      <c r="Z11" s="101"/>
      <c r="AA11" s="101"/>
    </row>
    <row r="12" spans="1:27" s="104" customFormat="1" ht="15" customHeight="1" x14ac:dyDescent="0.25">
      <c r="A12" s="101"/>
      <c r="B12" s="101"/>
      <c r="C12" s="101"/>
      <c r="D12" s="105"/>
      <c r="E12" s="101"/>
      <c r="F12" s="101"/>
      <c r="G12" s="101"/>
      <c r="H12" s="101"/>
      <c r="I12" s="101"/>
      <c r="T12" s="101"/>
      <c r="U12" s="101"/>
      <c r="V12" s="101"/>
      <c r="W12" s="101"/>
      <c r="X12" s="101"/>
      <c r="Y12" s="101"/>
      <c r="Z12" s="101"/>
      <c r="AA12" s="101"/>
    </row>
    <row r="13" spans="1:27" ht="17.399999999999999" x14ac:dyDescent="0.3">
      <c r="A13" s="101"/>
      <c r="B13" s="101"/>
      <c r="C13" s="106" t="s">
        <v>39</v>
      </c>
      <c r="D13" s="106"/>
      <c r="E13" s="107"/>
      <c r="F13" s="107"/>
      <c r="G13" s="107"/>
      <c r="H13" s="107"/>
      <c r="I13" s="107"/>
      <c r="J13" s="101"/>
    </row>
    <row r="14" spans="1:27" ht="31.8" customHeight="1" x14ac:dyDescent="0.25">
      <c r="A14" s="101"/>
      <c r="B14" s="101"/>
      <c r="C14" s="101"/>
      <c r="D14" s="101"/>
      <c r="E14" s="180" t="s">
        <v>305</v>
      </c>
      <c r="F14" s="181"/>
      <c r="G14" s="101"/>
      <c r="H14" s="109"/>
      <c r="I14" s="109"/>
      <c r="J14" s="101"/>
    </row>
    <row r="15" spans="1:27" s="111" customFormat="1" ht="14.25" customHeight="1" x14ac:dyDescent="0.25">
      <c r="A15" s="110"/>
      <c r="B15" s="110"/>
      <c r="C15" s="184" t="s">
        <v>24</v>
      </c>
      <c r="D15" s="184"/>
      <c r="E15" s="184" t="s">
        <v>34</v>
      </c>
      <c r="F15" s="184" t="s">
        <v>35</v>
      </c>
      <c r="G15" s="183" t="s">
        <v>36</v>
      </c>
      <c r="H15" s="183" t="s">
        <v>65</v>
      </c>
      <c r="I15" s="183" t="s">
        <v>64</v>
      </c>
      <c r="J15" s="110"/>
    </row>
    <row r="16" spans="1:27" s="111" customFormat="1" ht="15" customHeight="1" x14ac:dyDescent="0.25">
      <c r="A16" s="110"/>
      <c r="B16" s="110"/>
      <c r="C16" s="184"/>
      <c r="D16" s="184"/>
      <c r="E16" s="184"/>
      <c r="F16" s="184"/>
      <c r="G16" s="183"/>
      <c r="H16" s="183"/>
      <c r="I16" s="183"/>
      <c r="J16" s="110"/>
    </row>
    <row r="17" spans="1:10" ht="15" customHeight="1" x14ac:dyDescent="0.25">
      <c r="A17" s="101"/>
      <c r="B17" s="101"/>
      <c r="C17" s="129" t="s">
        <v>113</v>
      </c>
      <c r="D17" s="130"/>
      <c r="E17" s="176" t="s">
        <v>114</v>
      </c>
      <c r="F17" s="127" t="s">
        <v>70</v>
      </c>
      <c r="G17" s="112">
        <v>150</v>
      </c>
      <c r="H17" s="1"/>
      <c r="I17" s="113">
        <f>G17*H17</f>
        <v>0</v>
      </c>
      <c r="J17" s="101"/>
    </row>
    <row r="18" spans="1:10" ht="15" customHeight="1" x14ac:dyDescent="0.25">
      <c r="A18" s="101"/>
      <c r="B18" s="101"/>
      <c r="C18" s="129" t="s">
        <v>115</v>
      </c>
      <c r="D18" s="130"/>
      <c r="E18" s="176" t="s">
        <v>114</v>
      </c>
      <c r="F18" s="127" t="s">
        <v>71</v>
      </c>
      <c r="G18" s="112">
        <v>40</v>
      </c>
      <c r="H18" s="1"/>
      <c r="I18" s="113">
        <f t="shared" ref="I18:I100" si="0">G18*H18</f>
        <v>0</v>
      </c>
      <c r="J18" s="101"/>
    </row>
    <row r="19" spans="1:10" ht="15" customHeight="1" x14ac:dyDescent="0.25">
      <c r="A19" s="101"/>
      <c r="B19" s="101"/>
      <c r="C19" s="129" t="s">
        <v>116</v>
      </c>
      <c r="D19" s="130"/>
      <c r="E19" s="176" t="s">
        <v>59</v>
      </c>
      <c r="F19" s="127" t="s">
        <v>72</v>
      </c>
      <c r="G19" s="112">
        <v>40</v>
      </c>
      <c r="H19" s="1"/>
      <c r="I19" s="113">
        <f t="shared" si="0"/>
        <v>0</v>
      </c>
      <c r="J19" s="101"/>
    </row>
    <row r="20" spans="1:10" ht="15" customHeight="1" x14ac:dyDescent="0.25">
      <c r="A20" s="101"/>
      <c r="B20" s="101"/>
      <c r="C20" s="129" t="s">
        <v>117</v>
      </c>
      <c r="D20" s="130"/>
      <c r="E20" s="176" t="s">
        <v>59</v>
      </c>
      <c r="F20" s="127" t="s">
        <v>73</v>
      </c>
      <c r="G20" s="112">
        <v>30</v>
      </c>
      <c r="H20" s="1"/>
      <c r="I20" s="113">
        <f t="shared" si="0"/>
        <v>0</v>
      </c>
      <c r="J20" s="101"/>
    </row>
    <row r="21" spans="1:10" ht="15" customHeight="1" x14ac:dyDescent="0.25">
      <c r="A21" s="101"/>
      <c r="B21" s="101"/>
      <c r="C21" s="129" t="s">
        <v>118</v>
      </c>
      <c r="D21" s="130"/>
      <c r="E21" s="176" t="s">
        <v>59</v>
      </c>
      <c r="F21" s="127" t="s">
        <v>74</v>
      </c>
      <c r="G21" s="112">
        <v>140</v>
      </c>
      <c r="H21" s="1"/>
      <c r="I21" s="113">
        <f t="shared" si="0"/>
        <v>0</v>
      </c>
      <c r="J21" s="101"/>
    </row>
    <row r="22" spans="1:10" ht="15" customHeight="1" x14ac:dyDescent="0.25">
      <c r="A22" s="101"/>
      <c r="B22" s="101"/>
      <c r="C22" s="129" t="s">
        <v>119</v>
      </c>
      <c r="D22" s="130"/>
      <c r="E22" s="176" t="s">
        <v>59</v>
      </c>
      <c r="F22" s="127" t="s">
        <v>75</v>
      </c>
      <c r="G22" s="112">
        <v>40</v>
      </c>
      <c r="H22" s="1"/>
      <c r="I22" s="113">
        <f t="shared" si="0"/>
        <v>0</v>
      </c>
      <c r="J22" s="101"/>
    </row>
    <row r="23" spans="1:10" ht="15" customHeight="1" x14ac:dyDescent="0.25">
      <c r="A23" s="101"/>
      <c r="B23" s="101"/>
      <c r="C23" s="129" t="s">
        <v>120</v>
      </c>
      <c r="D23" s="130"/>
      <c r="E23" s="176" t="s">
        <v>59</v>
      </c>
      <c r="F23" s="128" t="s">
        <v>76</v>
      </c>
      <c r="G23" s="112">
        <v>25</v>
      </c>
      <c r="H23" s="1"/>
      <c r="I23" s="113">
        <f t="shared" si="0"/>
        <v>0</v>
      </c>
      <c r="J23" s="101"/>
    </row>
    <row r="24" spans="1:10" ht="15" customHeight="1" x14ac:dyDescent="0.25">
      <c r="A24" s="101"/>
      <c r="B24" s="101"/>
      <c r="C24" s="129" t="s">
        <v>121</v>
      </c>
      <c r="D24" s="130"/>
      <c r="E24" s="176" t="s">
        <v>59</v>
      </c>
      <c r="F24" s="127" t="s">
        <v>77</v>
      </c>
      <c r="G24" s="112">
        <v>80</v>
      </c>
      <c r="H24" s="1"/>
      <c r="I24" s="113">
        <f t="shared" si="0"/>
        <v>0</v>
      </c>
      <c r="J24" s="101"/>
    </row>
    <row r="25" spans="1:10" ht="15" customHeight="1" x14ac:dyDescent="0.25">
      <c r="A25" s="101"/>
      <c r="B25" s="101"/>
      <c r="C25" s="129" t="s">
        <v>122</v>
      </c>
      <c r="D25" s="130"/>
      <c r="E25" s="176" t="s">
        <v>59</v>
      </c>
      <c r="F25" s="127" t="s">
        <v>60</v>
      </c>
      <c r="G25" s="112">
        <v>50</v>
      </c>
      <c r="H25" s="1"/>
      <c r="I25" s="113">
        <f t="shared" si="0"/>
        <v>0</v>
      </c>
      <c r="J25" s="101"/>
    </row>
    <row r="26" spans="1:10" ht="15" customHeight="1" x14ac:dyDescent="0.25">
      <c r="A26" s="101"/>
      <c r="B26" s="101"/>
      <c r="C26" s="129" t="s">
        <v>123</v>
      </c>
      <c r="D26" s="130"/>
      <c r="E26" s="176" t="s">
        <v>124</v>
      </c>
      <c r="F26" s="127" t="s">
        <v>307</v>
      </c>
      <c r="G26" s="112">
        <v>20</v>
      </c>
      <c r="H26" s="1"/>
      <c r="I26" s="113">
        <f t="shared" si="0"/>
        <v>0</v>
      </c>
      <c r="J26" s="101"/>
    </row>
    <row r="27" spans="1:10" ht="15" customHeight="1" x14ac:dyDescent="0.25">
      <c r="A27" s="101"/>
      <c r="B27" s="101"/>
      <c r="C27" s="185" t="s">
        <v>125</v>
      </c>
      <c r="D27" s="186"/>
      <c r="E27" s="176" t="s">
        <v>124</v>
      </c>
      <c r="F27" s="127" t="s">
        <v>78</v>
      </c>
      <c r="G27" s="112">
        <v>30</v>
      </c>
      <c r="H27" s="1"/>
      <c r="I27" s="113">
        <f t="shared" si="0"/>
        <v>0</v>
      </c>
      <c r="J27" s="101"/>
    </row>
    <row r="28" spans="1:10" ht="15" customHeight="1" x14ac:dyDescent="0.25">
      <c r="A28" s="101"/>
      <c r="B28" s="101"/>
      <c r="C28" s="129" t="s">
        <v>126</v>
      </c>
      <c r="D28" s="130"/>
      <c r="E28" s="176" t="s">
        <v>114</v>
      </c>
      <c r="F28" s="178">
        <v>35244</v>
      </c>
      <c r="G28" s="112">
        <v>10</v>
      </c>
      <c r="H28" s="1"/>
      <c r="I28" s="113">
        <f t="shared" si="0"/>
        <v>0</v>
      </c>
      <c r="J28" s="101"/>
    </row>
    <row r="29" spans="1:10" ht="15" customHeight="1" x14ac:dyDescent="0.25">
      <c r="A29" s="101"/>
      <c r="B29" s="101"/>
      <c r="C29" s="129" t="s">
        <v>127</v>
      </c>
      <c r="D29" s="130"/>
      <c r="E29" s="176" t="s">
        <v>114</v>
      </c>
      <c r="F29" s="127" t="s">
        <v>79</v>
      </c>
      <c r="G29" s="112">
        <v>5</v>
      </c>
      <c r="H29" s="1"/>
      <c r="I29" s="113">
        <f t="shared" si="0"/>
        <v>0</v>
      </c>
      <c r="J29" s="101"/>
    </row>
    <row r="30" spans="1:10" ht="15" customHeight="1" x14ac:dyDescent="0.25">
      <c r="A30" s="101"/>
      <c r="B30" s="101"/>
      <c r="C30" s="129" t="s">
        <v>128</v>
      </c>
      <c r="D30" s="130"/>
      <c r="E30" s="176" t="s">
        <v>114</v>
      </c>
      <c r="F30" s="127" t="s">
        <v>80</v>
      </c>
      <c r="G30" s="112">
        <v>10</v>
      </c>
      <c r="H30" s="1"/>
      <c r="I30" s="113">
        <f t="shared" si="0"/>
        <v>0</v>
      </c>
      <c r="J30" s="101"/>
    </row>
    <row r="31" spans="1:10" ht="15" customHeight="1" x14ac:dyDescent="0.25">
      <c r="A31" s="101"/>
      <c r="B31" s="101"/>
      <c r="C31" s="129" t="s">
        <v>129</v>
      </c>
      <c r="D31" s="130"/>
      <c r="E31" s="176" t="s">
        <v>58</v>
      </c>
      <c r="F31" s="127" t="s">
        <v>81</v>
      </c>
      <c r="G31" s="112">
        <v>50</v>
      </c>
      <c r="H31" s="1"/>
      <c r="I31" s="113">
        <f t="shared" si="0"/>
        <v>0</v>
      </c>
      <c r="J31" s="101"/>
    </row>
    <row r="32" spans="1:10" ht="15" customHeight="1" x14ac:dyDescent="0.35">
      <c r="A32" s="101"/>
      <c r="B32" s="101"/>
      <c r="C32" s="129" t="s">
        <v>130</v>
      </c>
      <c r="D32" s="130"/>
      <c r="E32" s="176" t="s">
        <v>58</v>
      </c>
      <c r="F32" s="177" t="s">
        <v>82</v>
      </c>
      <c r="G32" s="112">
        <v>75</v>
      </c>
      <c r="H32" s="1"/>
      <c r="I32" s="113">
        <f t="shared" si="0"/>
        <v>0</v>
      </c>
      <c r="J32" s="101"/>
    </row>
    <row r="33" spans="1:10" ht="15" customHeight="1" x14ac:dyDescent="0.25">
      <c r="A33" s="101"/>
      <c r="B33" s="101"/>
      <c r="C33" s="129" t="s">
        <v>131</v>
      </c>
      <c r="D33" s="130"/>
      <c r="E33" s="176" t="s">
        <v>58</v>
      </c>
      <c r="F33" s="127" t="s">
        <v>83</v>
      </c>
      <c r="G33" s="112">
        <v>25</v>
      </c>
      <c r="H33" s="1"/>
      <c r="I33" s="113">
        <f t="shared" si="0"/>
        <v>0</v>
      </c>
      <c r="J33" s="101"/>
    </row>
    <row r="34" spans="1:10" ht="15" customHeight="1" x14ac:dyDescent="0.25">
      <c r="A34" s="101"/>
      <c r="B34" s="101"/>
      <c r="C34" s="129" t="s">
        <v>132</v>
      </c>
      <c r="D34" s="130"/>
      <c r="E34" s="176" t="s">
        <v>58</v>
      </c>
      <c r="F34" s="127" t="s">
        <v>84</v>
      </c>
      <c r="G34" s="112">
        <v>50</v>
      </c>
      <c r="H34" s="1"/>
      <c r="I34" s="113">
        <f t="shared" si="0"/>
        <v>0</v>
      </c>
      <c r="J34" s="101"/>
    </row>
    <row r="35" spans="1:10" ht="15" customHeight="1" x14ac:dyDescent="0.25">
      <c r="A35" s="101"/>
      <c r="B35" s="101"/>
      <c r="C35" s="129" t="s">
        <v>133</v>
      </c>
      <c r="D35" s="130"/>
      <c r="E35" s="176" t="s">
        <v>58</v>
      </c>
      <c r="F35" s="127" t="s">
        <v>85</v>
      </c>
      <c r="G35" s="112">
        <v>40</v>
      </c>
      <c r="H35" s="1"/>
      <c r="I35" s="113">
        <f t="shared" si="0"/>
        <v>0</v>
      </c>
      <c r="J35" s="101"/>
    </row>
    <row r="36" spans="1:10" ht="15" customHeight="1" x14ac:dyDescent="0.25">
      <c r="A36" s="101"/>
      <c r="B36" s="101"/>
      <c r="C36" s="129" t="s">
        <v>134</v>
      </c>
      <c r="D36" s="130"/>
      <c r="E36" s="176" t="s">
        <v>58</v>
      </c>
      <c r="F36" s="127" t="s">
        <v>86</v>
      </c>
      <c r="G36" s="112">
        <v>30</v>
      </c>
      <c r="H36" s="1"/>
      <c r="I36" s="113">
        <f t="shared" si="0"/>
        <v>0</v>
      </c>
      <c r="J36" s="101"/>
    </row>
    <row r="37" spans="1:10" ht="15" customHeight="1" x14ac:dyDescent="0.25">
      <c r="A37" s="101"/>
      <c r="B37" s="101"/>
      <c r="C37" s="129" t="s">
        <v>135</v>
      </c>
      <c r="D37" s="130"/>
      <c r="E37" s="176" t="s">
        <v>58</v>
      </c>
      <c r="F37" s="127" t="s">
        <v>87</v>
      </c>
      <c r="G37" s="112">
        <v>40</v>
      </c>
      <c r="H37" s="1"/>
      <c r="I37" s="113">
        <f t="shared" si="0"/>
        <v>0</v>
      </c>
      <c r="J37" s="101"/>
    </row>
    <row r="38" spans="1:10" ht="15" customHeight="1" x14ac:dyDescent="0.25">
      <c r="A38" s="101"/>
      <c r="B38" s="101"/>
      <c r="C38" s="129" t="s">
        <v>136</v>
      </c>
      <c r="D38" s="130"/>
      <c r="E38" s="176" t="s">
        <v>58</v>
      </c>
      <c r="F38" s="127" t="s">
        <v>88</v>
      </c>
      <c r="G38" s="112">
        <v>20</v>
      </c>
      <c r="H38" s="1"/>
      <c r="I38" s="113">
        <f t="shared" si="0"/>
        <v>0</v>
      </c>
      <c r="J38" s="101"/>
    </row>
    <row r="39" spans="1:10" ht="15" customHeight="1" x14ac:dyDescent="0.25">
      <c r="A39" s="101"/>
      <c r="B39" s="101"/>
      <c r="C39" s="129" t="s">
        <v>137</v>
      </c>
      <c r="D39" s="130"/>
      <c r="E39" s="176" t="s">
        <v>58</v>
      </c>
      <c r="F39" s="127" t="s">
        <v>89</v>
      </c>
      <c r="G39" s="112">
        <v>60</v>
      </c>
      <c r="H39" s="1"/>
      <c r="I39" s="113">
        <f t="shared" si="0"/>
        <v>0</v>
      </c>
      <c r="J39" s="101"/>
    </row>
    <row r="40" spans="1:10" ht="15" customHeight="1" x14ac:dyDescent="0.25">
      <c r="A40" s="101"/>
      <c r="B40" s="101"/>
      <c r="C40" s="185" t="s">
        <v>138</v>
      </c>
      <c r="D40" s="186"/>
      <c r="E40" s="176" t="s">
        <v>58</v>
      </c>
      <c r="F40" s="127" t="s">
        <v>90</v>
      </c>
      <c r="G40" s="112">
        <v>25</v>
      </c>
      <c r="H40" s="1"/>
      <c r="I40" s="113">
        <f t="shared" si="0"/>
        <v>0</v>
      </c>
      <c r="J40" s="101"/>
    </row>
    <row r="41" spans="1:10" ht="15" customHeight="1" x14ac:dyDescent="0.25">
      <c r="A41" s="101"/>
      <c r="B41" s="101"/>
      <c r="C41" s="185" t="s">
        <v>139</v>
      </c>
      <c r="D41" s="186"/>
      <c r="E41" s="176" t="s">
        <v>58</v>
      </c>
      <c r="F41" s="127" t="s">
        <v>91</v>
      </c>
      <c r="G41" s="112">
        <v>20</v>
      </c>
      <c r="H41" s="1"/>
      <c r="I41" s="113">
        <f t="shared" si="0"/>
        <v>0</v>
      </c>
      <c r="J41" s="101"/>
    </row>
    <row r="42" spans="1:10" ht="15" customHeight="1" x14ac:dyDescent="0.25">
      <c r="A42" s="101"/>
      <c r="B42" s="101"/>
      <c r="C42" s="129" t="s">
        <v>140</v>
      </c>
      <c r="D42" s="130"/>
      <c r="E42" s="176" t="s">
        <v>58</v>
      </c>
      <c r="F42" s="127" t="s">
        <v>92</v>
      </c>
      <c r="G42" s="112">
        <v>100</v>
      </c>
      <c r="H42" s="1"/>
      <c r="I42" s="113">
        <f t="shared" si="0"/>
        <v>0</v>
      </c>
      <c r="J42" s="101"/>
    </row>
    <row r="43" spans="1:10" ht="15" customHeight="1" x14ac:dyDescent="0.25">
      <c r="A43" s="101"/>
      <c r="B43" s="101"/>
      <c r="C43" s="129" t="s">
        <v>141</v>
      </c>
      <c r="D43" s="130"/>
      <c r="E43" s="176" t="s">
        <v>58</v>
      </c>
      <c r="F43" s="127" t="s">
        <v>93</v>
      </c>
      <c r="G43" s="112">
        <v>750</v>
      </c>
      <c r="H43" s="1"/>
      <c r="I43" s="113">
        <f t="shared" si="0"/>
        <v>0</v>
      </c>
      <c r="J43" s="101"/>
    </row>
    <row r="44" spans="1:10" ht="15" customHeight="1" x14ac:dyDescent="0.25">
      <c r="A44" s="101"/>
      <c r="B44" s="101"/>
      <c r="C44" s="129" t="s">
        <v>142</v>
      </c>
      <c r="D44" s="130"/>
      <c r="E44" s="176" t="s">
        <v>58</v>
      </c>
      <c r="F44" s="127" t="s">
        <v>94</v>
      </c>
      <c r="G44" s="112">
        <v>500</v>
      </c>
      <c r="H44" s="1"/>
      <c r="I44" s="113">
        <f t="shared" si="0"/>
        <v>0</v>
      </c>
      <c r="J44" s="101"/>
    </row>
    <row r="45" spans="1:10" ht="15" customHeight="1" x14ac:dyDescent="0.25">
      <c r="A45" s="101"/>
      <c r="B45" s="101"/>
      <c r="C45" s="129" t="s">
        <v>143</v>
      </c>
      <c r="D45" s="130"/>
      <c r="E45" s="176" t="s">
        <v>58</v>
      </c>
      <c r="F45" s="127" t="s">
        <v>95</v>
      </c>
      <c r="G45" s="112">
        <v>100</v>
      </c>
      <c r="H45" s="1"/>
      <c r="I45" s="113">
        <f t="shared" si="0"/>
        <v>0</v>
      </c>
      <c r="J45" s="101"/>
    </row>
    <row r="46" spans="1:10" ht="15" customHeight="1" x14ac:dyDescent="0.25">
      <c r="A46" s="101"/>
      <c r="B46" s="101"/>
      <c r="C46" s="129" t="s">
        <v>144</v>
      </c>
      <c r="D46" s="130"/>
      <c r="E46" s="176" t="s">
        <v>58</v>
      </c>
      <c r="F46" s="127" t="s">
        <v>96</v>
      </c>
      <c r="G46" s="112">
        <v>20</v>
      </c>
      <c r="H46" s="1"/>
      <c r="I46" s="113">
        <f t="shared" si="0"/>
        <v>0</v>
      </c>
      <c r="J46" s="101"/>
    </row>
    <row r="47" spans="1:10" ht="15" customHeight="1" x14ac:dyDescent="0.25">
      <c r="A47" s="101"/>
      <c r="B47" s="101"/>
      <c r="C47" s="129" t="s">
        <v>144</v>
      </c>
      <c r="D47" s="130"/>
      <c r="E47" s="176" t="s">
        <v>58</v>
      </c>
      <c r="F47" s="127" t="s">
        <v>97</v>
      </c>
      <c r="G47" s="112">
        <v>50</v>
      </c>
      <c r="H47" s="1"/>
      <c r="I47" s="113">
        <f t="shared" si="0"/>
        <v>0</v>
      </c>
      <c r="J47" s="101"/>
    </row>
    <row r="48" spans="1:10" ht="15" customHeight="1" x14ac:dyDescent="0.25">
      <c r="A48" s="101"/>
      <c r="B48" s="101"/>
      <c r="C48" s="129" t="s">
        <v>145</v>
      </c>
      <c r="D48" s="130"/>
      <c r="E48" s="176" t="s">
        <v>58</v>
      </c>
      <c r="F48" s="127" t="s">
        <v>98</v>
      </c>
      <c r="G48" s="112">
        <v>40</v>
      </c>
      <c r="H48" s="1"/>
      <c r="I48" s="113">
        <f t="shared" si="0"/>
        <v>0</v>
      </c>
      <c r="J48" s="101"/>
    </row>
    <row r="49" spans="1:10" ht="15" customHeight="1" x14ac:dyDescent="0.25">
      <c r="A49" s="101"/>
      <c r="B49" s="101"/>
      <c r="C49" s="129" t="s">
        <v>146</v>
      </c>
      <c r="D49" s="130"/>
      <c r="E49" s="176" t="s">
        <v>58</v>
      </c>
      <c r="F49" s="127" t="s">
        <v>99</v>
      </c>
      <c r="G49" s="112">
        <v>20</v>
      </c>
      <c r="H49" s="1"/>
      <c r="I49" s="113">
        <f t="shared" si="0"/>
        <v>0</v>
      </c>
      <c r="J49" s="101"/>
    </row>
    <row r="50" spans="1:10" ht="15" customHeight="1" x14ac:dyDescent="0.25">
      <c r="A50" s="101"/>
      <c r="B50" s="101"/>
      <c r="C50" s="129" t="s">
        <v>147</v>
      </c>
      <c r="D50" s="130"/>
      <c r="E50" s="176" t="s">
        <v>58</v>
      </c>
      <c r="F50" s="127" t="s">
        <v>100</v>
      </c>
      <c r="G50" s="112">
        <v>400</v>
      </c>
      <c r="H50" s="1"/>
      <c r="I50" s="113">
        <f t="shared" si="0"/>
        <v>0</v>
      </c>
      <c r="J50" s="101"/>
    </row>
    <row r="51" spans="1:10" ht="15" customHeight="1" x14ac:dyDescent="0.25">
      <c r="A51" s="101"/>
      <c r="B51" s="101"/>
      <c r="C51" s="129" t="s">
        <v>180</v>
      </c>
      <c r="D51" s="130"/>
      <c r="E51" s="176" t="s">
        <v>58</v>
      </c>
      <c r="F51" s="127" t="s">
        <v>61</v>
      </c>
      <c r="G51" s="112">
        <v>100</v>
      </c>
      <c r="H51" s="1"/>
      <c r="I51" s="113">
        <f t="shared" si="0"/>
        <v>0</v>
      </c>
      <c r="J51" s="101"/>
    </row>
    <row r="52" spans="1:10" ht="15" customHeight="1" x14ac:dyDescent="0.25">
      <c r="A52" s="101"/>
      <c r="B52" s="101"/>
      <c r="C52" s="185" t="s">
        <v>148</v>
      </c>
      <c r="D52" s="186"/>
      <c r="E52" s="176" t="s">
        <v>58</v>
      </c>
      <c r="F52" s="127" t="s">
        <v>101</v>
      </c>
      <c r="G52" s="112">
        <v>30</v>
      </c>
      <c r="H52" s="1"/>
      <c r="I52" s="113">
        <f t="shared" si="0"/>
        <v>0</v>
      </c>
      <c r="J52" s="101"/>
    </row>
    <row r="53" spans="1:10" ht="15" customHeight="1" x14ac:dyDescent="0.25">
      <c r="A53" s="101"/>
      <c r="B53" s="101"/>
      <c r="C53" s="129" t="s">
        <v>149</v>
      </c>
      <c r="D53" s="130"/>
      <c r="E53" s="176" t="s">
        <v>58</v>
      </c>
      <c r="F53" s="127" t="s">
        <v>102</v>
      </c>
      <c r="G53" s="112">
        <v>1250</v>
      </c>
      <c r="H53" s="1"/>
      <c r="I53" s="113">
        <f t="shared" si="0"/>
        <v>0</v>
      </c>
      <c r="J53" s="101"/>
    </row>
    <row r="54" spans="1:10" ht="15" customHeight="1" x14ac:dyDescent="0.25">
      <c r="A54" s="101"/>
      <c r="B54" s="101"/>
      <c r="C54" s="129" t="s">
        <v>150</v>
      </c>
      <c r="D54" s="130"/>
      <c r="E54" s="176" t="s">
        <v>58</v>
      </c>
      <c r="F54" s="127" t="s">
        <v>103</v>
      </c>
      <c r="G54" s="112">
        <v>3500</v>
      </c>
      <c r="H54" s="1"/>
      <c r="I54" s="113">
        <f t="shared" si="0"/>
        <v>0</v>
      </c>
      <c r="J54" s="101"/>
    </row>
    <row r="55" spans="1:10" ht="15" customHeight="1" x14ac:dyDescent="0.25">
      <c r="A55" s="101"/>
      <c r="B55" s="101"/>
      <c r="C55" s="129" t="s">
        <v>151</v>
      </c>
      <c r="D55" s="130"/>
      <c r="E55" s="176" t="s">
        <v>58</v>
      </c>
      <c r="F55" s="127" t="s">
        <v>104</v>
      </c>
      <c r="G55" s="112">
        <v>550</v>
      </c>
      <c r="H55" s="1"/>
      <c r="I55" s="113">
        <f t="shared" si="0"/>
        <v>0</v>
      </c>
      <c r="J55" s="101"/>
    </row>
    <row r="56" spans="1:10" ht="15" customHeight="1" x14ac:dyDescent="0.25">
      <c r="A56" s="101"/>
      <c r="B56" s="101"/>
      <c r="C56" s="129" t="s">
        <v>152</v>
      </c>
      <c r="D56" s="130"/>
      <c r="E56" s="176" t="s">
        <v>58</v>
      </c>
      <c r="F56" s="127" t="s">
        <v>105</v>
      </c>
      <c r="G56" s="112">
        <v>1250</v>
      </c>
      <c r="H56" s="1"/>
      <c r="I56" s="113">
        <f t="shared" si="0"/>
        <v>0</v>
      </c>
      <c r="J56" s="101"/>
    </row>
    <row r="57" spans="1:10" ht="15" customHeight="1" x14ac:dyDescent="0.25">
      <c r="A57" s="101"/>
      <c r="B57" s="101"/>
      <c r="C57" s="129" t="s">
        <v>153</v>
      </c>
      <c r="D57" s="130"/>
      <c r="E57" s="176" t="s">
        <v>58</v>
      </c>
      <c r="F57" s="127" t="s">
        <v>106</v>
      </c>
      <c r="G57" s="112">
        <v>400</v>
      </c>
      <c r="H57" s="1"/>
      <c r="I57" s="113">
        <f t="shared" si="0"/>
        <v>0</v>
      </c>
      <c r="J57" s="101"/>
    </row>
    <row r="58" spans="1:10" ht="15" customHeight="1" x14ac:dyDescent="0.25">
      <c r="A58" s="101"/>
      <c r="B58" s="101"/>
      <c r="C58" s="129" t="s">
        <v>154</v>
      </c>
      <c r="D58" s="130"/>
      <c r="E58" s="176" t="s">
        <v>58</v>
      </c>
      <c r="F58" s="127" t="s">
        <v>62</v>
      </c>
      <c r="G58" s="112">
        <v>25</v>
      </c>
      <c r="H58" s="1"/>
      <c r="I58" s="113">
        <f t="shared" si="0"/>
        <v>0</v>
      </c>
      <c r="J58" s="101"/>
    </row>
    <row r="59" spans="1:10" ht="15" customHeight="1" x14ac:dyDescent="0.25">
      <c r="A59" s="101"/>
      <c r="B59" s="101"/>
      <c r="C59" s="129" t="s">
        <v>155</v>
      </c>
      <c r="D59" s="130"/>
      <c r="E59" s="176" t="s">
        <v>156</v>
      </c>
      <c r="F59" s="127" t="s">
        <v>107</v>
      </c>
      <c r="G59" s="112">
        <v>10</v>
      </c>
      <c r="H59" s="1"/>
      <c r="I59" s="113">
        <f t="shared" si="0"/>
        <v>0</v>
      </c>
      <c r="J59" s="101"/>
    </row>
    <row r="60" spans="1:10" ht="15" customHeight="1" x14ac:dyDescent="0.25">
      <c r="A60" s="101"/>
      <c r="B60" s="101"/>
      <c r="C60" s="129" t="s">
        <v>157</v>
      </c>
      <c r="D60" s="130"/>
      <c r="E60" s="176" t="s">
        <v>156</v>
      </c>
      <c r="F60" s="127" t="s">
        <v>108</v>
      </c>
      <c r="G60" s="112">
        <v>75</v>
      </c>
      <c r="H60" s="1"/>
      <c r="I60" s="113">
        <f t="shared" si="0"/>
        <v>0</v>
      </c>
      <c r="J60" s="101"/>
    </row>
    <row r="61" spans="1:10" ht="15" customHeight="1" x14ac:dyDescent="0.25">
      <c r="A61" s="101"/>
      <c r="B61" s="101"/>
      <c r="C61" s="129" t="s">
        <v>158</v>
      </c>
      <c r="D61" s="130"/>
      <c r="E61" s="176" t="s">
        <v>156</v>
      </c>
      <c r="F61" s="127" t="s">
        <v>109</v>
      </c>
      <c r="G61" s="112">
        <v>350</v>
      </c>
      <c r="H61" s="1"/>
      <c r="I61" s="113">
        <f t="shared" si="0"/>
        <v>0</v>
      </c>
      <c r="J61" s="101"/>
    </row>
    <row r="62" spans="1:10" ht="15" customHeight="1" x14ac:dyDescent="0.25">
      <c r="A62" s="101"/>
      <c r="B62" s="101"/>
      <c r="C62" s="129" t="s">
        <v>159</v>
      </c>
      <c r="D62" s="130"/>
      <c r="E62" s="176" t="s">
        <v>156</v>
      </c>
      <c r="F62" s="127" t="s">
        <v>110</v>
      </c>
      <c r="G62" s="112">
        <v>350</v>
      </c>
      <c r="H62" s="1"/>
      <c r="I62" s="113">
        <f t="shared" si="0"/>
        <v>0</v>
      </c>
      <c r="J62" s="101"/>
    </row>
    <row r="63" spans="1:10" ht="15" customHeight="1" x14ac:dyDescent="0.25">
      <c r="A63" s="101"/>
      <c r="B63" s="101"/>
      <c r="C63" s="129" t="s">
        <v>160</v>
      </c>
      <c r="D63" s="130"/>
      <c r="E63" s="176" t="s">
        <v>156</v>
      </c>
      <c r="F63" s="127" t="s">
        <v>111</v>
      </c>
      <c r="G63" s="112">
        <v>200</v>
      </c>
      <c r="H63" s="1"/>
      <c r="I63" s="113">
        <f t="shared" si="0"/>
        <v>0</v>
      </c>
      <c r="J63" s="101"/>
    </row>
    <row r="64" spans="1:10" ht="15" customHeight="1" x14ac:dyDescent="0.25">
      <c r="A64" s="101"/>
      <c r="B64" s="101"/>
      <c r="C64" s="129" t="s">
        <v>161</v>
      </c>
      <c r="D64" s="130"/>
      <c r="E64" s="176" t="s">
        <v>156</v>
      </c>
      <c r="F64" s="127" t="s">
        <v>112</v>
      </c>
      <c r="G64" s="112">
        <v>150</v>
      </c>
      <c r="H64" s="1"/>
      <c r="I64" s="113">
        <f t="shared" si="0"/>
        <v>0</v>
      </c>
      <c r="J64" s="101"/>
    </row>
    <row r="65" spans="1:10" ht="15" customHeight="1" x14ac:dyDescent="0.25">
      <c r="A65" s="101"/>
      <c r="B65" s="101"/>
      <c r="C65" s="129" t="s">
        <v>181</v>
      </c>
      <c r="D65" s="130"/>
      <c r="E65" s="176" t="s">
        <v>58</v>
      </c>
      <c r="F65" s="127" t="s">
        <v>182</v>
      </c>
      <c r="G65" s="112">
        <v>20</v>
      </c>
      <c r="H65" s="1"/>
      <c r="I65" s="113">
        <f t="shared" si="0"/>
        <v>0</v>
      </c>
      <c r="J65" s="101"/>
    </row>
    <row r="66" spans="1:10" ht="15" customHeight="1" x14ac:dyDescent="0.25">
      <c r="A66" s="101"/>
      <c r="B66" s="101"/>
      <c r="C66" s="129" t="s">
        <v>183</v>
      </c>
      <c r="D66" s="130"/>
      <c r="E66" s="176" t="s">
        <v>58</v>
      </c>
      <c r="F66" s="127" t="s">
        <v>184</v>
      </c>
      <c r="G66" s="112">
        <v>10</v>
      </c>
      <c r="H66" s="1"/>
      <c r="I66" s="113">
        <f t="shared" si="0"/>
        <v>0</v>
      </c>
      <c r="J66" s="101"/>
    </row>
    <row r="67" spans="1:10" ht="15" customHeight="1" x14ac:dyDescent="0.25">
      <c r="A67" s="101"/>
      <c r="B67" s="101"/>
      <c r="C67" s="129" t="s">
        <v>185</v>
      </c>
      <c r="D67" s="130"/>
      <c r="E67" s="176" t="s">
        <v>58</v>
      </c>
      <c r="F67" s="127" t="s">
        <v>186</v>
      </c>
      <c r="G67" s="112">
        <v>5</v>
      </c>
      <c r="H67" s="1"/>
      <c r="I67" s="113">
        <f t="shared" si="0"/>
        <v>0</v>
      </c>
      <c r="J67" s="101"/>
    </row>
    <row r="68" spans="1:10" ht="15" customHeight="1" x14ac:dyDescent="0.25">
      <c r="A68" s="101"/>
      <c r="B68" s="101"/>
      <c r="C68" s="129" t="s">
        <v>187</v>
      </c>
      <c r="D68" s="130"/>
      <c r="E68" s="176" t="s">
        <v>58</v>
      </c>
      <c r="F68" s="127" t="s">
        <v>188</v>
      </c>
      <c r="G68" s="112">
        <v>5</v>
      </c>
      <c r="H68" s="1"/>
      <c r="I68" s="113">
        <f t="shared" si="0"/>
        <v>0</v>
      </c>
      <c r="J68" s="101"/>
    </row>
    <row r="69" spans="1:10" ht="15" customHeight="1" x14ac:dyDescent="0.25">
      <c r="A69" s="101"/>
      <c r="B69" s="101"/>
      <c r="C69" s="129" t="s">
        <v>189</v>
      </c>
      <c r="D69" s="130"/>
      <c r="E69" s="176" t="s">
        <v>58</v>
      </c>
      <c r="F69" s="127" t="s">
        <v>190</v>
      </c>
      <c r="G69" s="112">
        <v>5</v>
      </c>
      <c r="H69" s="1"/>
      <c r="I69" s="113">
        <f t="shared" si="0"/>
        <v>0</v>
      </c>
      <c r="J69" s="101"/>
    </row>
    <row r="70" spans="1:10" ht="15" customHeight="1" x14ac:dyDescent="0.25">
      <c r="A70" s="101"/>
      <c r="B70" s="101"/>
      <c r="C70" s="129" t="s">
        <v>191</v>
      </c>
      <c r="D70" s="130"/>
      <c r="E70" s="176" t="s">
        <v>58</v>
      </c>
      <c r="F70" s="127" t="s">
        <v>192</v>
      </c>
      <c r="G70" s="112">
        <v>5</v>
      </c>
      <c r="H70" s="1"/>
      <c r="I70" s="113">
        <f t="shared" si="0"/>
        <v>0</v>
      </c>
      <c r="J70" s="101"/>
    </row>
    <row r="71" spans="1:10" ht="15" customHeight="1" x14ac:dyDescent="0.25">
      <c r="A71" s="101"/>
      <c r="B71" s="101"/>
      <c r="C71" s="129" t="s">
        <v>193</v>
      </c>
      <c r="D71" s="130"/>
      <c r="E71" s="176" t="s">
        <v>58</v>
      </c>
      <c r="F71" s="127" t="s">
        <v>194</v>
      </c>
      <c r="G71" s="112">
        <v>5</v>
      </c>
      <c r="H71" s="1"/>
      <c r="I71" s="113">
        <f t="shared" si="0"/>
        <v>0</v>
      </c>
      <c r="J71" s="101"/>
    </row>
    <row r="72" spans="1:10" ht="15" customHeight="1" x14ac:dyDescent="0.25">
      <c r="A72" s="101"/>
      <c r="B72" s="101"/>
      <c r="C72" s="129" t="s">
        <v>195</v>
      </c>
      <c r="D72" s="130"/>
      <c r="E72" s="176" t="s">
        <v>58</v>
      </c>
      <c r="F72" s="127" t="s">
        <v>196</v>
      </c>
      <c r="G72" s="112">
        <v>5</v>
      </c>
      <c r="H72" s="1"/>
      <c r="I72" s="113">
        <f t="shared" si="0"/>
        <v>0</v>
      </c>
      <c r="J72" s="101"/>
    </row>
    <row r="73" spans="1:10" ht="15" customHeight="1" x14ac:dyDescent="0.25">
      <c r="A73" s="101"/>
      <c r="B73" s="101"/>
      <c r="C73" s="129" t="s">
        <v>197</v>
      </c>
      <c r="D73" s="130"/>
      <c r="E73" s="176" t="s">
        <v>58</v>
      </c>
      <c r="F73" s="127" t="s">
        <v>198</v>
      </c>
      <c r="G73" s="112">
        <v>5</v>
      </c>
      <c r="H73" s="1"/>
      <c r="I73" s="113">
        <f t="shared" si="0"/>
        <v>0</v>
      </c>
      <c r="J73" s="101"/>
    </row>
    <row r="74" spans="1:10" ht="15" customHeight="1" x14ac:dyDescent="0.25">
      <c r="A74" s="101"/>
      <c r="B74" s="101"/>
      <c r="C74" s="129" t="s">
        <v>199</v>
      </c>
      <c r="D74" s="130"/>
      <c r="E74" s="176" t="s">
        <v>58</v>
      </c>
      <c r="F74" s="127" t="s">
        <v>200</v>
      </c>
      <c r="G74" s="112">
        <v>5</v>
      </c>
      <c r="H74" s="1"/>
      <c r="I74" s="113">
        <f t="shared" si="0"/>
        <v>0</v>
      </c>
      <c r="J74" s="101"/>
    </row>
    <row r="75" spans="1:10" ht="15" customHeight="1" x14ac:dyDescent="0.25">
      <c r="A75" s="101"/>
      <c r="B75" s="101"/>
      <c r="C75" s="129" t="s">
        <v>201</v>
      </c>
      <c r="D75" s="130"/>
      <c r="E75" s="176" t="s">
        <v>58</v>
      </c>
      <c r="F75" s="127" t="s">
        <v>202</v>
      </c>
      <c r="G75" s="112">
        <v>5</v>
      </c>
      <c r="H75" s="1"/>
      <c r="I75" s="113">
        <f t="shared" si="0"/>
        <v>0</v>
      </c>
      <c r="J75" s="101"/>
    </row>
    <row r="76" spans="1:10" ht="15" customHeight="1" x14ac:dyDescent="0.25">
      <c r="A76" s="101"/>
      <c r="B76" s="101"/>
      <c r="C76" s="129" t="s">
        <v>203</v>
      </c>
      <c r="D76" s="130"/>
      <c r="E76" s="176" t="s">
        <v>58</v>
      </c>
      <c r="F76" s="127" t="s">
        <v>204</v>
      </c>
      <c r="G76" s="112">
        <v>5</v>
      </c>
      <c r="H76" s="1"/>
      <c r="I76" s="113">
        <f t="shared" si="0"/>
        <v>0</v>
      </c>
      <c r="J76" s="101"/>
    </row>
    <row r="77" spans="1:10" ht="15" customHeight="1" x14ac:dyDescent="0.25">
      <c r="A77" s="101"/>
      <c r="B77" s="101"/>
      <c r="C77" s="129" t="s">
        <v>205</v>
      </c>
      <c r="D77" s="130"/>
      <c r="E77" s="176" t="s">
        <v>58</v>
      </c>
      <c r="F77" s="127" t="s">
        <v>206</v>
      </c>
      <c r="G77" s="112">
        <v>10</v>
      </c>
      <c r="H77" s="1"/>
      <c r="I77" s="113">
        <f t="shared" si="0"/>
        <v>0</v>
      </c>
      <c r="J77" s="101"/>
    </row>
    <row r="78" spans="1:10" ht="15" customHeight="1" x14ac:dyDescent="0.25">
      <c r="A78" s="101"/>
      <c r="B78" s="101"/>
      <c r="C78" s="129" t="s">
        <v>207</v>
      </c>
      <c r="D78" s="130"/>
      <c r="E78" s="176" t="s">
        <v>58</v>
      </c>
      <c r="F78" s="127" t="s">
        <v>208</v>
      </c>
      <c r="G78" s="112">
        <v>50</v>
      </c>
      <c r="H78" s="1"/>
      <c r="I78" s="113">
        <f t="shared" si="0"/>
        <v>0</v>
      </c>
      <c r="J78" s="101"/>
    </row>
    <row r="79" spans="1:10" ht="15" customHeight="1" x14ac:dyDescent="0.25">
      <c r="A79" s="101"/>
      <c r="B79" s="101"/>
      <c r="C79" s="129" t="s">
        <v>209</v>
      </c>
      <c r="D79" s="130"/>
      <c r="E79" s="176" t="s">
        <v>58</v>
      </c>
      <c r="F79" s="127" t="s">
        <v>210</v>
      </c>
      <c r="G79" s="112">
        <v>50</v>
      </c>
      <c r="H79" s="1"/>
      <c r="I79" s="113">
        <f t="shared" si="0"/>
        <v>0</v>
      </c>
      <c r="J79" s="101"/>
    </row>
    <row r="80" spans="1:10" ht="15" customHeight="1" x14ac:dyDescent="0.25">
      <c r="A80" s="101"/>
      <c r="B80" s="101"/>
      <c r="C80" s="129" t="s">
        <v>211</v>
      </c>
      <c r="D80" s="130"/>
      <c r="E80" s="176" t="s">
        <v>58</v>
      </c>
      <c r="F80" s="127" t="s">
        <v>212</v>
      </c>
      <c r="G80" s="112">
        <v>10</v>
      </c>
      <c r="H80" s="1"/>
      <c r="I80" s="113">
        <f t="shared" si="0"/>
        <v>0</v>
      </c>
      <c r="J80" s="101"/>
    </row>
    <row r="81" spans="1:10" ht="15" customHeight="1" x14ac:dyDescent="0.25">
      <c r="A81" s="101"/>
      <c r="B81" s="101"/>
      <c r="C81" s="129" t="s">
        <v>213</v>
      </c>
      <c r="D81" s="130"/>
      <c r="E81" s="176" t="s">
        <v>58</v>
      </c>
      <c r="F81" s="127" t="s">
        <v>214</v>
      </c>
      <c r="G81" s="112">
        <v>10</v>
      </c>
      <c r="H81" s="1"/>
      <c r="I81" s="113">
        <f t="shared" si="0"/>
        <v>0</v>
      </c>
      <c r="J81" s="101"/>
    </row>
    <row r="82" spans="1:10" ht="15" customHeight="1" x14ac:dyDescent="0.25">
      <c r="A82" s="101"/>
      <c r="B82" s="101"/>
      <c r="C82" s="129" t="s">
        <v>215</v>
      </c>
      <c r="D82" s="130"/>
      <c r="E82" s="176" t="s">
        <v>58</v>
      </c>
      <c r="F82" s="127" t="s">
        <v>216</v>
      </c>
      <c r="G82" s="112">
        <v>10</v>
      </c>
      <c r="H82" s="1"/>
      <c r="I82" s="113">
        <f t="shared" si="0"/>
        <v>0</v>
      </c>
      <c r="J82" s="101"/>
    </row>
    <row r="83" spans="1:10" ht="15" customHeight="1" x14ac:dyDescent="0.25">
      <c r="A83" s="101"/>
      <c r="B83" s="101"/>
      <c r="C83" s="129" t="s">
        <v>217</v>
      </c>
      <c r="D83" s="130"/>
      <c r="E83" s="176" t="s">
        <v>58</v>
      </c>
      <c r="F83" s="127" t="s">
        <v>218</v>
      </c>
      <c r="G83" s="112">
        <v>10</v>
      </c>
      <c r="H83" s="1"/>
      <c r="I83" s="113">
        <f t="shared" si="0"/>
        <v>0</v>
      </c>
      <c r="J83" s="101"/>
    </row>
    <row r="84" spans="1:10" ht="15" customHeight="1" x14ac:dyDescent="0.25">
      <c r="A84" s="101"/>
      <c r="B84" s="101"/>
      <c r="C84" s="129" t="s">
        <v>219</v>
      </c>
      <c r="D84" s="130"/>
      <c r="E84" s="176" t="s">
        <v>58</v>
      </c>
      <c r="F84" s="127" t="s">
        <v>220</v>
      </c>
      <c r="G84" s="112">
        <v>10</v>
      </c>
      <c r="H84" s="1"/>
      <c r="I84" s="113">
        <f t="shared" si="0"/>
        <v>0</v>
      </c>
      <c r="J84" s="101"/>
    </row>
    <row r="85" spans="1:10" ht="15" customHeight="1" x14ac:dyDescent="0.25">
      <c r="A85" s="101"/>
      <c r="B85" s="101"/>
      <c r="C85" s="129" t="s">
        <v>221</v>
      </c>
      <c r="D85" s="130"/>
      <c r="E85" s="176" t="s">
        <v>58</v>
      </c>
      <c r="F85" s="127" t="s">
        <v>222</v>
      </c>
      <c r="G85" s="112">
        <v>5</v>
      </c>
      <c r="H85" s="1"/>
      <c r="I85" s="113">
        <f t="shared" si="0"/>
        <v>0</v>
      </c>
      <c r="J85" s="101"/>
    </row>
    <row r="86" spans="1:10" ht="15" customHeight="1" x14ac:dyDescent="0.25">
      <c r="A86" s="101"/>
      <c r="B86" s="101"/>
      <c r="C86" s="129" t="s">
        <v>223</v>
      </c>
      <c r="D86" s="130"/>
      <c r="E86" s="176" t="s">
        <v>58</v>
      </c>
      <c r="F86" s="127" t="s">
        <v>224</v>
      </c>
      <c r="G86" s="112">
        <v>5</v>
      </c>
      <c r="H86" s="1"/>
      <c r="I86" s="113">
        <f t="shared" si="0"/>
        <v>0</v>
      </c>
      <c r="J86" s="101"/>
    </row>
    <row r="87" spans="1:10" ht="15" customHeight="1" x14ac:dyDescent="0.25">
      <c r="A87" s="101"/>
      <c r="B87" s="101"/>
      <c r="C87" s="129" t="s">
        <v>225</v>
      </c>
      <c r="D87" s="130"/>
      <c r="E87" s="176" t="s">
        <v>58</v>
      </c>
      <c r="F87" s="127" t="s">
        <v>226</v>
      </c>
      <c r="G87" s="112">
        <v>5</v>
      </c>
      <c r="H87" s="1"/>
      <c r="I87" s="113">
        <f t="shared" si="0"/>
        <v>0</v>
      </c>
      <c r="J87" s="101"/>
    </row>
    <row r="88" spans="1:10" ht="15" customHeight="1" x14ac:dyDescent="0.25">
      <c r="A88" s="101"/>
      <c r="B88" s="101"/>
      <c r="C88" s="129" t="s">
        <v>227</v>
      </c>
      <c r="D88" s="130"/>
      <c r="E88" s="176" t="s">
        <v>58</v>
      </c>
      <c r="F88" s="127" t="s">
        <v>228</v>
      </c>
      <c r="G88" s="112">
        <v>5</v>
      </c>
      <c r="H88" s="1"/>
      <c r="I88" s="113">
        <f t="shared" si="0"/>
        <v>0</v>
      </c>
      <c r="J88" s="101"/>
    </row>
    <row r="89" spans="1:10" ht="15" customHeight="1" x14ac:dyDescent="0.25">
      <c r="A89" s="101"/>
      <c r="B89" s="101"/>
      <c r="C89" s="129" t="s">
        <v>229</v>
      </c>
      <c r="D89" s="130"/>
      <c r="E89" s="176" t="s">
        <v>58</v>
      </c>
      <c r="F89" s="127" t="s">
        <v>230</v>
      </c>
      <c r="G89" s="112">
        <v>5</v>
      </c>
      <c r="H89" s="1"/>
      <c r="I89" s="113">
        <f t="shared" si="0"/>
        <v>0</v>
      </c>
      <c r="J89" s="101"/>
    </row>
    <row r="90" spans="1:10" ht="15" customHeight="1" x14ac:dyDescent="0.25">
      <c r="A90" s="101"/>
      <c r="B90" s="101"/>
      <c r="C90" s="129" t="s">
        <v>231</v>
      </c>
      <c r="D90" s="130"/>
      <c r="E90" s="176" t="s">
        <v>58</v>
      </c>
      <c r="F90" s="127" t="s">
        <v>232</v>
      </c>
      <c r="G90" s="112">
        <v>10</v>
      </c>
      <c r="H90" s="1"/>
      <c r="I90" s="113">
        <f t="shared" si="0"/>
        <v>0</v>
      </c>
      <c r="J90" s="101"/>
    </row>
    <row r="91" spans="1:10" ht="15" customHeight="1" x14ac:dyDescent="0.25">
      <c r="A91" s="101"/>
      <c r="B91" s="101"/>
      <c r="C91" s="129" t="s">
        <v>233</v>
      </c>
      <c r="D91" s="130"/>
      <c r="E91" s="176" t="s">
        <v>58</v>
      </c>
      <c r="F91" s="127" t="s">
        <v>234</v>
      </c>
      <c r="G91" s="112">
        <v>10</v>
      </c>
      <c r="H91" s="1"/>
      <c r="I91" s="113">
        <f t="shared" si="0"/>
        <v>0</v>
      </c>
      <c r="J91" s="101"/>
    </row>
    <row r="92" spans="1:10" ht="15" customHeight="1" x14ac:dyDescent="0.25">
      <c r="A92" s="101"/>
      <c r="B92" s="101"/>
      <c r="C92" s="129" t="s">
        <v>235</v>
      </c>
      <c r="D92" s="130"/>
      <c r="E92" s="176" t="s">
        <v>58</v>
      </c>
      <c r="F92" s="127" t="s">
        <v>236</v>
      </c>
      <c r="G92" s="112">
        <v>5</v>
      </c>
      <c r="H92" s="1"/>
      <c r="I92" s="113">
        <f t="shared" si="0"/>
        <v>0</v>
      </c>
      <c r="J92" s="101"/>
    </row>
    <row r="93" spans="1:10" ht="15" customHeight="1" x14ac:dyDescent="0.25">
      <c r="A93" s="101"/>
      <c r="B93" s="101"/>
      <c r="C93" s="129" t="s">
        <v>237</v>
      </c>
      <c r="D93" s="130"/>
      <c r="E93" s="176" t="s">
        <v>58</v>
      </c>
      <c r="F93" s="127" t="s">
        <v>238</v>
      </c>
      <c r="G93" s="112">
        <v>5</v>
      </c>
      <c r="H93" s="1"/>
      <c r="I93" s="113">
        <f t="shared" si="0"/>
        <v>0</v>
      </c>
      <c r="J93" s="101"/>
    </row>
    <row r="94" spans="1:10" ht="15" customHeight="1" x14ac:dyDescent="0.25">
      <c r="A94" s="101"/>
      <c r="B94" s="101"/>
      <c r="C94" s="129" t="s">
        <v>239</v>
      </c>
      <c r="D94" s="130"/>
      <c r="E94" s="176" t="s">
        <v>58</v>
      </c>
      <c r="F94" s="127" t="s">
        <v>240</v>
      </c>
      <c r="G94" s="112">
        <v>5</v>
      </c>
      <c r="H94" s="1"/>
      <c r="I94" s="113">
        <f t="shared" si="0"/>
        <v>0</v>
      </c>
      <c r="J94" s="101"/>
    </row>
    <row r="95" spans="1:10" ht="15" customHeight="1" x14ac:dyDescent="0.25">
      <c r="A95" s="101"/>
      <c r="B95" s="101"/>
      <c r="C95" s="129" t="s">
        <v>241</v>
      </c>
      <c r="D95" s="130"/>
      <c r="E95" s="176" t="s">
        <v>58</v>
      </c>
      <c r="F95" s="127" t="s">
        <v>242</v>
      </c>
      <c r="G95" s="112">
        <v>5</v>
      </c>
      <c r="H95" s="1"/>
      <c r="I95" s="113">
        <f t="shared" si="0"/>
        <v>0</v>
      </c>
      <c r="J95" s="101"/>
    </row>
    <row r="96" spans="1:10" ht="15" customHeight="1" x14ac:dyDescent="0.25">
      <c r="A96" s="101"/>
      <c r="B96" s="101"/>
      <c r="C96" s="129" t="s">
        <v>243</v>
      </c>
      <c r="D96" s="130"/>
      <c r="E96" s="176" t="s">
        <v>58</v>
      </c>
      <c r="F96" s="127" t="s">
        <v>244</v>
      </c>
      <c r="G96" s="112">
        <v>10</v>
      </c>
      <c r="H96" s="1"/>
      <c r="I96" s="113">
        <f t="shared" si="0"/>
        <v>0</v>
      </c>
      <c r="J96" s="101"/>
    </row>
    <row r="97" spans="1:10" ht="15" customHeight="1" x14ac:dyDescent="0.25">
      <c r="A97" s="101"/>
      <c r="B97" s="101"/>
      <c r="C97" s="129" t="s">
        <v>245</v>
      </c>
      <c r="D97" s="130"/>
      <c r="E97" s="176" t="s">
        <v>58</v>
      </c>
      <c r="F97" s="127" t="s">
        <v>246</v>
      </c>
      <c r="G97" s="112">
        <v>5</v>
      </c>
      <c r="H97" s="1"/>
      <c r="I97" s="113">
        <f t="shared" si="0"/>
        <v>0</v>
      </c>
      <c r="J97" s="101"/>
    </row>
    <row r="98" spans="1:10" ht="15" customHeight="1" x14ac:dyDescent="0.25">
      <c r="A98" s="101"/>
      <c r="B98" s="101"/>
      <c r="C98" s="129" t="s">
        <v>247</v>
      </c>
      <c r="D98" s="130"/>
      <c r="E98" s="176" t="s">
        <v>58</v>
      </c>
      <c r="F98" s="127" t="s">
        <v>248</v>
      </c>
      <c r="G98" s="112">
        <v>5</v>
      </c>
      <c r="H98" s="1"/>
      <c r="I98" s="113">
        <f t="shared" si="0"/>
        <v>0</v>
      </c>
      <c r="J98" s="101"/>
    </row>
    <row r="99" spans="1:10" ht="15" customHeight="1" x14ac:dyDescent="0.25">
      <c r="A99" s="101"/>
      <c r="B99" s="101"/>
      <c r="C99" s="129" t="s">
        <v>249</v>
      </c>
      <c r="D99" s="130"/>
      <c r="E99" s="176" t="s">
        <v>250</v>
      </c>
      <c r="F99" s="127" t="s">
        <v>251</v>
      </c>
      <c r="G99" s="112">
        <v>5</v>
      </c>
      <c r="H99" s="1"/>
      <c r="I99" s="113">
        <f t="shared" si="0"/>
        <v>0</v>
      </c>
      <c r="J99" s="101"/>
    </row>
    <row r="100" spans="1:10" ht="15" customHeight="1" x14ac:dyDescent="0.25">
      <c r="A100" s="101"/>
      <c r="B100" s="101"/>
      <c r="C100" s="129" t="s">
        <v>252</v>
      </c>
      <c r="D100" s="130"/>
      <c r="E100" s="176" t="s">
        <v>250</v>
      </c>
      <c r="F100" s="127" t="s">
        <v>253</v>
      </c>
      <c r="G100" s="112">
        <v>20</v>
      </c>
      <c r="H100" s="81"/>
      <c r="I100" s="113">
        <f t="shared" si="0"/>
        <v>0</v>
      </c>
      <c r="J100" s="101"/>
    </row>
    <row r="101" spans="1:10" ht="15" customHeight="1" x14ac:dyDescent="0.25">
      <c r="A101" s="101"/>
      <c r="B101" s="101"/>
      <c r="C101" s="101"/>
      <c r="D101" s="101"/>
      <c r="E101" s="101"/>
      <c r="F101" s="101"/>
      <c r="G101" s="114"/>
      <c r="H101" s="115" t="s">
        <v>176</v>
      </c>
      <c r="I101" s="131">
        <f>SUM(I17:I100)</f>
        <v>0</v>
      </c>
      <c r="J101" s="101"/>
    </row>
    <row r="102" spans="1:10" ht="15" customHeight="1" x14ac:dyDescent="0.25">
      <c r="A102" s="101"/>
      <c r="B102" s="101"/>
      <c r="C102" s="101"/>
      <c r="D102" s="101"/>
      <c r="E102" s="101"/>
      <c r="F102" s="101"/>
      <c r="G102" s="101"/>
      <c r="H102" s="116"/>
      <c r="I102" s="116"/>
      <c r="J102" s="101"/>
    </row>
    <row r="103" spans="1:10" ht="17.399999999999999" x14ac:dyDescent="0.3">
      <c r="A103" s="101"/>
      <c r="B103" s="101"/>
      <c r="C103" s="106" t="s">
        <v>267</v>
      </c>
      <c r="D103" s="106"/>
      <c r="E103" s="107"/>
      <c r="F103" s="107"/>
      <c r="G103" s="107"/>
      <c r="H103" s="107"/>
      <c r="I103" s="107"/>
      <c r="J103" s="101"/>
    </row>
    <row r="104" spans="1:10" ht="15" customHeight="1" x14ac:dyDescent="0.25">
      <c r="A104" s="101"/>
      <c r="B104" s="101"/>
      <c r="C104" s="101"/>
      <c r="D104" s="101"/>
      <c r="E104" s="101"/>
      <c r="F104" s="117"/>
      <c r="G104" s="118"/>
      <c r="H104" s="118"/>
      <c r="I104" s="116"/>
      <c r="J104" s="101"/>
    </row>
    <row r="105" spans="1:10" ht="33.6" customHeight="1" x14ac:dyDescent="0.25">
      <c r="A105" s="101"/>
      <c r="B105" s="101"/>
      <c r="C105" s="101"/>
      <c r="D105" s="101"/>
      <c r="E105" s="101"/>
      <c r="F105" s="183" t="s">
        <v>174</v>
      </c>
      <c r="G105" s="183"/>
      <c r="H105" s="119" t="s">
        <v>175</v>
      </c>
      <c r="I105" s="119" t="s">
        <v>178</v>
      </c>
      <c r="J105" s="101"/>
    </row>
    <row r="106" spans="1:10" ht="15" customHeight="1" x14ac:dyDescent="0.25">
      <c r="A106" s="101"/>
      <c r="B106" s="101"/>
      <c r="C106" s="120" t="s">
        <v>268</v>
      </c>
      <c r="D106" s="121"/>
      <c r="E106" s="122"/>
      <c r="F106" s="182">
        <v>450000</v>
      </c>
      <c r="G106" s="182"/>
      <c r="H106" s="126"/>
      <c r="I106" s="132">
        <f>F106*(1+H106)</f>
        <v>450000</v>
      </c>
      <c r="J106" s="101"/>
    </row>
    <row r="107" spans="1:10" ht="15" customHeight="1" x14ac:dyDescent="0.25">
      <c r="A107" s="101"/>
      <c r="B107" s="101"/>
      <c r="C107" s="101"/>
      <c r="D107" s="101"/>
      <c r="E107" s="101"/>
      <c r="F107" s="101"/>
      <c r="G107" s="101"/>
      <c r="H107" s="116"/>
      <c r="I107" s="116"/>
      <c r="J107" s="101"/>
    </row>
    <row r="108" spans="1:10" ht="15" customHeight="1" x14ac:dyDescent="0.25">
      <c r="A108" s="101"/>
      <c r="B108" s="101"/>
      <c r="C108" s="101"/>
      <c r="D108" s="101"/>
      <c r="E108" s="101"/>
      <c r="F108" s="101"/>
      <c r="G108" s="101"/>
      <c r="H108" s="123" t="s">
        <v>25</v>
      </c>
      <c r="I108" s="133">
        <f>SUM(I101:I106)</f>
        <v>450000</v>
      </c>
      <c r="J108" s="101"/>
    </row>
    <row r="109" spans="1:10" ht="15" customHeight="1" x14ac:dyDescent="0.25">
      <c r="A109" s="124"/>
      <c r="B109" s="101"/>
      <c r="C109" s="101"/>
      <c r="D109" s="101"/>
      <c r="E109" s="101"/>
      <c r="F109" s="101"/>
      <c r="G109" s="101"/>
      <c r="H109" s="101"/>
      <c r="I109" s="101"/>
      <c r="J109" s="101"/>
    </row>
    <row r="110" spans="1:10" ht="15" customHeight="1" x14ac:dyDescent="0.25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</row>
    <row r="111" spans="1:10" ht="15" customHeight="1" x14ac:dyDescent="0.25">
      <c r="A111" s="101"/>
      <c r="B111" s="101"/>
      <c r="C111" s="101"/>
      <c r="D111" s="125"/>
      <c r="E111" s="101"/>
      <c r="F111" s="101"/>
      <c r="G111" s="101"/>
      <c r="H111" s="101"/>
      <c r="I111" s="101"/>
      <c r="J111" s="101"/>
    </row>
    <row r="112" spans="1:10" ht="15" customHeight="1" x14ac:dyDescent="0.25">
      <c r="A112" s="101"/>
      <c r="B112" s="101"/>
      <c r="C112" s="101"/>
      <c r="D112" s="125"/>
      <c r="E112" s="101"/>
      <c r="F112" s="101"/>
      <c r="G112" s="101"/>
      <c r="H112" s="101"/>
      <c r="I112" s="101"/>
      <c r="J112" s="101"/>
    </row>
    <row r="113" spans="1:10" ht="15" customHeight="1" x14ac:dyDescent="0.25">
      <c r="A113" s="101"/>
      <c r="B113" s="101"/>
      <c r="C113" s="101"/>
      <c r="D113" s="101"/>
      <c r="E113" s="101"/>
      <c r="F113" s="101"/>
      <c r="G113" s="101"/>
      <c r="H113" s="101"/>
      <c r="I113" s="101"/>
      <c r="J113" s="101"/>
    </row>
    <row r="114" spans="1:10" ht="15" customHeight="1" x14ac:dyDescent="0.25">
      <c r="A114" s="101"/>
      <c r="B114" s="101"/>
      <c r="C114" s="101"/>
      <c r="D114" s="101"/>
      <c r="E114" s="101"/>
      <c r="F114" s="101"/>
      <c r="G114" s="101"/>
      <c r="H114" s="101"/>
      <c r="I114" s="101"/>
      <c r="J114" s="101"/>
    </row>
    <row r="115" spans="1:10" ht="15" customHeight="1" x14ac:dyDescent="0.25">
      <c r="A115" s="101"/>
      <c r="B115" s="101"/>
      <c r="C115" s="101"/>
      <c r="D115" s="101"/>
      <c r="E115" s="101"/>
      <c r="F115" s="101"/>
      <c r="G115" s="101"/>
      <c r="H115" s="101"/>
      <c r="I115" s="101"/>
      <c r="J115" s="101"/>
    </row>
    <row r="116" spans="1:10" ht="15" customHeight="1" x14ac:dyDescent="0.25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</row>
    <row r="117" spans="1:10" ht="15" customHeight="1" x14ac:dyDescent="0.25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</row>
    <row r="118" spans="1:10" ht="15" customHeight="1" x14ac:dyDescent="0.25">
      <c r="A118" s="101"/>
      <c r="B118" s="101"/>
      <c r="C118" s="101"/>
      <c r="D118" s="101"/>
      <c r="E118" s="101"/>
      <c r="F118" s="101"/>
      <c r="G118" s="101"/>
      <c r="H118" s="101"/>
      <c r="I118" s="101"/>
      <c r="J118" s="101"/>
    </row>
    <row r="119" spans="1:10" ht="15" customHeight="1" x14ac:dyDescent="0.25">
      <c r="A119" s="101"/>
      <c r="B119" s="101"/>
      <c r="C119" s="101"/>
      <c r="D119" s="101"/>
      <c r="E119" s="101"/>
      <c r="F119" s="101"/>
      <c r="G119" s="101"/>
      <c r="H119" s="101"/>
      <c r="I119" s="101"/>
      <c r="J119" s="101"/>
    </row>
    <row r="120" spans="1:10" ht="15" customHeight="1" x14ac:dyDescent="0.25">
      <c r="A120" s="101"/>
      <c r="B120" s="101"/>
      <c r="C120" s="101"/>
      <c r="D120" s="101"/>
      <c r="E120" s="101"/>
      <c r="F120" s="101"/>
      <c r="G120" s="101"/>
      <c r="H120" s="101"/>
      <c r="I120" s="101"/>
      <c r="J120" s="101"/>
    </row>
    <row r="121" spans="1:10" ht="15" customHeight="1" x14ac:dyDescent="0.25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</row>
    <row r="122" spans="1:10" ht="15" customHeight="1" x14ac:dyDescent="0.25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</row>
    <row r="123" spans="1:10" ht="15" customHeight="1" x14ac:dyDescent="0.25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</row>
    <row r="124" spans="1:10" ht="15" customHeight="1" x14ac:dyDescent="0.25">
      <c r="A124" s="101"/>
      <c r="B124" s="101"/>
      <c r="C124" s="101"/>
      <c r="D124" s="101"/>
      <c r="E124" s="101"/>
      <c r="F124" s="101"/>
      <c r="G124" s="101"/>
      <c r="H124" s="101"/>
      <c r="I124" s="101"/>
      <c r="J124" s="101"/>
    </row>
    <row r="125" spans="1:10" ht="15" customHeight="1" x14ac:dyDescent="0.25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</row>
    <row r="126" spans="1:10" ht="15" customHeight="1" x14ac:dyDescent="0.25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</row>
    <row r="127" spans="1:10" ht="15" customHeight="1" x14ac:dyDescent="0.25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</row>
    <row r="128" spans="1:10" ht="15" customHeight="1" x14ac:dyDescent="0.25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</row>
    <row r="129" spans="1:10" ht="15" customHeight="1" x14ac:dyDescent="0.25">
      <c r="A129" s="101"/>
      <c r="B129" s="101"/>
      <c r="C129" s="101"/>
      <c r="D129" s="101"/>
      <c r="E129" s="101"/>
      <c r="F129" s="101"/>
      <c r="G129" s="101"/>
      <c r="H129" s="101"/>
      <c r="I129" s="101"/>
      <c r="J129" s="101"/>
    </row>
    <row r="130" spans="1:10" ht="15" customHeight="1" x14ac:dyDescent="0.25">
      <c r="A130" s="101"/>
      <c r="B130" s="101"/>
      <c r="C130" s="101"/>
      <c r="D130" s="101"/>
      <c r="E130" s="101"/>
      <c r="F130" s="101"/>
      <c r="G130" s="101"/>
      <c r="H130" s="101"/>
      <c r="I130" s="101"/>
      <c r="J130" s="101"/>
    </row>
    <row r="131" spans="1:10" ht="15" customHeight="1" x14ac:dyDescent="0.25">
      <c r="A131" s="101"/>
      <c r="B131" s="101"/>
      <c r="C131" s="101"/>
      <c r="D131" s="101"/>
      <c r="E131" s="101"/>
      <c r="F131" s="101"/>
      <c r="G131" s="101"/>
      <c r="H131" s="101"/>
      <c r="I131" s="101"/>
      <c r="J131" s="101"/>
    </row>
    <row r="132" spans="1:10" ht="15" customHeight="1" x14ac:dyDescent="0.25">
      <c r="A132" s="101"/>
      <c r="B132" s="101"/>
      <c r="C132" s="101"/>
      <c r="D132" s="101"/>
      <c r="E132" s="101"/>
      <c r="F132" s="101"/>
      <c r="G132" s="101"/>
      <c r="H132" s="101"/>
      <c r="I132" s="101"/>
      <c r="J132" s="101"/>
    </row>
    <row r="133" spans="1:10" ht="15" customHeight="1" x14ac:dyDescent="0.25">
      <c r="A133" s="101"/>
      <c r="B133" s="101"/>
      <c r="C133" s="101"/>
      <c r="D133" s="101"/>
      <c r="E133" s="101"/>
      <c r="F133" s="101"/>
      <c r="G133" s="101"/>
      <c r="H133" s="101"/>
      <c r="I133" s="101"/>
      <c r="J133" s="101"/>
    </row>
    <row r="134" spans="1:10" ht="15" customHeight="1" x14ac:dyDescent="0.25">
      <c r="A134" s="101"/>
      <c r="B134" s="101"/>
      <c r="C134" s="101"/>
      <c r="D134" s="101"/>
      <c r="E134" s="101"/>
      <c r="F134" s="101"/>
      <c r="G134" s="101"/>
      <c r="H134" s="101"/>
      <c r="I134" s="101"/>
      <c r="J134" s="101"/>
    </row>
    <row r="135" spans="1:10" ht="15" customHeight="1" x14ac:dyDescent="0.25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</row>
    <row r="136" spans="1:10" ht="15" customHeight="1" x14ac:dyDescent="0.25"/>
    <row r="137" spans="1:10" ht="15" customHeight="1" x14ac:dyDescent="0.25"/>
    <row r="138" spans="1:10" ht="15" customHeight="1" x14ac:dyDescent="0.25"/>
    <row r="139" spans="1:10" ht="15" customHeight="1" x14ac:dyDescent="0.25"/>
    <row r="140" spans="1:10" ht="15" customHeight="1" x14ac:dyDescent="0.25"/>
    <row r="141" spans="1:10" ht="15" customHeight="1" x14ac:dyDescent="0.25"/>
    <row r="142" spans="1:10" ht="15" customHeight="1" x14ac:dyDescent="0.25"/>
    <row r="143" spans="1:10" ht="15" customHeight="1" x14ac:dyDescent="0.25"/>
    <row r="144" spans="1:10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</sheetData>
  <sheetProtection algorithmName="SHA-512" hashValue="Z8Cu/dUC1/sVGjjD2d0ZtG7sKtPHn1c4VaKvSeF0W0nLa+ZreQj1A/6hYUCgNjd6ImiNV/OMxyrqDYcirD3hzQ==" saltValue="CbywLQRmMVQtuEilq7ENCA==" spinCount="100000" sheet="1" objects="1" scenarios="1"/>
  <mergeCells count="13">
    <mergeCell ref="E14:F14"/>
    <mergeCell ref="F106:G106"/>
    <mergeCell ref="F105:G105"/>
    <mergeCell ref="I15:I16"/>
    <mergeCell ref="C15:D16"/>
    <mergeCell ref="E15:E16"/>
    <mergeCell ref="F15:F16"/>
    <mergeCell ref="G15:G16"/>
    <mergeCell ref="H15:H16"/>
    <mergeCell ref="C52:D52"/>
    <mergeCell ref="C40:D40"/>
    <mergeCell ref="C41:D41"/>
    <mergeCell ref="C27:D2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5"/>
  <sheetViews>
    <sheetView showGridLines="0" zoomScale="110" zoomScaleNormal="110" workbookViewId="0"/>
  </sheetViews>
  <sheetFormatPr defaultColWidth="0" defaultRowHeight="0" customHeight="1" zeroHeight="1" x14ac:dyDescent="0.25"/>
  <cols>
    <col min="1" max="1" width="3" style="108" customWidth="1"/>
    <col min="2" max="2" width="2.109375" style="108" customWidth="1"/>
    <col min="3" max="3" width="30.88671875" style="108" customWidth="1"/>
    <col min="4" max="4" width="59" style="108" bestFit="1" customWidth="1"/>
    <col min="5" max="5" width="17.6640625" style="108" bestFit="1" customWidth="1"/>
    <col min="6" max="6" width="24.5546875" style="108" bestFit="1" customWidth="1"/>
    <col min="7" max="7" width="15.6640625" style="108" customWidth="1"/>
    <col min="8" max="8" width="2.5546875" style="108" customWidth="1"/>
    <col min="9" max="9" width="2.88671875" style="108" customWidth="1"/>
    <col min="10" max="10" width="0" style="108" hidden="1" customWidth="1"/>
    <col min="11" max="16384" width="9.109375" style="108" hidden="1"/>
  </cols>
  <sheetData>
    <row r="1" spans="1:27" s="82" customFormat="1" ht="16.8" customHeight="1" x14ac:dyDescent="0.2">
      <c r="B1" s="83"/>
    </row>
    <row r="2" spans="1:27" s="82" customFormat="1" ht="22.2" x14ac:dyDescent="0.35">
      <c r="B2" s="84" t="s">
        <v>302</v>
      </c>
      <c r="C2" s="85"/>
      <c r="D2" s="85"/>
      <c r="E2" s="85"/>
      <c r="F2" s="85"/>
      <c r="G2" s="85"/>
    </row>
    <row r="3" spans="1:27" s="82" customFormat="1" ht="22.2" x14ac:dyDescent="0.35">
      <c r="B3" s="86" t="s">
        <v>165</v>
      </c>
      <c r="C3" s="85"/>
      <c r="D3" s="87"/>
      <c r="E3" s="87"/>
      <c r="F3" s="87"/>
      <c r="G3" s="87"/>
    </row>
    <row r="4" spans="1:27" s="82" customFormat="1" ht="16.2" customHeight="1" x14ac:dyDescent="0.3">
      <c r="B4" s="88" t="s">
        <v>170</v>
      </c>
      <c r="C4" s="85"/>
      <c r="D4" s="85"/>
      <c r="E4" s="85"/>
      <c r="F4" s="85"/>
      <c r="G4" s="85"/>
    </row>
    <row r="5" spans="1:27" s="82" customFormat="1" ht="12.6" customHeight="1" x14ac:dyDescent="0.2">
      <c r="B5" s="89" t="s">
        <v>301</v>
      </c>
      <c r="C5" s="85"/>
      <c r="D5" s="85"/>
      <c r="E5" s="85"/>
      <c r="F5" s="85"/>
      <c r="G5" s="85"/>
    </row>
    <row r="6" spans="1:27" s="82" customFormat="1" ht="12.6" customHeight="1" x14ac:dyDescent="0.2">
      <c r="B6" s="90" t="s">
        <v>299</v>
      </c>
      <c r="C6" s="85"/>
      <c r="D6" s="85"/>
      <c r="E6" s="85"/>
      <c r="F6" s="85"/>
      <c r="G6" s="85"/>
    </row>
    <row r="7" spans="1:27" s="82" customFormat="1" ht="12.6" x14ac:dyDescent="0.2">
      <c r="B7" s="91"/>
      <c r="C7" s="85"/>
      <c r="D7" s="85"/>
      <c r="E7" s="85"/>
      <c r="F7" s="85"/>
      <c r="G7" s="85"/>
    </row>
    <row r="8" spans="1:27" s="82" customFormat="1" ht="16.2" x14ac:dyDescent="0.2">
      <c r="B8" s="92"/>
      <c r="C8" s="93" t="s">
        <v>300</v>
      </c>
      <c r="D8" s="94"/>
      <c r="E8" s="94"/>
      <c r="F8" s="94"/>
      <c r="G8" s="94"/>
      <c r="N8" s="95"/>
      <c r="P8" s="96"/>
    </row>
    <row r="9" spans="1:27" s="82" customFormat="1" ht="18" customHeight="1" x14ac:dyDescent="0.3">
      <c r="B9" s="92"/>
      <c r="C9" s="97" t="str">
        <f>IF(ISBLANK(Samenvatting!C9),"",Samenvatting!C9)</f>
        <v/>
      </c>
      <c r="D9" s="98"/>
      <c r="E9" s="99"/>
      <c r="F9" s="99"/>
      <c r="G9" s="99"/>
      <c r="N9" s="95"/>
      <c r="P9" s="96"/>
    </row>
    <row r="10" spans="1:27" s="82" customFormat="1" ht="12.6" x14ac:dyDescent="0.2">
      <c r="B10" s="92"/>
      <c r="C10" s="100"/>
      <c r="D10" s="98"/>
      <c r="E10" s="98"/>
      <c r="F10" s="98"/>
      <c r="G10" s="98"/>
      <c r="N10" s="95"/>
      <c r="P10" s="96"/>
    </row>
    <row r="11" spans="1:27" s="104" customFormat="1" ht="15" customHeight="1" thickBot="1" x14ac:dyDescent="0.3">
      <c r="A11" s="101"/>
      <c r="B11" s="102"/>
      <c r="C11" s="102"/>
      <c r="D11" s="103"/>
      <c r="E11" s="102"/>
      <c r="F11" s="102"/>
      <c r="G11" s="102"/>
      <c r="H11" s="101"/>
      <c r="I11" s="101"/>
      <c r="T11" s="101"/>
      <c r="U11" s="101"/>
      <c r="V11" s="101"/>
      <c r="W11" s="101"/>
      <c r="X11" s="101"/>
      <c r="Y11" s="101"/>
      <c r="Z11" s="101"/>
      <c r="AA11" s="101"/>
    </row>
    <row r="12" spans="1:27" s="104" customFormat="1" ht="15" customHeight="1" x14ac:dyDescent="0.25">
      <c r="A12" s="101"/>
      <c r="B12" s="101"/>
      <c r="C12" s="101"/>
      <c r="D12" s="105"/>
      <c r="E12" s="101"/>
      <c r="F12" s="101"/>
      <c r="G12" s="101"/>
      <c r="H12" s="101"/>
      <c r="I12" s="101"/>
      <c r="T12" s="101"/>
      <c r="U12" s="101"/>
      <c r="V12" s="101"/>
      <c r="W12" s="101"/>
      <c r="X12" s="101"/>
      <c r="Y12" s="101"/>
      <c r="Z12" s="101"/>
      <c r="AA12" s="101"/>
    </row>
    <row r="13" spans="1:27" ht="19.8" customHeight="1" x14ac:dyDescent="0.3">
      <c r="A13" s="101"/>
      <c r="B13" s="101"/>
      <c r="C13" s="144" t="s">
        <v>167</v>
      </c>
      <c r="D13" s="144"/>
      <c r="E13" s="145"/>
      <c r="F13" s="145"/>
      <c r="G13" s="145"/>
      <c r="H13" s="124"/>
      <c r="I13" s="124"/>
    </row>
    <row r="14" spans="1:27" ht="13.2" x14ac:dyDescent="0.25">
      <c r="A14" s="101"/>
      <c r="B14" s="101"/>
      <c r="C14" s="101"/>
      <c r="D14" s="136"/>
      <c r="E14" s="136"/>
      <c r="F14" s="136"/>
      <c r="G14" s="136"/>
      <c r="H14" s="124"/>
      <c r="I14" s="124"/>
    </row>
    <row r="15" spans="1:27" s="111" customFormat="1" ht="43.8" customHeight="1" x14ac:dyDescent="0.25">
      <c r="A15" s="110"/>
      <c r="B15" s="110"/>
      <c r="C15" s="119" t="s">
        <v>55</v>
      </c>
      <c r="D15" s="119" t="s">
        <v>1</v>
      </c>
      <c r="E15" s="119" t="s">
        <v>166</v>
      </c>
      <c r="F15" s="119" t="s">
        <v>43</v>
      </c>
      <c r="G15" s="119" t="s">
        <v>64</v>
      </c>
      <c r="H15" s="146"/>
      <c r="I15" s="146"/>
    </row>
    <row r="16" spans="1:27" ht="15" customHeight="1" x14ac:dyDescent="0.25">
      <c r="A16" s="101"/>
      <c r="B16" s="101"/>
      <c r="C16" s="147" t="s">
        <v>40</v>
      </c>
      <c r="D16" s="148" t="s">
        <v>260</v>
      </c>
      <c r="E16" s="1"/>
      <c r="F16" s="149">
        <v>200</v>
      </c>
      <c r="G16" s="150">
        <f>E16*F16</f>
        <v>0</v>
      </c>
      <c r="H16" s="124"/>
      <c r="I16" s="124"/>
    </row>
    <row r="17" spans="1:9" ht="15" customHeight="1" x14ac:dyDescent="0.25">
      <c r="A17" s="101"/>
      <c r="B17" s="101"/>
      <c r="C17" s="147" t="s">
        <v>40</v>
      </c>
      <c r="D17" s="148" t="s">
        <v>261</v>
      </c>
      <c r="E17" s="1"/>
      <c r="F17" s="149">
        <v>5</v>
      </c>
      <c r="G17" s="150">
        <f>E17*F17</f>
        <v>0</v>
      </c>
      <c r="H17" s="124"/>
      <c r="I17" s="124"/>
    </row>
    <row r="18" spans="1:9" ht="15" customHeight="1" x14ac:dyDescent="0.25">
      <c r="A18" s="101"/>
      <c r="B18" s="101"/>
      <c r="C18" s="147" t="s">
        <v>41</v>
      </c>
      <c r="D18" s="148" t="s">
        <v>262</v>
      </c>
      <c r="E18" s="1"/>
      <c r="F18" s="149">
        <v>80</v>
      </c>
      <c r="G18" s="150">
        <f>E18*F18</f>
        <v>0</v>
      </c>
      <c r="H18" s="124"/>
      <c r="I18" s="124"/>
    </row>
    <row r="19" spans="1:9" ht="15" customHeight="1" x14ac:dyDescent="0.25">
      <c r="A19" s="101"/>
      <c r="B19" s="101"/>
      <c r="C19" s="147" t="s">
        <v>41</v>
      </c>
      <c r="D19" s="148" t="s">
        <v>263</v>
      </c>
      <c r="E19" s="1"/>
      <c r="F19" s="149">
        <v>5</v>
      </c>
      <c r="G19" s="150">
        <f>E19*F19</f>
        <v>0</v>
      </c>
      <c r="H19" s="124"/>
      <c r="I19" s="124"/>
    </row>
    <row r="20" spans="1:9" ht="15" customHeight="1" x14ac:dyDescent="0.25">
      <c r="A20" s="101"/>
      <c r="B20" s="101"/>
      <c r="C20" s="147" t="s">
        <v>68</v>
      </c>
      <c r="D20" s="148" t="s">
        <v>264</v>
      </c>
      <c r="E20" s="1"/>
      <c r="F20" s="149">
        <v>40</v>
      </c>
      <c r="G20" s="150">
        <f t="shared" ref="G20:G21" si="0">E20*F20</f>
        <v>0</v>
      </c>
      <c r="H20" s="124"/>
      <c r="I20" s="124"/>
    </row>
    <row r="21" spans="1:9" ht="15" customHeight="1" x14ac:dyDescent="0.25">
      <c r="A21" s="101"/>
      <c r="B21" s="101"/>
      <c r="C21" s="147" t="s">
        <v>69</v>
      </c>
      <c r="D21" s="148" t="s">
        <v>265</v>
      </c>
      <c r="E21" s="1"/>
      <c r="F21" s="149">
        <v>40</v>
      </c>
      <c r="G21" s="150">
        <f t="shared" si="0"/>
        <v>0</v>
      </c>
      <c r="H21" s="124"/>
      <c r="I21" s="124"/>
    </row>
    <row r="22" spans="1:9" ht="15" customHeight="1" x14ac:dyDescent="0.25">
      <c r="A22" s="101"/>
      <c r="B22" s="101"/>
      <c r="C22" s="147" t="s">
        <v>69</v>
      </c>
      <c r="D22" s="148" t="s">
        <v>266</v>
      </c>
      <c r="E22" s="1"/>
      <c r="F22" s="149">
        <v>5</v>
      </c>
      <c r="G22" s="150">
        <f t="shared" ref="G22" si="1">E22*F22</f>
        <v>0</v>
      </c>
      <c r="H22" s="124"/>
      <c r="I22" s="124"/>
    </row>
    <row r="23" spans="1:9" ht="26.4" x14ac:dyDescent="0.25">
      <c r="A23" s="101"/>
      <c r="B23" s="101"/>
      <c r="C23" s="147" t="s">
        <v>44</v>
      </c>
      <c r="D23" s="148" t="s">
        <v>52</v>
      </c>
      <c r="E23" s="1"/>
      <c r="F23" s="149">
        <v>40</v>
      </c>
      <c r="G23" s="150">
        <f>E23*F23</f>
        <v>0</v>
      </c>
      <c r="H23" s="124"/>
      <c r="I23" s="124"/>
    </row>
    <row r="24" spans="1:9" ht="15" customHeight="1" thickBot="1" x14ac:dyDescent="0.3">
      <c r="A24" s="101"/>
      <c r="B24" s="101"/>
      <c r="C24" s="125"/>
      <c r="D24" s="151"/>
      <c r="E24" s="152"/>
      <c r="F24" s="123" t="s">
        <v>25</v>
      </c>
      <c r="G24" s="153">
        <f>SUM(G16:G23)</f>
        <v>0</v>
      </c>
      <c r="H24" s="124"/>
      <c r="I24" s="124"/>
    </row>
    <row r="25" spans="1:9" ht="15" customHeight="1" thickTop="1" x14ac:dyDescent="0.25">
      <c r="A25" s="101"/>
      <c r="B25" s="101"/>
      <c r="C25" s="125"/>
      <c r="D25" s="151"/>
      <c r="E25" s="152"/>
      <c r="F25" s="152"/>
      <c r="G25" s="152"/>
      <c r="H25" s="124"/>
      <c r="I25" s="124"/>
    </row>
    <row r="26" spans="1:9" ht="19.8" customHeight="1" x14ac:dyDescent="0.3">
      <c r="A26" s="101"/>
      <c r="B26" s="101"/>
      <c r="C26" s="154" t="s">
        <v>255</v>
      </c>
      <c r="D26" s="155"/>
      <c r="E26" s="156"/>
      <c r="F26" s="156"/>
      <c r="G26" s="157"/>
      <c r="H26" s="124"/>
      <c r="I26" s="124"/>
    </row>
    <row r="27" spans="1:9" ht="15" customHeight="1" x14ac:dyDescent="0.25">
      <c r="A27" s="101"/>
      <c r="B27" s="101"/>
      <c r="C27" s="125"/>
      <c r="D27" s="152"/>
      <c r="E27" s="152"/>
      <c r="F27" s="152"/>
      <c r="G27" s="152"/>
      <c r="H27" s="124"/>
      <c r="I27" s="124"/>
    </row>
    <row r="28" spans="1:9" ht="43.8" customHeight="1" x14ac:dyDescent="0.25">
      <c r="A28" s="101"/>
      <c r="B28" s="101"/>
      <c r="C28" s="158" t="s">
        <v>55</v>
      </c>
      <c r="D28" s="119" t="s">
        <v>1</v>
      </c>
      <c r="E28" s="119" t="s">
        <v>166</v>
      </c>
      <c r="F28" s="119" t="s">
        <v>43</v>
      </c>
      <c r="G28" s="158" t="s">
        <v>64</v>
      </c>
      <c r="H28" s="124"/>
      <c r="I28" s="124"/>
    </row>
    <row r="29" spans="1:9" ht="45" customHeight="1" x14ac:dyDescent="0.25">
      <c r="A29" s="101"/>
      <c r="B29" s="101"/>
      <c r="C29" s="147" t="s">
        <v>42</v>
      </c>
      <c r="D29" s="148" t="s">
        <v>254</v>
      </c>
      <c r="E29" s="1"/>
      <c r="F29" s="159">
        <v>50</v>
      </c>
      <c r="G29" s="150">
        <f t="shared" ref="G29:G33" si="2">E29*F29</f>
        <v>0</v>
      </c>
      <c r="H29" s="124"/>
      <c r="I29" s="124"/>
    </row>
    <row r="30" spans="1:9" ht="45" customHeight="1" x14ac:dyDescent="0.25">
      <c r="A30" s="101"/>
      <c r="B30" s="101"/>
      <c r="C30" s="147" t="s">
        <v>40</v>
      </c>
      <c r="D30" s="160" t="s">
        <v>256</v>
      </c>
      <c r="E30" s="1"/>
      <c r="F30" s="159">
        <v>60</v>
      </c>
      <c r="G30" s="150">
        <f t="shared" si="2"/>
        <v>0</v>
      </c>
      <c r="H30" s="124"/>
      <c r="I30" s="124"/>
    </row>
    <row r="31" spans="1:9" ht="45" customHeight="1" x14ac:dyDescent="0.25">
      <c r="A31" s="101"/>
      <c r="B31" s="101"/>
      <c r="C31" s="147" t="s">
        <v>40</v>
      </c>
      <c r="D31" s="160" t="s">
        <v>257</v>
      </c>
      <c r="E31" s="1"/>
      <c r="F31" s="159">
        <v>10</v>
      </c>
      <c r="G31" s="150">
        <f t="shared" ref="G31" si="3">E31*F31</f>
        <v>0</v>
      </c>
      <c r="H31" s="124"/>
      <c r="I31" s="124"/>
    </row>
    <row r="32" spans="1:9" ht="45" customHeight="1" x14ac:dyDescent="0.25">
      <c r="A32" s="101"/>
      <c r="B32" s="101"/>
      <c r="C32" s="147" t="s">
        <v>41</v>
      </c>
      <c r="D32" s="160" t="s">
        <v>258</v>
      </c>
      <c r="E32" s="1"/>
      <c r="F32" s="159">
        <v>40</v>
      </c>
      <c r="G32" s="150">
        <f t="shared" ref="G32" si="4">E32*F32</f>
        <v>0</v>
      </c>
      <c r="H32" s="124"/>
      <c r="I32" s="124"/>
    </row>
    <row r="33" spans="1:9" ht="45" customHeight="1" x14ac:dyDescent="0.25">
      <c r="A33" s="101"/>
      <c r="B33" s="101"/>
      <c r="C33" s="147" t="s">
        <v>41</v>
      </c>
      <c r="D33" s="160" t="s">
        <v>259</v>
      </c>
      <c r="E33" s="1"/>
      <c r="F33" s="159">
        <v>10</v>
      </c>
      <c r="G33" s="150">
        <f t="shared" si="2"/>
        <v>0</v>
      </c>
      <c r="H33" s="124"/>
      <c r="I33" s="124"/>
    </row>
    <row r="34" spans="1:9" ht="15" customHeight="1" thickBot="1" x14ac:dyDescent="0.3">
      <c r="A34" s="101"/>
      <c r="B34" s="101"/>
      <c r="C34" s="125"/>
      <c r="D34" s="152"/>
      <c r="E34" s="152"/>
      <c r="F34" s="123" t="s">
        <v>25</v>
      </c>
      <c r="G34" s="153">
        <f>SUM(G29:G33)</f>
        <v>0</v>
      </c>
      <c r="H34" s="124"/>
      <c r="I34" s="124"/>
    </row>
    <row r="35" spans="1:9" ht="15" customHeight="1" thickTop="1" thickBot="1" x14ac:dyDescent="0.3">
      <c r="A35" s="101"/>
      <c r="B35" s="102"/>
      <c r="C35" s="140"/>
      <c r="D35" s="161"/>
      <c r="E35" s="162"/>
      <c r="F35" s="162"/>
      <c r="G35" s="162"/>
      <c r="H35" s="124"/>
      <c r="I35" s="124"/>
    </row>
    <row r="36" spans="1:9" ht="13.2" x14ac:dyDescent="0.25">
      <c r="A36" s="117"/>
      <c r="B36" s="117"/>
      <c r="C36" s="117"/>
      <c r="D36" s="117"/>
      <c r="E36" s="117"/>
      <c r="F36" s="117"/>
      <c r="G36" s="117"/>
      <c r="H36" s="117"/>
      <c r="I36" s="117"/>
    </row>
    <row r="37" spans="1:9" ht="14.4" thickBot="1" x14ac:dyDescent="0.3">
      <c r="A37" s="117"/>
      <c r="B37" s="117"/>
      <c r="C37" s="117"/>
      <c r="D37" s="117"/>
      <c r="E37" s="117"/>
      <c r="F37" s="123" t="s">
        <v>177</v>
      </c>
      <c r="G37" s="163">
        <f>G21+G34</f>
        <v>0</v>
      </c>
      <c r="H37" s="117"/>
      <c r="I37" s="117"/>
    </row>
    <row r="38" spans="1:9" ht="13.8" thickTop="1" x14ac:dyDescent="0.25">
      <c r="A38" s="117"/>
      <c r="B38" s="117"/>
      <c r="C38" s="117"/>
      <c r="D38" s="117"/>
      <c r="E38" s="117"/>
      <c r="F38" s="117"/>
      <c r="G38" s="117"/>
      <c r="H38" s="117"/>
      <c r="I38" s="117"/>
    </row>
    <row r="39" spans="1:9" ht="13.2" x14ac:dyDescent="0.25">
      <c r="A39" s="117"/>
      <c r="B39" s="117"/>
      <c r="C39" s="117"/>
      <c r="D39" s="117"/>
      <c r="E39" s="117"/>
      <c r="F39" s="117"/>
      <c r="G39" s="117"/>
      <c r="H39" s="117"/>
      <c r="I39" s="117"/>
    </row>
    <row r="40" spans="1:9" ht="13.2" x14ac:dyDescent="0.25">
      <c r="H40" s="117"/>
      <c r="I40" s="117"/>
    </row>
    <row r="41" spans="1:9" ht="13.2" x14ac:dyDescent="0.25"/>
    <row r="42" spans="1:9" ht="13.2" x14ac:dyDescent="0.25"/>
    <row r="43" spans="1:9" ht="13.2" x14ac:dyDescent="0.25"/>
    <row r="44" spans="1:9" ht="13.2" x14ac:dyDescent="0.25"/>
    <row r="45" spans="1:9" ht="13.2" x14ac:dyDescent="0.25"/>
    <row r="46" spans="1:9" ht="13.2" customHeight="1" x14ac:dyDescent="0.25"/>
    <row r="47" spans="1:9" ht="13.2" customHeight="1" x14ac:dyDescent="0.25"/>
    <row r="48" spans="1:9" ht="13.2" customHeight="1" x14ac:dyDescent="0.25"/>
    <row r="49" ht="13.2" customHeight="1" x14ac:dyDescent="0.25"/>
    <row r="50" ht="13.2" customHeight="1" x14ac:dyDescent="0.25"/>
    <row r="51" ht="13.2" customHeight="1" x14ac:dyDescent="0.25"/>
    <row r="52" ht="13.2" customHeight="1" x14ac:dyDescent="0.25"/>
    <row r="53" ht="13.2" customHeight="1" x14ac:dyDescent="0.25"/>
    <row r="54" ht="13.2" customHeight="1" x14ac:dyDescent="0.25"/>
    <row r="55" ht="13.2" customHeight="1" x14ac:dyDescent="0.25"/>
    <row r="56" ht="13.2" customHeight="1" x14ac:dyDescent="0.25"/>
    <row r="57" ht="13.2" customHeight="1" x14ac:dyDescent="0.25"/>
    <row r="58" ht="13.2" customHeight="1" x14ac:dyDescent="0.25"/>
    <row r="59" ht="13.2" customHeight="1" x14ac:dyDescent="0.25"/>
    <row r="60" ht="13.2" customHeight="1" x14ac:dyDescent="0.25"/>
    <row r="61" ht="13.2" customHeight="1" x14ac:dyDescent="0.25"/>
    <row r="62" ht="13.2" customHeight="1" x14ac:dyDescent="0.25"/>
    <row r="63" ht="13.2" customHeight="1" x14ac:dyDescent="0.25"/>
    <row r="64" ht="13.2" customHeight="1" x14ac:dyDescent="0.25"/>
    <row r="65" ht="13.2" customHeight="1" x14ac:dyDescent="0.25"/>
    <row r="66" ht="13.2" customHeight="1" x14ac:dyDescent="0.25"/>
    <row r="67" ht="13.2" customHeight="1" x14ac:dyDescent="0.25"/>
    <row r="68" ht="13.2" customHeight="1" x14ac:dyDescent="0.25"/>
    <row r="69" ht="13.2" customHeight="1" x14ac:dyDescent="0.25"/>
    <row r="70" ht="13.2" customHeight="1" x14ac:dyDescent="0.25"/>
    <row r="71" ht="13.2" customHeight="1" x14ac:dyDescent="0.25"/>
    <row r="72" ht="13.2" customHeight="1" x14ac:dyDescent="0.25"/>
    <row r="73" ht="13.2" customHeight="1" x14ac:dyDescent="0.25"/>
    <row r="74" ht="13.2" customHeight="1" x14ac:dyDescent="0.25"/>
    <row r="75" ht="13.2" customHeight="1" x14ac:dyDescent="0.25"/>
    <row r="76" ht="13.2" customHeight="1" x14ac:dyDescent="0.25"/>
    <row r="77" ht="13.2" customHeight="1" x14ac:dyDescent="0.25"/>
    <row r="78" ht="13.2" customHeight="1" x14ac:dyDescent="0.25"/>
    <row r="79" ht="13.2" customHeight="1" x14ac:dyDescent="0.25"/>
    <row r="80" ht="13.2" customHeight="1" x14ac:dyDescent="0.25"/>
    <row r="81" ht="13.2" customHeight="1" x14ac:dyDescent="0.25"/>
    <row r="82" ht="13.2" customHeight="1" x14ac:dyDescent="0.25"/>
    <row r="83" ht="13.2" customHeight="1" x14ac:dyDescent="0.25"/>
    <row r="84" ht="13.2" customHeight="1" x14ac:dyDescent="0.25"/>
    <row r="85" ht="13.2" customHeight="1" x14ac:dyDescent="0.25"/>
    <row r="86" ht="13.2" customHeight="1" x14ac:dyDescent="0.25"/>
    <row r="87" ht="13.2" customHeight="1" x14ac:dyDescent="0.25"/>
    <row r="88" ht="13.2" customHeight="1" x14ac:dyDescent="0.25"/>
    <row r="89" ht="13.2" customHeight="1" x14ac:dyDescent="0.25"/>
    <row r="90" ht="13.2" customHeight="1" x14ac:dyDescent="0.25"/>
    <row r="91" ht="13.2" customHeight="1" x14ac:dyDescent="0.25"/>
    <row r="92" ht="13.2" customHeight="1" x14ac:dyDescent="0.25"/>
    <row r="93" ht="13.2" customHeight="1" x14ac:dyDescent="0.25"/>
    <row r="94" ht="13.2" customHeight="1" x14ac:dyDescent="0.25"/>
    <row r="95" ht="13.2" customHeight="1" x14ac:dyDescent="0.25"/>
  </sheetData>
  <sheetProtection algorithmName="SHA-512" hashValue="UPxiVzCVVkhz2BuZoqtTorX6xdCQcS9jWJ7yLwO/YUTWFfsbeWJ3h+eFvXyh8h6Pstqm7fJAVZa8n12ksSedLQ==" saltValue="nprdYWM9TFe1JQdl2j8fhg==" spinCount="100000" sheet="1" objects="1" scenarios="1"/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Views>
    <sheetView showGridLines="0" topLeftCell="A10" zoomScaleNormal="100" workbookViewId="0">
      <selection activeCell="D21" sqref="D21"/>
    </sheetView>
  </sheetViews>
  <sheetFormatPr defaultColWidth="0" defaultRowHeight="13.2" zeroHeight="1" x14ac:dyDescent="0.25"/>
  <cols>
    <col min="1" max="1" width="3" style="108" customWidth="1"/>
    <col min="2" max="2" width="2.109375" style="108" customWidth="1"/>
    <col min="3" max="3" width="30.88671875" style="108" customWidth="1"/>
    <col min="4" max="4" width="59" style="108" bestFit="1" customWidth="1"/>
    <col min="5" max="5" width="17.6640625" style="108" bestFit="1" customWidth="1"/>
    <col min="6" max="6" width="24.5546875" style="108" bestFit="1" customWidth="1"/>
    <col min="7" max="7" width="15.6640625" style="108" customWidth="1"/>
    <col min="8" max="8" width="13.6640625" style="108" customWidth="1"/>
    <col min="9" max="9" width="2.5546875" style="108" customWidth="1"/>
    <col min="10" max="10" width="2.88671875" style="108" customWidth="1"/>
    <col min="11" max="16384" width="9.109375" style="108" hidden="1"/>
  </cols>
  <sheetData>
    <row r="1" spans="1:27" s="82" customFormat="1" ht="16.8" customHeight="1" x14ac:dyDescent="0.2">
      <c r="B1" s="83"/>
    </row>
    <row r="2" spans="1:27" s="82" customFormat="1" ht="22.2" x14ac:dyDescent="0.35">
      <c r="B2" s="84" t="s">
        <v>302</v>
      </c>
      <c r="C2" s="85"/>
      <c r="D2" s="85"/>
      <c r="E2" s="85"/>
      <c r="F2" s="85"/>
      <c r="G2" s="85"/>
    </row>
    <row r="3" spans="1:27" s="82" customFormat="1" ht="22.2" x14ac:dyDescent="0.35">
      <c r="B3" s="86" t="s">
        <v>165</v>
      </c>
      <c r="C3" s="85"/>
      <c r="D3" s="87"/>
      <c r="E3" s="87"/>
      <c r="F3" s="87"/>
      <c r="G3" s="87"/>
    </row>
    <row r="4" spans="1:27" s="82" customFormat="1" ht="16.2" customHeight="1" x14ac:dyDescent="0.3">
      <c r="B4" s="88" t="s">
        <v>306</v>
      </c>
      <c r="C4" s="85"/>
      <c r="D4" s="85"/>
      <c r="E4" s="85"/>
      <c r="F4" s="85"/>
      <c r="G4" s="85"/>
    </row>
    <row r="5" spans="1:27" s="82" customFormat="1" ht="12.6" customHeight="1" x14ac:dyDescent="0.2">
      <c r="B5" s="89" t="s">
        <v>301</v>
      </c>
      <c r="C5" s="85"/>
      <c r="D5" s="85"/>
      <c r="E5" s="85"/>
      <c r="F5" s="85"/>
      <c r="G5" s="85"/>
    </row>
    <row r="6" spans="1:27" s="82" customFormat="1" ht="12.6" customHeight="1" x14ac:dyDescent="0.2">
      <c r="B6" s="90" t="s">
        <v>299</v>
      </c>
      <c r="C6" s="85"/>
      <c r="D6" s="85"/>
      <c r="E6" s="85"/>
      <c r="F6" s="85"/>
      <c r="G6" s="85"/>
    </row>
    <row r="7" spans="1:27" s="82" customFormat="1" ht="12.6" x14ac:dyDescent="0.2">
      <c r="B7" s="91"/>
      <c r="C7" s="85"/>
      <c r="D7" s="85"/>
      <c r="E7" s="85"/>
      <c r="F7" s="85"/>
      <c r="G7" s="85"/>
    </row>
    <row r="8" spans="1:27" s="82" customFormat="1" ht="16.2" x14ac:dyDescent="0.2">
      <c r="B8" s="92"/>
      <c r="C8" s="93" t="s">
        <v>300</v>
      </c>
      <c r="D8" s="94"/>
      <c r="E8" s="94"/>
      <c r="F8" s="94"/>
      <c r="G8" s="94"/>
      <c r="N8" s="95"/>
      <c r="P8" s="96"/>
    </row>
    <row r="9" spans="1:27" s="82" customFormat="1" ht="18" customHeight="1" x14ac:dyDescent="0.3">
      <c r="B9" s="92"/>
      <c r="C9" s="97" t="str">
        <f>IF(ISBLANK(Samenvatting!C9),"",Samenvatting!C9)</f>
        <v/>
      </c>
      <c r="D9" s="98"/>
      <c r="E9" s="99"/>
      <c r="F9" s="99"/>
      <c r="G9" s="99"/>
      <c r="N9" s="95"/>
      <c r="P9" s="96"/>
    </row>
    <row r="10" spans="1:27" s="82" customFormat="1" ht="12.6" x14ac:dyDescent="0.2">
      <c r="B10" s="92"/>
      <c r="C10" s="100"/>
      <c r="D10" s="98"/>
      <c r="E10" s="98"/>
      <c r="F10" s="98"/>
      <c r="G10" s="98"/>
      <c r="N10" s="95"/>
      <c r="P10" s="96"/>
    </row>
    <row r="11" spans="1:27" s="104" customFormat="1" ht="15" customHeight="1" thickBot="1" x14ac:dyDescent="0.3">
      <c r="A11" s="101"/>
      <c r="B11" s="102"/>
      <c r="C11" s="102"/>
      <c r="D11" s="103"/>
      <c r="E11" s="102"/>
      <c r="F11" s="102"/>
      <c r="G11" s="102"/>
      <c r="H11" s="101"/>
      <c r="I11" s="101"/>
      <c r="T11" s="101"/>
      <c r="U11" s="101"/>
      <c r="V11" s="101"/>
      <c r="W11" s="101"/>
      <c r="X11" s="101"/>
      <c r="Y11" s="101"/>
      <c r="Z11" s="101"/>
      <c r="AA11" s="101"/>
    </row>
    <row r="12" spans="1:27" s="104" customFormat="1" ht="15" customHeight="1" x14ac:dyDescent="0.25">
      <c r="A12" s="101"/>
      <c r="B12" s="101"/>
      <c r="C12" s="101"/>
      <c r="D12" s="105"/>
      <c r="E12" s="101"/>
      <c r="F12" s="101"/>
      <c r="G12" s="101"/>
      <c r="H12" s="101"/>
      <c r="I12" s="101"/>
      <c r="T12" s="101"/>
      <c r="U12" s="101"/>
      <c r="V12" s="101"/>
      <c r="W12" s="101"/>
      <c r="X12" s="101"/>
      <c r="Y12" s="101"/>
      <c r="Z12" s="101"/>
      <c r="AA12" s="101"/>
    </row>
    <row r="13" spans="1:27" ht="15" customHeight="1" x14ac:dyDescent="0.3">
      <c r="A13" s="101"/>
      <c r="B13" s="101"/>
      <c r="C13" s="164" t="s">
        <v>54</v>
      </c>
      <c r="D13" s="142"/>
      <c r="E13" s="142"/>
      <c r="F13" s="142"/>
      <c r="G13" s="142"/>
      <c r="H13" s="142"/>
      <c r="I13" s="124"/>
      <c r="J13" s="124"/>
    </row>
    <row r="14" spans="1:27" ht="15" customHeight="1" x14ac:dyDescent="0.25">
      <c r="A14" s="101"/>
      <c r="B14" s="101"/>
      <c r="C14" s="125"/>
      <c r="D14" s="151"/>
      <c r="E14" s="152"/>
      <c r="F14" s="152"/>
      <c r="G14" s="152"/>
      <c r="H14" s="101"/>
      <c r="I14" s="124"/>
      <c r="J14" s="124"/>
    </row>
    <row r="15" spans="1:27" ht="15" customHeight="1" x14ac:dyDescent="0.25">
      <c r="A15" s="101"/>
      <c r="B15" s="101"/>
      <c r="C15" s="125"/>
      <c r="D15" s="151"/>
      <c r="E15" s="187" t="s">
        <v>56</v>
      </c>
      <c r="F15" s="187"/>
      <c r="G15" s="187"/>
      <c r="H15" s="101"/>
      <c r="I15" s="124"/>
      <c r="J15" s="124"/>
    </row>
    <row r="16" spans="1:27" ht="27.6" x14ac:dyDescent="0.25">
      <c r="A16" s="101"/>
      <c r="B16" s="101"/>
      <c r="C16" s="119" t="s">
        <v>66</v>
      </c>
      <c r="D16" s="119" t="s">
        <v>168</v>
      </c>
      <c r="E16" s="119" t="s">
        <v>67</v>
      </c>
      <c r="F16" s="119" t="s">
        <v>57</v>
      </c>
      <c r="G16" s="119" t="s">
        <v>64</v>
      </c>
      <c r="H16" s="117"/>
      <c r="I16" s="124"/>
      <c r="J16" s="124"/>
    </row>
    <row r="17" spans="1:10" ht="15" customHeight="1" x14ac:dyDescent="0.25">
      <c r="A17" s="101"/>
      <c r="B17" s="101"/>
      <c r="C17" s="165" t="s">
        <v>45</v>
      </c>
      <c r="D17" s="2"/>
      <c r="E17" s="166">
        <v>500</v>
      </c>
      <c r="F17" s="166">
        <v>1</v>
      </c>
      <c r="G17" s="167">
        <f>D17*E17*F17</f>
        <v>0</v>
      </c>
      <c r="H17" s="117"/>
      <c r="I17" s="124"/>
      <c r="J17" s="124"/>
    </row>
    <row r="18" spans="1:10" ht="15" customHeight="1" x14ac:dyDescent="0.25">
      <c r="A18" s="101"/>
      <c r="B18" s="101"/>
      <c r="C18" s="165" t="s">
        <v>46</v>
      </c>
      <c r="D18" s="2"/>
      <c r="E18" s="166">
        <v>1750</v>
      </c>
      <c r="F18" s="166">
        <v>1</v>
      </c>
      <c r="G18" s="167">
        <f t="shared" ref="G18:G22" si="0">D18*E18*F18</f>
        <v>0</v>
      </c>
      <c r="H18" s="117"/>
      <c r="I18" s="124"/>
      <c r="J18" s="124"/>
    </row>
    <row r="19" spans="1:10" ht="15" customHeight="1" x14ac:dyDescent="0.25">
      <c r="A19" s="101"/>
      <c r="B19" s="101"/>
      <c r="C19" s="165" t="s">
        <v>47</v>
      </c>
      <c r="D19" s="2"/>
      <c r="E19" s="166">
        <v>3750</v>
      </c>
      <c r="F19" s="166">
        <v>1</v>
      </c>
      <c r="G19" s="167">
        <f t="shared" si="0"/>
        <v>0</v>
      </c>
      <c r="H19" s="117"/>
      <c r="I19" s="124"/>
      <c r="J19" s="124"/>
    </row>
    <row r="20" spans="1:10" ht="15" customHeight="1" x14ac:dyDescent="0.25">
      <c r="A20" s="101"/>
      <c r="B20" s="101"/>
      <c r="C20" s="165" t="s">
        <v>48</v>
      </c>
      <c r="D20" s="2"/>
      <c r="E20" s="166">
        <v>7500</v>
      </c>
      <c r="F20" s="166">
        <v>2</v>
      </c>
      <c r="G20" s="167">
        <f t="shared" si="0"/>
        <v>0</v>
      </c>
      <c r="H20" s="117"/>
      <c r="I20" s="124"/>
      <c r="J20" s="124"/>
    </row>
    <row r="21" spans="1:10" ht="15" customHeight="1" x14ac:dyDescent="0.25">
      <c r="A21" s="101"/>
      <c r="B21" s="101"/>
      <c r="C21" s="165" t="s">
        <v>49</v>
      </c>
      <c r="D21" s="2"/>
      <c r="E21" s="166">
        <v>12500</v>
      </c>
      <c r="F21" s="166">
        <v>3</v>
      </c>
      <c r="G21" s="167">
        <f t="shared" si="0"/>
        <v>0</v>
      </c>
      <c r="H21" s="117"/>
      <c r="I21" s="124"/>
      <c r="J21" s="124"/>
    </row>
    <row r="22" spans="1:10" ht="15" customHeight="1" x14ac:dyDescent="0.25">
      <c r="A22" s="101"/>
      <c r="B22" s="101"/>
      <c r="C22" s="165" t="s">
        <v>50</v>
      </c>
      <c r="D22" s="2"/>
      <c r="E22" s="166">
        <v>17500</v>
      </c>
      <c r="F22" s="166">
        <v>4</v>
      </c>
      <c r="G22" s="167">
        <f t="shared" si="0"/>
        <v>0</v>
      </c>
      <c r="H22" s="117"/>
      <c r="I22" s="124"/>
      <c r="J22" s="124"/>
    </row>
    <row r="23" spans="1:10" ht="15" customHeight="1" x14ac:dyDescent="0.25">
      <c r="A23" s="101"/>
      <c r="B23" s="101"/>
      <c r="C23" s="125"/>
      <c r="D23" s="151"/>
      <c r="E23" s="168"/>
      <c r="F23" s="123" t="s">
        <v>25</v>
      </c>
      <c r="G23" s="169">
        <f>SUM(G17:G22)</f>
        <v>0</v>
      </c>
      <c r="H23" s="117"/>
      <c r="I23" s="124"/>
      <c r="J23" s="124"/>
    </row>
    <row r="24" spans="1:10" ht="15" customHeight="1" thickBot="1" x14ac:dyDescent="0.3">
      <c r="A24" s="101"/>
      <c r="B24" s="102"/>
      <c r="C24" s="140"/>
      <c r="D24" s="161"/>
      <c r="E24" s="170"/>
      <c r="F24" s="170"/>
      <c r="G24" s="170"/>
      <c r="H24" s="117"/>
      <c r="I24" s="124"/>
      <c r="J24" s="124"/>
    </row>
    <row r="25" spans="1:10" ht="15" customHeight="1" x14ac:dyDescent="0.25">
      <c r="A25" s="101"/>
      <c r="B25" s="101"/>
      <c r="C25" s="125"/>
      <c r="D25" s="151"/>
      <c r="E25" s="152"/>
      <c r="F25" s="152"/>
      <c r="G25" s="152"/>
      <c r="H25" s="117"/>
      <c r="I25" s="124"/>
      <c r="J25" s="124"/>
    </row>
    <row r="26" spans="1:10" ht="15" customHeight="1" x14ac:dyDescent="0.3">
      <c r="A26" s="101"/>
      <c r="B26" s="101"/>
      <c r="C26" s="164" t="s">
        <v>163</v>
      </c>
      <c r="D26" s="164"/>
      <c r="E26" s="164"/>
      <c r="F26" s="164"/>
      <c r="G26" s="171"/>
      <c r="H26" s="117"/>
      <c r="I26" s="124"/>
      <c r="J26" s="124"/>
    </row>
    <row r="27" spans="1:10" ht="15" customHeight="1" x14ac:dyDescent="0.25">
      <c r="A27" s="101"/>
      <c r="B27" s="101"/>
      <c r="C27" s="125"/>
      <c r="D27" s="152"/>
      <c r="E27" s="152"/>
      <c r="F27" s="152"/>
      <c r="G27" s="152"/>
      <c r="H27" s="117"/>
      <c r="I27" s="124"/>
      <c r="J27" s="124"/>
    </row>
    <row r="28" spans="1:10" ht="13.8" x14ac:dyDescent="0.25">
      <c r="A28" s="101"/>
      <c r="B28" s="101"/>
      <c r="C28" s="158" t="s">
        <v>55</v>
      </c>
      <c r="D28" s="119" t="s">
        <v>1</v>
      </c>
      <c r="E28" s="119" t="s">
        <v>169</v>
      </c>
      <c r="F28" s="119" t="s">
        <v>57</v>
      </c>
      <c r="G28" s="158" t="s">
        <v>64</v>
      </c>
      <c r="H28" s="101"/>
      <c r="I28" s="124"/>
      <c r="J28" s="124"/>
    </row>
    <row r="29" spans="1:10" ht="17.399999999999999" customHeight="1" x14ac:dyDescent="0.25">
      <c r="A29" s="101"/>
      <c r="B29" s="101"/>
      <c r="C29" s="147" t="s">
        <v>63</v>
      </c>
      <c r="D29" s="172" t="s">
        <v>162</v>
      </c>
      <c r="E29" s="1"/>
      <c r="F29" s="159">
        <v>1</v>
      </c>
      <c r="G29" s="150">
        <f>E29*F29</f>
        <v>0</v>
      </c>
      <c r="H29" s="101"/>
      <c r="I29" s="124"/>
      <c r="J29" s="124"/>
    </row>
    <row r="30" spans="1:10" ht="41.4" x14ac:dyDescent="0.25">
      <c r="A30" s="101"/>
      <c r="B30" s="101"/>
      <c r="C30" s="158" t="s">
        <v>55</v>
      </c>
      <c r="D30" s="119" t="s">
        <v>1</v>
      </c>
      <c r="E30" s="119" t="s">
        <v>166</v>
      </c>
      <c r="F30" s="119" t="s">
        <v>43</v>
      </c>
      <c r="G30" s="158" t="s">
        <v>64</v>
      </c>
      <c r="H30" s="101"/>
      <c r="I30" s="124"/>
      <c r="J30" s="124"/>
    </row>
    <row r="31" spans="1:10" ht="32.4" customHeight="1" x14ac:dyDescent="0.25">
      <c r="A31" s="101"/>
      <c r="B31" s="101"/>
      <c r="C31" s="147" t="s">
        <v>42</v>
      </c>
      <c r="D31" s="172" t="s">
        <v>51</v>
      </c>
      <c r="E31" s="1"/>
      <c r="F31" s="159">
        <v>2</v>
      </c>
      <c r="G31" s="150">
        <f t="shared" ref="G31:G32" si="1">E31*F31</f>
        <v>0</v>
      </c>
      <c r="H31" s="101"/>
      <c r="I31" s="124"/>
      <c r="J31" s="124"/>
    </row>
    <row r="32" spans="1:10" ht="32.4" customHeight="1" x14ac:dyDescent="0.25">
      <c r="A32" s="101"/>
      <c r="B32" s="101"/>
      <c r="C32" s="147" t="s">
        <v>164</v>
      </c>
      <c r="D32" s="173" t="s">
        <v>179</v>
      </c>
      <c r="E32" s="1"/>
      <c r="F32" s="159">
        <v>4</v>
      </c>
      <c r="G32" s="150">
        <f t="shared" si="1"/>
        <v>0</v>
      </c>
      <c r="H32" s="101"/>
      <c r="I32" s="124"/>
      <c r="J32" s="124"/>
    </row>
    <row r="33" spans="1:10" ht="15" customHeight="1" x14ac:dyDescent="0.25">
      <c r="A33" s="101"/>
      <c r="B33" s="101"/>
      <c r="C33" s="125"/>
      <c r="D33" s="152"/>
      <c r="E33" s="152"/>
      <c r="F33" s="123" t="s">
        <v>25</v>
      </c>
      <c r="G33" s="169">
        <f>G29+G31+G32</f>
        <v>0</v>
      </c>
      <c r="H33" s="101"/>
      <c r="I33" s="124"/>
      <c r="J33" s="124"/>
    </row>
    <row r="34" spans="1:10" ht="15" customHeight="1" thickBot="1" x14ac:dyDescent="0.3">
      <c r="A34" s="101"/>
      <c r="B34" s="102"/>
      <c r="C34" s="140"/>
      <c r="D34" s="162"/>
      <c r="E34" s="162"/>
      <c r="F34" s="162"/>
      <c r="G34" s="162"/>
      <c r="H34" s="101"/>
      <c r="I34" s="124"/>
      <c r="J34" s="124"/>
    </row>
    <row r="35" spans="1:10" ht="15" customHeight="1" x14ac:dyDescent="0.25">
      <c r="A35" s="101"/>
      <c r="B35" s="101"/>
      <c r="C35" s="125"/>
      <c r="D35" s="151"/>
      <c r="E35" s="152"/>
      <c r="F35" s="152"/>
      <c r="G35" s="152"/>
      <c r="H35" s="101"/>
      <c r="I35" s="124"/>
      <c r="J35" s="124"/>
    </row>
    <row r="36" spans="1:10" ht="15" customHeight="1" x14ac:dyDescent="0.25">
      <c r="A36" s="101"/>
      <c r="B36" s="101"/>
      <c r="C36" s="125"/>
      <c r="D36" s="152"/>
      <c r="E36" s="152"/>
      <c r="F36" s="123" t="s">
        <v>177</v>
      </c>
      <c r="G36" s="174">
        <f>G23+G33</f>
        <v>0</v>
      </c>
      <c r="H36" s="101"/>
      <c r="I36" s="124"/>
      <c r="J36" s="124"/>
    </row>
    <row r="37" spans="1:10" ht="15" customHeight="1" x14ac:dyDescent="0.25">
      <c r="A37" s="101"/>
      <c r="B37" s="101"/>
      <c r="C37" s="101"/>
      <c r="D37" s="136"/>
      <c r="E37" s="136"/>
      <c r="F37" s="136"/>
      <c r="G37" s="136"/>
      <c r="H37" s="124"/>
      <c r="I37" s="124"/>
      <c r="J37" s="124"/>
    </row>
    <row r="38" spans="1:10" ht="15" customHeight="1" x14ac:dyDescent="0.25">
      <c r="A38" s="117"/>
      <c r="B38" s="117"/>
      <c r="C38" s="117"/>
      <c r="D38" s="117"/>
      <c r="E38" s="117"/>
      <c r="F38" s="117"/>
      <c r="G38" s="117"/>
      <c r="H38" s="117"/>
      <c r="I38" s="117"/>
      <c r="J38" s="117"/>
    </row>
    <row r="39" spans="1:10" hidden="1" x14ac:dyDescent="0.25">
      <c r="A39" s="117"/>
      <c r="B39" s="117"/>
      <c r="C39" s="117"/>
      <c r="D39" s="117"/>
      <c r="E39" s="117"/>
      <c r="F39" s="117"/>
      <c r="G39" s="117"/>
      <c r="H39" s="117"/>
      <c r="I39" s="117"/>
      <c r="J39" s="117"/>
    </row>
    <row r="40" spans="1:10" hidden="1" x14ac:dyDescent="0.25">
      <c r="A40" s="117"/>
      <c r="B40" s="117"/>
      <c r="C40" s="117"/>
      <c r="D40" s="117"/>
      <c r="E40" s="117"/>
      <c r="F40" s="117"/>
      <c r="G40" s="117"/>
      <c r="H40" s="117"/>
      <c r="I40" s="117"/>
      <c r="J40" s="117"/>
    </row>
    <row r="41" spans="1:10" hidden="1" x14ac:dyDescent="0.25">
      <c r="A41" s="117"/>
      <c r="B41" s="117"/>
      <c r="C41" s="117"/>
      <c r="D41" s="117"/>
      <c r="E41" s="117"/>
      <c r="F41" s="117"/>
      <c r="G41" s="117"/>
      <c r="H41" s="117"/>
      <c r="I41" s="117"/>
      <c r="J41" s="117"/>
    </row>
    <row r="42" spans="1:10" hidden="1" x14ac:dyDescent="0.25">
      <c r="A42" s="117"/>
      <c r="B42" s="117"/>
      <c r="C42" s="117"/>
      <c r="D42" s="117"/>
      <c r="E42" s="117"/>
      <c r="F42" s="117"/>
      <c r="G42" s="117"/>
      <c r="H42" s="117"/>
      <c r="I42" s="117"/>
      <c r="J42" s="117"/>
    </row>
    <row r="43" spans="1:10" hidden="1" x14ac:dyDescent="0.25">
      <c r="A43" s="117"/>
      <c r="B43" s="117"/>
      <c r="C43" s="117"/>
      <c r="D43" s="117"/>
      <c r="E43" s="117"/>
      <c r="F43" s="117"/>
      <c r="G43" s="117"/>
      <c r="H43" s="117"/>
      <c r="I43" s="117"/>
      <c r="J43" s="117"/>
    </row>
    <row r="44" spans="1:10" hidden="1" x14ac:dyDescent="0.25">
      <c r="A44" s="117"/>
      <c r="B44" s="117"/>
      <c r="C44" s="117"/>
      <c r="D44" s="117"/>
      <c r="E44" s="117"/>
      <c r="F44" s="117"/>
      <c r="G44" s="117"/>
      <c r="H44" s="117"/>
      <c r="I44" s="117"/>
      <c r="J44" s="117"/>
    </row>
    <row r="45" spans="1:10" hidden="1" x14ac:dyDescent="0.25">
      <c r="A45" s="117"/>
      <c r="B45" s="117"/>
      <c r="C45" s="117"/>
      <c r="D45" s="117"/>
      <c r="E45" s="117"/>
      <c r="F45" s="117"/>
      <c r="G45" s="117"/>
      <c r="H45" s="117"/>
      <c r="I45" s="117"/>
      <c r="J45" s="117"/>
    </row>
    <row r="46" spans="1:10" hidden="1" x14ac:dyDescent="0.25">
      <c r="A46" s="117"/>
      <c r="B46" s="117"/>
      <c r="C46" s="117"/>
      <c r="D46" s="117"/>
      <c r="E46" s="117"/>
      <c r="F46" s="117"/>
      <c r="G46" s="117"/>
      <c r="H46" s="117"/>
      <c r="I46" s="117"/>
      <c r="J46" s="117"/>
    </row>
    <row r="47" spans="1:10" x14ac:dyDescent="0.25">
      <c r="A47" s="117"/>
      <c r="B47" s="117"/>
      <c r="C47" s="117"/>
      <c r="D47" s="117"/>
      <c r="E47" s="117"/>
      <c r="F47" s="117"/>
      <c r="G47" s="117"/>
      <c r="H47" s="117"/>
      <c r="I47" s="117"/>
      <c r="J47" s="117"/>
    </row>
    <row r="48" spans="1:10" x14ac:dyDescent="0.25">
      <c r="A48" s="117"/>
      <c r="B48" s="117"/>
      <c r="C48" s="175"/>
      <c r="D48" s="117"/>
      <c r="E48" s="117"/>
      <c r="F48" s="117"/>
      <c r="G48" s="117"/>
      <c r="H48" s="117"/>
      <c r="I48" s="117"/>
      <c r="J48" s="117"/>
    </row>
    <row r="49" spans="1:10" x14ac:dyDescent="0.25">
      <c r="A49" s="117"/>
      <c r="B49" s="117"/>
      <c r="C49" s="175"/>
      <c r="D49" s="117"/>
      <c r="E49" s="117"/>
      <c r="F49" s="117"/>
      <c r="G49" s="117"/>
      <c r="H49" s="117"/>
      <c r="I49" s="117"/>
      <c r="J49" s="117"/>
    </row>
    <row r="50" spans="1:10" x14ac:dyDescent="0.25">
      <c r="A50" s="117"/>
      <c r="B50" s="117"/>
      <c r="C50" s="117"/>
      <c r="D50" s="117"/>
      <c r="E50" s="117"/>
      <c r="F50" s="117"/>
      <c r="G50" s="117"/>
      <c r="H50" s="117"/>
      <c r="I50" s="117"/>
      <c r="J50" s="117"/>
    </row>
    <row r="51" spans="1:10" x14ac:dyDescent="0.25"/>
    <row r="52" spans="1:10" x14ac:dyDescent="0.25"/>
    <row r="53" spans="1:10" x14ac:dyDescent="0.25"/>
    <row r="54" spans="1:10" x14ac:dyDescent="0.25"/>
    <row r="55" spans="1:10" x14ac:dyDescent="0.25"/>
    <row r="56" spans="1:10" x14ac:dyDescent="0.25"/>
    <row r="57" spans="1:10" x14ac:dyDescent="0.25"/>
    <row r="58" spans="1:10" x14ac:dyDescent="0.25"/>
    <row r="59" spans="1:10" x14ac:dyDescent="0.25"/>
    <row r="60" spans="1:10" x14ac:dyDescent="0.25"/>
    <row r="61" spans="1:10" x14ac:dyDescent="0.25"/>
    <row r="62" spans="1:10" x14ac:dyDescent="0.25"/>
    <row r="63" spans="1:10" x14ac:dyDescent="0.25"/>
    <row r="64" spans="1:10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</sheetData>
  <sheetProtection algorithmName="SHA-512" hashValue="IRdMAkzBQkVirdAVZ0ozXOn5ASEIQAxqsW6T2aQwoKiSG6VPufcZShXPr7PsPUtWuwJdzvfI8U0OH6QnFgtcFg==" saltValue="OzTLT/N4J2R9PrqFqEjeZA==" spinCount="100000" sheet="1" objects="1" scenarios="1"/>
  <mergeCells count="1">
    <mergeCell ref="E15:G1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Q94"/>
  <sheetViews>
    <sheetView showGridLines="0" zoomScaleNormal="100" workbookViewId="0">
      <selection activeCell="F8" sqref="F8"/>
    </sheetView>
  </sheetViews>
  <sheetFormatPr defaultColWidth="0" defaultRowHeight="0" customHeight="1" zeroHeight="1" x14ac:dyDescent="0.3"/>
  <cols>
    <col min="1" max="1" width="3.6640625" style="39" customWidth="1"/>
    <col min="2" max="2" width="95.6640625" style="39" customWidth="1"/>
    <col min="3" max="3" width="1.6640625" style="39" customWidth="1"/>
    <col min="4" max="4" width="2.88671875" style="39" customWidth="1"/>
    <col min="5" max="5" width="54.5546875" style="39" customWidth="1"/>
    <col min="6" max="6" width="20.6640625" style="39" customWidth="1"/>
    <col min="7" max="7" width="11.33203125" style="39" customWidth="1"/>
    <col min="8" max="8" width="4.109375" style="39" customWidth="1"/>
    <col min="9" max="9" width="4.6640625" style="39" customWidth="1"/>
    <col min="10" max="10" width="3.6640625" style="39" customWidth="1"/>
    <col min="11" max="16384" width="9.109375" style="39" hidden="1"/>
  </cols>
  <sheetData>
    <row r="1" spans="1:11" s="4" customFormat="1" ht="21" customHeight="1" x14ac:dyDescent="0.25">
      <c r="A1" s="3"/>
      <c r="B1" s="3"/>
      <c r="C1" s="3"/>
      <c r="D1" s="3"/>
      <c r="E1" s="3"/>
      <c r="F1" s="3"/>
      <c r="G1" s="3"/>
      <c r="H1" s="3"/>
      <c r="I1" s="3"/>
    </row>
    <row r="2" spans="1:11" s="4" customFormat="1" ht="21" customHeight="1" x14ac:dyDescent="0.35">
      <c r="A2" s="3"/>
      <c r="B2" s="5" t="s">
        <v>269</v>
      </c>
      <c r="C2" s="6"/>
      <c r="D2" s="6"/>
      <c r="E2" s="6"/>
      <c r="F2" s="6"/>
      <c r="G2" s="7"/>
      <c r="H2" s="7"/>
      <c r="I2" s="7"/>
    </row>
    <row r="3" spans="1:11" s="4" customFormat="1" ht="21" customHeight="1" x14ac:dyDescent="0.3">
      <c r="A3" s="3"/>
      <c r="B3" s="80" t="str">
        <f>Samenvatting!B3</f>
        <v>Gebouwgebonden Technische Infrastructuur (GTIS) Producten en Diensten 2021</v>
      </c>
      <c r="C3" s="6"/>
      <c r="D3" s="6"/>
      <c r="E3" s="6"/>
      <c r="F3" s="6"/>
      <c r="G3" s="7"/>
      <c r="H3" s="7"/>
      <c r="I3" s="7"/>
    </row>
    <row r="4" spans="1:11" s="4" customFormat="1" ht="21" customHeight="1" x14ac:dyDescent="0.35">
      <c r="A4" s="3"/>
      <c r="B4" s="8" t="s">
        <v>270</v>
      </c>
      <c r="C4" s="6"/>
      <c r="D4" s="6"/>
      <c r="E4" s="6"/>
      <c r="F4" s="6"/>
      <c r="G4" s="7"/>
      <c r="H4" s="7"/>
      <c r="I4" s="7"/>
    </row>
    <row r="5" spans="1:11" s="4" customFormat="1" ht="21" customHeight="1" x14ac:dyDescent="0.25">
      <c r="A5" s="3"/>
      <c r="B5" s="9" t="str">
        <f>"Kenmerk: "&amp;Samenvatting!B5</f>
        <v>Kenmerk: IUC21-025</v>
      </c>
      <c r="C5" s="6"/>
      <c r="D5" s="6"/>
      <c r="E5" s="6"/>
      <c r="F5" s="6"/>
      <c r="G5" s="7"/>
      <c r="H5" s="7"/>
      <c r="I5" s="7"/>
    </row>
    <row r="6" spans="1:11" s="3" customFormat="1" ht="15" customHeight="1" thickBot="1" x14ac:dyDescent="0.3">
      <c r="B6" s="10"/>
      <c r="C6" s="11"/>
      <c r="D6" s="11"/>
      <c r="E6" s="11"/>
      <c r="F6" s="12"/>
      <c r="G6" s="13"/>
      <c r="H6" s="13"/>
      <c r="I6" s="13"/>
      <c r="K6" s="14"/>
    </row>
    <row r="7" spans="1:11" s="4" customFormat="1" ht="15" customHeight="1" x14ac:dyDescent="0.25">
      <c r="A7" s="3"/>
    </row>
    <row r="8" spans="1:11" s="4" customFormat="1" ht="27.9" customHeight="1" x14ac:dyDescent="0.25">
      <c r="A8" s="15"/>
      <c r="B8" s="15"/>
      <c r="D8" s="190" t="s">
        <v>23</v>
      </c>
      <c r="E8" s="190"/>
      <c r="F8" s="16">
        <f>Samenvatting!F23</f>
        <v>0</v>
      </c>
    </row>
    <row r="9" spans="1:11" s="4" customFormat="1" ht="12.75" customHeight="1" x14ac:dyDescent="0.25">
      <c r="B9" s="15"/>
      <c r="C9" s="15"/>
    </row>
    <row r="10" spans="1:11" s="4" customFormat="1" ht="27.9" customHeight="1" x14ac:dyDescent="0.25">
      <c r="A10" s="17"/>
      <c r="B10" s="18"/>
      <c r="C10" s="18"/>
      <c r="D10" s="191" t="s">
        <v>271</v>
      </c>
      <c r="E10" s="192"/>
      <c r="F10" s="19" t="s">
        <v>272</v>
      </c>
      <c r="G10" s="193" t="s">
        <v>273</v>
      </c>
      <c r="H10" s="194"/>
    </row>
    <row r="11" spans="1:11" s="4" customFormat="1" ht="27.9" customHeight="1" x14ac:dyDescent="0.25">
      <c r="A11" s="17"/>
      <c r="B11" s="18"/>
      <c r="C11" s="18"/>
      <c r="D11" s="195" t="s">
        <v>274</v>
      </c>
      <c r="E11" s="196"/>
      <c r="F11" s="20">
        <f>+DATA!G41</f>
        <v>233</v>
      </c>
      <c r="G11" s="21">
        <f>+F11/DATA!$G$40*100</f>
        <v>69.969969969969966</v>
      </c>
      <c r="H11" s="22" t="s">
        <v>275</v>
      </c>
    </row>
    <row r="12" spans="1:11" s="4" customFormat="1" ht="27.9" customHeight="1" x14ac:dyDescent="0.25">
      <c r="A12" s="17"/>
      <c r="B12" s="18"/>
      <c r="C12" s="18"/>
      <c r="D12" s="195" t="s">
        <v>276</v>
      </c>
      <c r="E12" s="196"/>
      <c r="F12" s="23">
        <v>71</v>
      </c>
      <c r="G12" s="21">
        <f>+F12/DATA!$G$40*100</f>
        <v>21.321321321321321</v>
      </c>
      <c r="H12" s="22" t="s">
        <v>275</v>
      </c>
    </row>
    <row r="13" spans="1:11" s="4" customFormat="1" ht="27.9" customHeight="1" x14ac:dyDescent="0.25">
      <c r="A13" s="17"/>
      <c r="B13" s="17"/>
      <c r="C13" s="18"/>
      <c r="D13" s="24"/>
      <c r="E13" s="25" t="s">
        <v>277</v>
      </c>
      <c r="F13" s="26">
        <f>SUM(F11:F12)</f>
        <v>304</v>
      </c>
      <c r="G13" s="21">
        <f>SUM(G11:G12)</f>
        <v>91.291291291291287</v>
      </c>
      <c r="H13" s="22" t="s">
        <v>275</v>
      </c>
    </row>
    <row r="14" spans="1:11" s="4" customFormat="1" ht="27.9" customHeight="1" x14ac:dyDescent="0.25">
      <c r="A14" s="17"/>
      <c r="B14" s="17"/>
      <c r="C14" s="18"/>
      <c r="D14" s="188" t="s">
        <v>278</v>
      </c>
      <c r="E14" s="189"/>
      <c r="F14" s="27">
        <f>+DATA!E7</f>
        <v>0.81175143700383356</v>
      </c>
    </row>
    <row r="15" spans="1:11" s="4" customFormat="1" ht="27.9" customHeight="1" x14ac:dyDescent="0.25">
      <c r="A15" s="17"/>
      <c r="B15" s="18"/>
      <c r="C15" s="18"/>
      <c r="D15" s="28" t="s">
        <v>279</v>
      </c>
      <c r="E15" s="29" t="str">
        <f>"Eigen inschatting door Inschrijver. Waarde tussen 0 en "&amp;F19&amp;" punten."</f>
        <v>Eigen inschatting door Inschrijver. Waarde tussen 0 en 100 punten.</v>
      </c>
      <c r="F15" s="30"/>
      <c r="G15" s="31"/>
      <c r="H15" s="32"/>
    </row>
    <row r="16" spans="1:11" s="4" customFormat="1" ht="27.9" customHeight="1" x14ac:dyDescent="0.25">
      <c r="A16" s="17"/>
      <c r="B16" s="17"/>
      <c r="C16" s="18"/>
      <c r="D16" s="33"/>
      <c r="E16" s="32"/>
      <c r="F16" s="32"/>
      <c r="G16" s="32"/>
    </row>
    <row r="17" spans="1:13" s="4" customFormat="1" ht="27.9" customHeight="1" x14ac:dyDescent="0.25">
      <c r="A17" s="17"/>
      <c r="B17" s="17"/>
      <c r="C17" s="18"/>
      <c r="D17" s="191" t="s">
        <v>280</v>
      </c>
      <c r="E17" s="192"/>
      <c r="F17" s="34" t="s">
        <v>281</v>
      </c>
      <c r="G17" s="193" t="s">
        <v>273</v>
      </c>
      <c r="H17" s="194"/>
    </row>
    <row r="18" spans="1:13" s="4" customFormat="1" ht="27.9" customHeight="1" x14ac:dyDescent="0.25">
      <c r="A18" s="17"/>
      <c r="B18" s="17"/>
      <c r="C18" s="18"/>
      <c r="D18" s="199" t="s">
        <v>282</v>
      </c>
      <c r="E18" s="199"/>
      <c r="F18" s="26">
        <f>DATA!G41</f>
        <v>233</v>
      </c>
      <c r="G18" s="21">
        <f>+F18/DATA!$G$40*100</f>
        <v>69.969969969969966</v>
      </c>
      <c r="H18" s="22" t="s">
        <v>275</v>
      </c>
    </row>
    <row r="19" spans="1:13" s="4" customFormat="1" ht="27.9" customHeight="1" x14ac:dyDescent="0.25">
      <c r="A19" s="17"/>
      <c r="B19" s="17"/>
      <c r="C19" s="18"/>
      <c r="D19" s="199" t="s">
        <v>283</v>
      </c>
      <c r="E19" s="199"/>
      <c r="F19" s="26">
        <f>DATA!G42</f>
        <v>100</v>
      </c>
      <c r="G19" s="21">
        <f>+F19/DATA!$G$40*100</f>
        <v>30.03003003003003</v>
      </c>
      <c r="H19" s="22" t="s">
        <v>275</v>
      </c>
      <c r="K19" s="35"/>
      <c r="L19" s="35"/>
      <c r="M19" s="35"/>
    </row>
    <row r="20" spans="1:13" s="4" customFormat="1" ht="27.9" customHeight="1" x14ac:dyDescent="0.25">
      <c r="A20" s="17"/>
      <c r="B20" s="18"/>
      <c r="C20" s="18"/>
      <c r="D20" s="199" t="s">
        <v>284</v>
      </c>
      <c r="E20" s="199"/>
      <c r="F20" s="26">
        <f>SUM(F18:F19)</f>
        <v>333</v>
      </c>
      <c r="G20" s="21">
        <f>+F20/DATA!$G$40*100</f>
        <v>100</v>
      </c>
      <c r="H20" s="22" t="s">
        <v>275</v>
      </c>
    </row>
    <row r="21" spans="1:13" s="4" customFormat="1" ht="27.9" customHeight="1" x14ac:dyDescent="0.25">
      <c r="A21" s="17"/>
      <c r="B21" s="18"/>
      <c r="C21" s="18"/>
      <c r="D21" s="15"/>
      <c r="E21" s="15"/>
      <c r="F21" s="15"/>
      <c r="G21" s="15"/>
      <c r="H21" s="15"/>
    </row>
    <row r="22" spans="1:13" s="4" customFormat="1" ht="27.9" customHeight="1" x14ac:dyDescent="0.25">
      <c r="A22" s="17"/>
      <c r="B22" s="18"/>
      <c r="C22" s="18"/>
      <c r="D22" s="200"/>
      <c r="E22" s="200"/>
      <c r="F22" s="36"/>
      <c r="G22" s="37"/>
      <c r="H22" s="38"/>
    </row>
    <row r="23" spans="1:13" s="4" customFormat="1" ht="27.9" customHeight="1" x14ac:dyDescent="0.25">
      <c r="A23" s="17"/>
      <c r="B23" s="18"/>
      <c r="C23" s="18"/>
      <c r="D23" s="15"/>
      <c r="E23" s="15"/>
      <c r="F23" s="15"/>
      <c r="G23" s="15"/>
      <c r="H23" s="15"/>
    </row>
    <row r="24" spans="1:13" s="4" customFormat="1" ht="27.9" customHeight="1" x14ac:dyDescent="0.25">
      <c r="A24" s="17"/>
      <c r="B24" s="18"/>
      <c r="C24" s="18"/>
      <c r="D24" s="15"/>
      <c r="E24" s="15"/>
      <c r="F24" s="15"/>
      <c r="G24" s="15"/>
      <c r="H24" s="15"/>
    </row>
    <row r="25" spans="1:13" s="4" customFormat="1" ht="27.9" customHeight="1" x14ac:dyDescent="0.25">
      <c r="A25" s="17"/>
      <c r="B25" s="18"/>
      <c r="C25" s="18"/>
      <c r="D25" s="15"/>
      <c r="E25" s="15"/>
      <c r="F25" s="15"/>
      <c r="G25" s="15"/>
      <c r="H25" s="15"/>
    </row>
    <row r="26" spans="1:13" s="4" customFormat="1" ht="27.75" customHeight="1" x14ac:dyDescent="0.25">
      <c r="A26" s="3"/>
      <c r="B26" s="18"/>
      <c r="C26" s="18"/>
      <c r="D26" s="15"/>
      <c r="E26" s="15"/>
      <c r="F26" s="15"/>
      <c r="G26" s="15"/>
      <c r="H26" s="15"/>
    </row>
    <row r="27" spans="1:13" s="4" customFormat="1" ht="15" customHeight="1" thickBot="1" x14ac:dyDescent="0.3">
      <c r="A27" s="3"/>
      <c r="B27" s="10"/>
      <c r="C27" s="11"/>
      <c r="D27" s="11"/>
      <c r="E27" s="11"/>
      <c r="F27" s="12"/>
      <c r="G27" s="13"/>
      <c r="H27" s="13"/>
    </row>
    <row r="28" spans="1:13" s="4" customFormat="1" ht="15" customHeight="1" x14ac:dyDescent="0.25"/>
    <row r="29" spans="1:13" s="4" customFormat="1" ht="27.9" hidden="1" customHeight="1" x14ac:dyDescent="0.25">
      <c r="B29" s="15"/>
    </row>
    <row r="30" spans="1:13" s="4" customFormat="1" ht="27.9" hidden="1" customHeight="1" x14ac:dyDescent="0.25">
      <c r="B30" s="15"/>
    </row>
    <row r="31" spans="1:13" s="4" customFormat="1" ht="27.9" hidden="1" customHeight="1" x14ac:dyDescent="0.25">
      <c r="B31" s="15"/>
    </row>
    <row r="32" spans="1:13" s="4" customFormat="1" ht="27.9" hidden="1" customHeight="1" x14ac:dyDescent="0.25">
      <c r="B32" s="15"/>
    </row>
    <row r="33" spans="2:17" s="4" customFormat="1" ht="27.9" hidden="1" customHeight="1" x14ac:dyDescent="0.25">
      <c r="B33" s="15"/>
    </row>
    <row r="34" spans="2:17" s="4" customFormat="1" ht="27.9" hidden="1" customHeight="1" x14ac:dyDescent="0.25">
      <c r="B34" s="15"/>
      <c r="Q34" s="4" t="s">
        <v>0</v>
      </c>
    </row>
    <row r="35" spans="2:17" s="4" customFormat="1" ht="27.9" hidden="1" customHeight="1" x14ac:dyDescent="0.25">
      <c r="B35" s="15"/>
    </row>
    <row r="36" spans="2:17" s="4" customFormat="1" ht="27.9" hidden="1" customHeight="1" x14ac:dyDescent="0.3">
      <c r="B36" s="15"/>
      <c r="G36" s="39"/>
    </row>
    <row r="37" spans="2:17" s="4" customFormat="1" ht="27.9" hidden="1" customHeight="1" x14ac:dyDescent="0.3">
      <c r="B37" s="15"/>
      <c r="G37" s="39"/>
    </row>
    <row r="38" spans="2:17" s="4" customFormat="1" ht="27.9" hidden="1" customHeight="1" x14ac:dyDescent="0.3">
      <c r="D38" s="39"/>
      <c r="E38" s="39"/>
      <c r="F38" s="39"/>
      <c r="G38" s="39"/>
    </row>
    <row r="39" spans="2:17" ht="15" hidden="1" customHeight="1" x14ac:dyDescent="0.3"/>
    <row r="40" spans="2:17" ht="15" hidden="1" customHeight="1" x14ac:dyDescent="0.3"/>
    <row r="41" spans="2:17" ht="15" hidden="1" customHeight="1" x14ac:dyDescent="0.3"/>
    <row r="42" spans="2:17" ht="15" hidden="1" customHeight="1" x14ac:dyDescent="0.3"/>
    <row r="43" spans="2:17" ht="15" hidden="1" customHeight="1" x14ac:dyDescent="0.3"/>
    <row r="44" spans="2:17" ht="15" hidden="1" customHeight="1" x14ac:dyDescent="0.3"/>
    <row r="45" spans="2:17" ht="15" hidden="1" customHeight="1" x14ac:dyDescent="0.3"/>
    <row r="46" spans="2:17" ht="15" hidden="1" customHeight="1" x14ac:dyDescent="0.3"/>
    <row r="47" spans="2:17" ht="15" hidden="1" customHeight="1" x14ac:dyDescent="0.3"/>
    <row r="48" spans="2:17" ht="15" hidden="1" customHeight="1" x14ac:dyDescent="0.3"/>
    <row r="49" ht="15" hidden="1" customHeight="1" x14ac:dyDescent="0.3"/>
    <row r="50" ht="15" hidden="1" customHeight="1" x14ac:dyDescent="0.3"/>
    <row r="51" ht="15" hidden="1" customHeight="1" x14ac:dyDescent="0.3"/>
    <row r="52" ht="15" hidden="1" customHeight="1" x14ac:dyDescent="0.3"/>
    <row r="53" ht="15" hidden="1" customHeight="1" x14ac:dyDescent="0.3"/>
    <row r="54" ht="15" hidden="1" customHeight="1" x14ac:dyDescent="0.3"/>
    <row r="55" ht="15" hidden="1" customHeight="1" x14ac:dyDescent="0.3"/>
    <row r="56" ht="15" hidden="1" customHeight="1" x14ac:dyDescent="0.3"/>
    <row r="57" ht="15" hidden="1" customHeight="1" x14ac:dyDescent="0.3"/>
    <row r="58" ht="15" hidden="1" customHeight="1" x14ac:dyDescent="0.3"/>
    <row r="59" ht="15" hidden="1" customHeight="1" x14ac:dyDescent="0.3"/>
    <row r="60" ht="15" hidden="1" customHeight="1" x14ac:dyDescent="0.3"/>
    <row r="61" ht="15" hidden="1" customHeight="1" x14ac:dyDescent="0.3"/>
    <row r="62" ht="15" hidden="1" customHeight="1" x14ac:dyDescent="0.3"/>
    <row r="63" ht="15" hidden="1" customHeight="1" x14ac:dyDescent="0.3"/>
    <row r="64" ht="15" hidden="1" customHeight="1" x14ac:dyDescent="0.3"/>
    <row r="65" ht="15" hidden="1" customHeight="1" x14ac:dyDescent="0.3"/>
    <row r="66" ht="15" hidden="1" customHeight="1" x14ac:dyDescent="0.3"/>
    <row r="67" ht="15" hidden="1" customHeight="1" x14ac:dyDescent="0.3"/>
    <row r="68" ht="15" hidden="1" customHeight="1" x14ac:dyDescent="0.3"/>
    <row r="69" ht="15" hidden="1" customHeight="1" x14ac:dyDescent="0.3"/>
    <row r="70" ht="15" hidden="1" customHeight="1" x14ac:dyDescent="0.3"/>
    <row r="71" ht="15" hidden="1" customHeight="1" x14ac:dyDescent="0.3"/>
    <row r="72" ht="15" hidden="1" customHeight="1" x14ac:dyDescent="0.3"/>
    <row r="73" ht="15" hidden="1" customHeight="1" x14ac:dyDescent="0.3"/>
    <row r="74" ht="15" hidden="1" customHeight="1" x14ac:dyDescent="0.3"/>
    <row r="75" ht="15" hidden="1" customHeight="1" x14ac:dyDescent="0.3"/>
    <row r="76" ht="15" hidden="1" customHeight="1" x14ac:dyDescent="0.3"/>
    <row r="77" ht="15" hidden="1" customHeight="1" x14ac:dyDescent="0.3"/>
    <row r="78" ht="15" hidden="1" customHeight="1" x14ac:dyDescent="0.3"/>
    <row r="79" ht="15" hidden="1" customHeight="1" x14ac:dyDescent="0.3"/>
    <row r="80" ht="15" hidden="1" customHeight="1" x14ac:dyDescent="0.3"/>
    <row r="81" spans="3:7" ht="15" hidden="1" customHeight="1" x14ac:dyDescent="0.3"/>
    <row r="82" spans="3:7" ht="15" hidden="1" customHeight="1" x14ac:dyDescent="0.3">
      <c r="C82" s="197" t="s">
        <v>277</v>
      </c>
      <c r="D82" s="198"/>
      <c r="E82" s="40">
        <v>1650</v>
      </c>
      <c r="F82" s="41">
        <v>825</v>
      </c>
      <c r="G82" s="22" t="s">
        <v>275</v>
      </c>
    </row>
    <row r="83" spans="3:7" ht="15" hidden="1" customHeight="1" x14ac:dyDescent="0.3"/>
    <row r="84" spans="3:7" ht="15" hidden="1" customHeight="1" x14ac:dyDescent="0.3"/>
    <row r="85" spans="3:7" ht="15" hidden="1" customHeight="1" x14ac:dyDescent="0.3"/>
    <row r="86" spans="3:7" ht="15" hidden="1" customHeight="1" x14ac:dyDescent="0.3"/>
    <row r="87" spans="3:7" ht="15" hidden="1" customHeight="1" x14ac:dyDescent="0.3"/>
    <row r="88" spans="3:7" ht="15" hidden="1" customHeight="1" x14ac:dyDescent="0.3"/>
    <row r="89" spans="3:7" ht="15" hidden="1" customHeight="1" x14ac:dyDescent="0.3"/>
    <row r="90" spans="3:7" ht="15" hidden="1" customHeight="1" x14ac:dyDescent="0.3"/>
    <row r="91" spans="3:7" ht="15" hidden="1" customHeight="1" x14ac:dyDescent="0.3"/>
    <row r="92" spans="3:7" ht="15" hidden="1" customHeight="1" x14ac:dyDescent="0.3"/>
    <row r="93" spans="3:7" ht="15" hidden="1" customHeight="1" x14ac:dyDescent="0.3"/>
    <row r="94" spans="3:7" ht="15" hidden="1" customHeight="1" x14ac:dyDescent="0.3"/>
  </sheetData>
  <mergeCells count="13">
    <mergeCell ref="C82:D82"/>
    <mergeCell ref="D17:E17"/>
    <mergeCell ref="G17:H17"/>
    <mergeCell ref="D18:E18"/>
    <mergeCell ref="D19:E19"/>
    <mergeCell ref="D20:E20"/>
    <mergeCell ref="D22:E22"/>
    <mergeCell ref="D14:E14"/>
    <mergeCell ref="D8:E8"/>
    <mergeCell ref="D10:E10"/>
    <mergeCell ref="G10:H10"/>
    <mergeCell ref="D11:E11"/>
    <mergeCell ref="D12:E12"/>
  </mergeCells>
  <pageMargins left="0.7" right="0.7" top="0.75" bottom="0.75" header="0.3" footer="0.3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0"/>
  <sheetViews>
    <sheetView showGridLines="0" topLeftCell="A7" zoomScaleNormal="100" workbookViewId="0">
      <selection activeCell="D12" sqref="A1:XFD1048576"/>
    </sheetView>
  </sheetViews>
  <sheetFormatPr defaultColWidth="0" defaultRowHeight="14.4" zeroHeight="1" x14ac:dyDescent="0.3"/>
  <cols>
    <col min="1" max="1" width="3.6640625" style="42" customWidth="1"/>
    <col min="2" max="27" width="21.6640625" style="42" customWidth="1"/>
    <col min="28" max="28" width="3.6640625" style="42" customWidth="1"/>
    <col min="29" max="31" width="21.6640625" style="42" hidden="1" customWidth="1"/>
    <col min="32" max="16384" width="9.109375" style="42" hidden="1"/>
  </cols>
  <sheetData>
    <row r="1" spans="2:28" ht="21" customHeight="1" x14ac:dyDescent="0.3">
      <c r="AB1" s="43"/>
    </row>
    <row r="2" spans="2:28" s="43" customFormat="1" ht="21" customHeight="1" x14ac:dyDescent="0.25">
      <c r="B2" s="201" t="s">
        <v>285</v>
      </c>
      <c r="C2" s="201"/>
      <c r="D2" s="201"/>
      <c r="E2" s="201"/>
    </row>
    <row r="3" spans="2:28" s="43" customFormat="1" ht="21" customHeight="1" x14ac:dyDescent="0.25">
      <c r="B3" s="201"/>
      <c r="C3" s="201"/>
      <c r="D3" s="201"/>
      <c r="E3" s="201"/>
    </row>
    <row r="4" spans="2:28" s="43" customFormat="1" ht="21" customHeight="1" x14ac:dyDescent="0.25">
      <c r="B4" s="201"/>
      <c r="C4" s="201"/>
      <c r="D4" s="201"/>
      <c r="E4" s="201"/>
    </row>
    <row r="5" spans="2:28" s="43" customFormat="1" ht="21" customHeight="1" x14ac:dyDescent="0.25">
      <c r="B5" s="44"/>
    </row>
    <row r="6" spans="2:28" s="43" customFormat="1" ht="27.9" customHeight="1" x14ac:dyDescent="0.25">
      <c r="B6" s="45" t="s">
        <v>26</v>
      </c>
    </row>
    <row r="7" spans="2:28" s="43" customFormat="1" ht="27.9" customHeight="1" x14ac:dyDescent="0.25">
      <c r="B7" s="46" t="s">
        <v>27</v>
      </c>
      <c r="C7" s="47">
        <f>+'BPK-Grafiek'!$F$8</f>
        <v>0</v>
      </c>
      <c r="D7" s="48">
        <f>+'BPK-Grafiek'!$F$13</f>
        <v>304</v>
      </c>
      <c r="E7" s="49">
        <f>IFERROR((0.5*($C$7/$G$38)^$F$38+0.5*(2-$D$7/$H$38)^$F$38)^(1/$F$38),0)</f>
        <v>0.81175143700383356</v>
      </c>
      <c r="F7" s="50">
        <f>+D7/G40*100</f>
        <v>91.291291291291287</v>
      </c>
    </row>
    <row r="8" spans="2:28" s="43" customFormat="1" ht="27.9" customHeight="1" x14ac:dyDescent="0.25"/>
    <row r="9" spans="2:28" s="53" customFormat="1" ht="27.9" customHeight="1" x14ac:dyDescent="0.25">
      <c r="B9" s="51" t="s">
        <v>28</v>
      </c>
      <c r="C9" s="202" t="s">
        <v>37</v>
      </c>
      <c r="D9" s="202"/>
      <c r="E9" s="202"/>
      <c r="F9" s="202"/>
      <c r="G9" s="202"/>
      <c r="H9" s="202"/>
      <c r="I9" s="202"/>
      <c r="J9" s="202"/>
      <c r="K9" s="52"/>
      <c r="L9" s="52"/>
    </row>
    <row r="10" spans="2:28" s="53" customFormat="1" ht="27.9" customHeight="1" x14ac:dyDescent="0.25">
      <c r="C10" s="202"/>
      <c r="D10" s="202"/>
      <c r="E10" s="202"/>
      <c r="F10" s="202"/>
      <c r="G10" s="202"/>
      <c r="H10" s="202"/>
      <c r="I10" s="202"/>
      <c r="J10" s="202"/>
    </row>
    <row r="11" spans="2:28" s="43" customFormat="1" ht="27.9" customHeight="1" x14ac:dyDescent="0.25">
      <c r="B11" s="54" t="s">
        <v>29</v>
      </c>
      <c r="C11" s="55" t="s">
        <v>19</v>
      </c>
      <c r="D11" s="55" t="s">
        <v>4</v>
      </c>
      <c r="E11" s="55" t="s">
        <v>5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</row>
    <row r="12" spans="2:28" s="43" customFormat="1" ht="27.9" customHeight="1" x14ac:dyDescent="0.25">
      <c r="B12" s="57" t="s">
        <v>20</v>
      </c>
      <c r="C12" s="58">
        <v>900000</v>
      </c>
      <c r="D12" s="59">
        <v>303</v>
      </c>
      <c r="E12" s="60">
        <v>1</v>
      </c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</row>
    <row r="13" spans="2:28" s="43" customFormat="1" ht="27.9" customHeight="1" x14ac:dyDescent="0.25">
      <c r="B13" s="57" t="s">
        <v>21</v>
      </c>
      <c r="C13" s="58">
        <v>972000.00000000012</v>
      </c>
      <c r="D13" s="59">
        <v>333</v>
      </c>
      <c r="E13" s="60">
        <v>1.0000021178769545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</row>
    <row r="14" spans="2:28" s="43" customFormat="1" ht="27.9" customHeight="1" x14ac:dyDescent="0.25">
      <c r="B14" s="57" t="s">
        <v>22</v>
      </c>
      <c r="C14" s="58">
        <v>0</v>
      </c>
      <c r="D14" s="59">
        <v>233.96493331175486</v>
      </c>
      <c r="E14" s="60">
        <v>1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</row>
    <row r="15" spans="2:28" s="43" customFormat="1" ht="27.9" customHeight="1" x14ac:dyDescent="0.25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</row>
    <row r="16" spans="2:28" s="43" customFormat="1" ht="27.9" customHeight="1" x14ac:dyDescent="0.25">
      <c r="B16" s="61" t="s">
        <v>30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</row>
    <row r="17" spans="2:27" s="43" customFormat="1" ht="27.9" customHeight="1" x14ac:dyDescent="0.25">
      <c r="B17" s="56"/>
      <c r="C17" s="55" t="s">
        <v>6</v>
      </c>
      <c r="D17" s="62">
        <v>0</v>
      </c>
      <c r="E17" s="62">
        <v>1.2500000000000001E-2</v>
      </c>
      <c r="F17" s="62">
        <v>2.5000000000000001E-2</v>
      </c>
      <c r="G17" s="62">
        <v>0.05</v>
      </c>
      <c r="H17" s="62">
        <v>0.1</v>
      </c>
      <c r="I17" s="62">
        <v>0.15</v>
      </c>
      <c r="J17" s="62">
        <v>0.2</v>
      </c>
      <c r="K17" s="62">
        <v>0.25</v>
      </c>
      <c r="L17" s="62">
        <v>0.3</v>
      </c>
      <c r="M17" s="62">
        <v>0.35</v>
      </c>
      <c r="N17" s="62">
        <v>0.4</v>
      </c>
      <c r="O17" s="62">
        <v>0.45</v>
      </c>
      <c r="P17" s="62">
        <v>0.5</v>
      </c>
      <c r="Q17" s="62">
        <v>0.55000000000000004</v>
      </c>
      <c r="R17" s="62">
        <v>0.6</v>
      </c>
      <c r="S17" s="62">
        <v>0.65</v>
      </c>
      <c r="T17" s="62">
        <v>0.7</v>
      </c>
      <c r="U17" s="62">
        <v>0.75</v>
      </c>
      <c r="V17" s="62">
        <v>0.8</v>
      </c>
      <c r="W17" s="62">
        <v>0.85</v>
      </c>
      <c r="X17" s="62">
        <v>0.9</v>
      </c>
      <c r="Y17" s="62">
        <v>0.95</v>
      </c>
      <c r="Z17" s="62">
        <v>1</v>
      </c>
      <c r="AA17" s="63">
        <v>0</v>
      </c>
    </row>
    <row r="18" spans="2:27" s="43" customFormat="1" ht="27.9" customHeight="1" x14ac:dyDescent="0.25">
      <c r="B18" s="64" t="s">
        <v>8</v>
      </c>
      <c r="C18" s="62">
        <v>233.96493331175486</v>
      </c>
      <c r="D18" s="62">
        <v>233.96493331175486</v>
      </c>
      <c r="E18" s="62">
        <v>235.20287164535793</v>
      </c>
      <c r="F18" s="62">
        <v>236.440809978961</v>
      </c>
      <c r="G18" s="62">
        <v>238.91668664616711</v>
      </c>
      <c r="H18" s="62">
        <v>243.86843998057938</v>
      </c>
      <c r="I18" s="62">
        <v>248.82019331499163</v>
      </c>
      <c r="J18" s="62">
        <v>253.7719466494039</v>
      </c>
      <c r="K18" s="62">
        <v>258.72369998381612</v>
      </c>
      <c r="L18" s="62">
        <v>263.67545331822839</v>
      </c>
      <c r="M18" s="62">
        <v>268.62720665264067</v>
      </c>
      <c r="N18" s="62">
        <v>273.57895998705294</v>
      </c>
      <c r="O18" s="62">
        <v>278.53071332146516</v>
      </c>
      <c r="P18" s="62">
        <v>283.48246665587743</v>
      </c>
      <c r="Q18" s="62">
        <v>288.43421999028971</v>
      </c>
      <c r="R18" s="62">
        <v>293.38597332470192</v>
      </c>
      <c r="S18" s="62">
        <v>298.3377266591142</v>
      </c>
      <c r="T18" s="62">
        <v>303.28947999352647</v>
      </c>
      <c r="U18" s="62">
        <v>308.24123332793874</v>
      </c>
      <c r="V18" s="62">
        <v>313.19298666235096</v>
      </c>
      <c r="W18" s="62">
        <v>318.14473999676324</v>
      </c>
      <c r="X18" s="62">
        <v>323.09649333117551</v>
      </c>
      <c r="Y18" s="62">
        <v>328.04824666558773</v>
      </c>
      <c r="Z18" s="62">
        <v>333</v>
      </c>
      <c r="AA18" s="62" t="s">
        <v>5</v>
      </c>
    </row>
    <row r="19" spans="2:27" s="43" customFormat="1" ht="27.9" customHeight="1" x14ac:dyDescent="0.25">
      <c r="B19" s="64" t="s">
        <v>10</v>
      </c>
      <c r="C19" s="62"/>
      <c r="D19" s="62">
        <v>0</v>
      </c>
      <c r="E19" s="62">
        <v>292166.68803940073</v>
      </c>
      <c r="F19" s="62">
        <v>358313.0870916759</v>
      </c>
      <c r="G19" s="62">
        <v>438918.61801892985</v>
      </c>
      <c r="H19" s="62">
        <v>536389.15531505493</v>
      </c>
      <c r="I19" s="62">
        <v>601965.82573106617</v>
      </c>
      <c r="J19" s="62">
        <v>652392.95532479149</v>
      </c>
      <c r="K19" s="62">
        <v>693649.04667208379</v>
      </c>
      <c r="L19" s="62">
        <v>728640.91688801104</v>
      </c>
      <c r="M19" s="62">
        <v>759027.70570643409</v>
      </c>
      <c r="N19" s="62">
        <v>785856.56032587937</v>
      </c>
      <c r="O19" s="62">
        <v>809835.95165376575</v>
      </c>
      <c r="P19" s="62">
        <v>831470.36530562059</v>
      </c>
      <c r="Q19" s="62">
        <v>851133.43441780773</v>
      </c>
      <c r="R19" s="62">
        <v>869110.65001617663</v>
      </c>
      <c r="S19" s="62">
        <v>885625.76659677876</v>
      </c>
      <c r="T19" s="62">
        <v>900857.89334091963</v>
      </c>
      <c r="U19" s="62">
        <v>914952.98219350202</v>
      </c>
      <c r="V19" s="62">
        <v>928031.79808738735</v>
      </c>
      <c r="W19" s="62">
        <v>940195.59955839941</v>
      </c>
      <c r="X19" s="62">
        <v>951530.28260642546</v>
      </c>
      <c r="Y19" s="62">
        <v>962109.4653039464</v>
      </c>
      <c r="Z19" s="62">
        <v>971996.82511687826</v>
      </c>
      <c r="AA19" s="62">
        <v>1</v>
      </c>
    </row>
    <row r="20" spans="2:27" s="43" customFormat="1" ht="27.9" customHeight="1" x14ac:dyDescent="0.25">
      <c r="B20" s="65"/>
      <c r="C20" s="62"/>
      <c r="D20" s="62">
        <v>70.259739733259721</v>
      </c>
      <c r="E20" s="62">
        <v>70.631492986593969</v>
      </c>
      <c r="F20" s="62">
        <v>71.003246239928231</v>
      </c>
      <c r="G20" s="62">
        <v>71.746752746596727</v>
      </c>
      <c r="H20" s="62">
        <v>73.233765759933746</v>
      </c>
      <c r="I20" s="62">
        <v>74.720778773270752</v>
      </c>
      <c r="J20" s="62">
        <v>76.207791786607785</v>
      </c>
      <c r="K20" s="62">
        <v>77.694804799944777</v>
      </c>
      <c r="L20" s="62">
        <v>79.181817813281796</v>
      </c>
      <c r="M20" s="62">
        <v>80.668830826618816</v>
      </c>
      <c r="N20" s="62">
        <v>82.155843839955836</v>
      </c>
      <c r="O20" s="62">
        <v>83.642856853292841</v>
      </c>
      <c r="P20" s="62">
        <v>85.129869866629861</v>
      </c>
      <c r="Q20" s="62">
        <v>86.61688287996688</v>
      </c>
      <c r="R20" s="62">
        <v>88.103895893303886</v>
      </c>
      <c r="S20" s="62">
        <v>89.590908906640891</v>
      </c>
      <c r="T20" s="62">
        <v>91.077921919977925</v>
      </c>
      <c r="U20" s="62">
        <v>92.56493493331493</v>
      </c>
      <c r="V20" s="62">
        <v>94.051947946651936</v>
      </c>
      <c r="W20" s="62">
        <v>95.538960959988955</v>
      </c>
      <c r="X20" s="62">
        <v>97.025973973325975</v>
      </c>
      <c r="Y20" s="62">
        <v>98.51298698666298</v>
      </c>
      <c r="Z20" s="62">
        <v>100</v>
      </c>
      <c r="AA20" s="62">
        <v>0</v>
      </c>
    </row>
    <row r="21" spans="2:27" s="43" customFormat="1" ht="27.9" customHeight="1" x14ac:dyDescent="0.25">
      <c r="B21" s="64" t="s">
        <v>12</v>
      </c>
      <c r="C21" s="62">
        <v>271.16843998057936</v>
      </c>
      <c r="D21" s="62">
        <v>271.16843998057936</v>
      </c>
      <c r="E21" s="62">
        <v>271.94133448082215</v>
      </c>
      <c r="F21" s="62">
        <v>272.71422898106488</v>
      </c>
      <c r="G21" s="62">
        <v>274.26001798155039</v>
      </c>
      <c r="H21" s="62">
        <v>277.35159598252142</v>
      </c>
      <c r="I21" s="62">
        <v>280.44317398349244</v>
      </c>
      <c r="J21" s="62">
        <v>283.53475198446347</v>
      </c>
      <c r="K21" s="62">
        <v>286.6263299854345</v>
      </c>
      <c r="L21" s="62">
        <v>289.71790798640558</v>
      </c>
      <c r="M21" s="62">
        <v>292.8094859873766</v>
      </c>
      <c r="N21" s="62">
        <v>295.90106398834763</v>
      </c>
      <c r="O21" s="62">
        <v>298.99264198931866</v>
      </c>
      <c r="P21" s="62">
        <v>302.08421999028968</v>
      </c>
      <c r="Q21" s="62">
        <v>305.17579799126071</v>
      </c>
      <c r="R21" s="62">
        <v>308.26737599223173</v>
      </c>
      <c r="S21" s="62">
        <v>311.35895399320276</v>
      </c>
      <c r="T21" s="62">
        <v>314.45053199417379</v>
      </c>
      <c r="U21" s="62">
        <v>317.54210999514487</v>
      </c>
      <c r="V21" s="62">
        <v>320.6336879961159</v>
      </c>
      <c r="W21" s="62">
        <v>323.72526599708692</v>
      </c>
      <c r="X21" s="62">
        <v>326.81684399805795</v>
      </c>
      <c r="Y21" s="62">
        <v>329.90842199902897</v>
      </c>
      <c r="Z21" s="62">
        <v>333</v>
      </c>
      <c r="AA21" s="62" t="s">
        <v>5</v>
      </c>
    </row>
    <row r="22" spans="2:27" s="43" customFormat="1" ht="27.9" customHeight="1" x14ac:dyDescent="0.25">
      <c r="B22" s="64" t="s">
        <v>13</v>
      </c>
      <c r="C22" s="62"/>
      <c r="D22" s="62">
        <v>0</v>
      </c>
      <c r="E22" s="62">
        <v>236047.17467117746</v>
      </c>
      <c r="F22" s="62">
        <v>289592.23355178337</v>
      </c>
      <c r="G22" s="62">
        <v>354994.16258363973</v>
      </c>
      <c r="H22" s="62">
        <v>434456.14338249044</v>
      </c>
      <c r="I22" s="62">
        <v>488281.46188614151</v>
      </c>
      <c r="J22" s="62">
        <v>529960.80611778854</v>
      </c>
      <c r="K22" s="62">
        <v>564305.07463438087</v>
      </c>
      <c r="L22" s="62">
        <v>593650.59529117413</v>
      </c>
      <c r="M22" s="62">
        <v>619329.28683771146</v>
      </c>
      <c r="N22" s="62">
        <v>642180.74339207215</v>
      </c>
      <c r="O22" s="62">
        <v>662772.29130252986</v>
      </c>
      <c r="P22" s="62">
        <v>681507.37737557234</v>
      </c>
      <c r="Q22" s="62">
        <v>698684.38987560268</v>
      </c>
      <c r="R22" s="62">
        <v>714530.99308333313</v>
      </c>
      <c r="S22" s="62">
        <v>729225.34373903926</v>
      </c>
      <c r="T22" s="62">
        <v>742909.81655580818</v>
      </c>
      <c r="U22" s="62">
        <v>755700.22529099672</v>
      </c>
      <c r="V22" s="62">
        <v>767692.21688307158</v>
      </c>
      <c r="W22" s="62">
        <v>778965.82639154734</v>
      </c>
      <c r="X22" s="62">
        <v>789588.7979785261</v>
      </c>
      <c r="Y22" s="62">
        <v>799619.05568198813</v>
      </c>
      <c r="Z22" s="62">
        <v>809106.57461461483</v>
      </c>
      <c r="AA22" s="62">
        <v>0.9</v>
      </c>
    </row>
    <row r="23" spans="2:27" s="43" customFormat="1" ht="27.9" customHeight="1" x14ac:dyDescent="0.25">
      <c r="B23" s="65"/>
      <c r="C23" s="62"/>
      <c r="D23" s="62">
        <v>81.431963958131931</v>
      </c>
      <c r="E23" s="62">
        <v>81.664064408655307</v>
      </c>
      <c r="F23" s="62">
        <v>81.89616485917864</v>
      </c>
      <c r="G23" s="62">
        <v>82.360365760225335</v>
      </c>
      <c r="H23" s="62">
        <v>83.288767562318739</v>
      </c>
      <c r="I23" s="62">
        <v>84.217169364412143</v>
      </c>
      <c r="J23" s="62">
        <v>85.145571166505547</v>
      </c>
      <c r="K23" s="62">
        <v>86.073972968598937</v>
      </c>
      <c r="L23" s="62">
        <v>87.00237477069237</v>
      </c>
      <c r="M23" s="62">
        <v>87.93077657278576</v>
      </c>
      <c r="N23" s="62">
        <v>88.859178374879164</v>
      </c>
      <c r="O23" s="62">
        <v>89.787580176972568</v>
      </c>
      <c r="P23" s="62">
        <v>90.715981979065972</v>
      </c>
      <c r="Q23" s="62">
        <v>91.644383781159362</v>
      </c>
      <c r="R23" s="62">
        <v>92.572785583252767</v>
      </c>
      <c r="S23" s="62">
        <v>93.501187385346171</v>
      </c>
      <c r="T23" s="62">
        <v>94.429589187439575</v>
      </c>
      <c r="U23" s="62">
        <v>95.357990989532993</v>
      </c>
      <c r="V23" s="62">
        <v>96.286392791626398</v>
      </c>
      <c r="W23" s="62">
        <v>97.214794593719802</v>
      </c>
      <c r="X23" s="62">
        <v>98.143196395813192</v>
      </c>
      <c r="Y23" s="62">
        <v>99.071598197906596</v>
      </c>
      <c r="Z23" s="62">
        <v>100</v>
      </c>
      <c r="AA23" s="62">
        <v>0</v>
      </c>
    </row>
    <row r="24" spans="2:27" s="43" customFormat="1" ht="27.9" customHeight="1" x14ac:dyDescent="0.25">
      <c r="B24" s="64" t="s">
        <v>15</v>
      </c>
      <c r="C24" s="62">
        <v>308.37194664940387</v>
      </c>
      <c r="D24" s="62">
        <v>308.37194664940387</v>
      </c>
      <c r="E24" s="62">
        <v>308.67979731628634</v>
      </c>
      <c r="F24" s="62">
        <v>308.98764798316876</v>
      </c>
      <c r="G24" s="62">
        <v>309.60334931693365</v>
      </c>
      <c r="H24" s="62">
        <v>310.83475198446348</v>
      </c>
      <c r="I24" s="62">
        <v>312.06615465199332</v>
      </c>
      <c r="J24" s="62">
        <v>313.29755731952309</v>
      </c>
      <c r="K24" s="62">
        <v>314.52895998705287</v>
      </c>
      <c r="L24" s="62">
        <v>315.76036265458271</v>
      </c>
      <c r="M24" s="62">
        <v>316.99176532211254</v>
      </c>
      <c r="N24" s="62">
        <v>318.22316798964232</v>
      </c>
      <c r="O24" s="62">
        <v>319.4545706571721</v>
      </c>
      <c r="P24" s="62">
        <v>320.68597332470193</v>
      </c>
      <c r="Q24" s="62">
        <v>321.91737599223177</v>
      </c>
      <c r="R24" s="62">
        <v>323.14877865976155</v>
      </c>
      <c r="S24" s="62">
        <v>324.38018132729133</v>
      </c>
      <c r="T24" s="62">
        <v>325.61158399482116</v>
      </c>
      <c r="U24" s="62">
        <v>326.842986662351</v>
      </c>
      <c r="V24" s="62">
        <v>328.07438932988077</v>
      </c>
      <c r="W24" s="62">
        <v>329.30579199741055</v>
      </c>
      <c r="X24" s="62">
        <v>330.53719466494039</v>
      </c>
      <c r="Y24" s="62">
        <v>331.76859733247022</v>
      </c>
      <c r="Z24" s="62">
        <v>333</v>
      </c>
      <c r="AA24" s="62" t="s">
        <v>5</v>
      </c>
    </row>
    <row r="25" spans="2:27" s="43" customFormat="1" ht="27.9" customHeight="1" x14ac:dyDescent="0.25">
      <c r="B25" s="64" t="s">
        <v>16</v>
      </c>
      <c r="C25" s="62"/>
      <c r="D25" s="62">
        <v>0</v>
      </c>
      <c r="E25" s="62">
        <v>165502.74552768536</v>
      </c>
      <c r="F25" s="62">
        <v>203136.65161810679</v>
      </c>
      <c r="G25" s="62">
        <v>249237.32554128449</v>
      </c>
      <c r="H25" s="62">
        <v>305577.1603210888</v>
      </c>
      <c r="I25" s="62">
        <v>344057.50431048113</v>
      </c>
      <c r="J25" s="62">
        <v>374104.6881505397</v>
      </c>
      <c r="K25" s="62">
        <v>399075.14383392024</v>
      </c>
      <c r="L25" s="62">
        <v>420596.49883606459</v>
      </c>
      <c r="M25" s="62">
        <v>439595.31544517959</v>
      </c>
      <c r="N25" s="62">
        <v>456654.8249848024</v>
      </c>
      <c r="O25" s="62">
        <v>472168.5539402978</v>
      </c>
      <c r="P25" s="62">
        <v>486415.94263567269</v>
      </c>
      <c r="Q25" s="62">
        <v>499603.35615443118</v>
      </c>
      <c r="R25" s="62">
        <v>511888.00763403508</v>
      </c>
      <c r="S25" s="62">
        <v>523392.73185642256</v>
      </c>
      <c r="T25" s="62">
        <v>534215.53665025346</v>
      </c>
      <c r="U25" s="62">
        <v>544436.0156624954</v>
      </c>
      <c r="V25" s="62">
        <v>554119.79234431766</v>
      </c>
      <c r="W25" s="62">
        <v>563321.68368578237</v>
      </c>
      <c r="X25" s="62">
        <v>572088.005426505</v>
      </c>
      <c r="Y25" s="62">
        <v>580458.28602762381</v>
      </c>
      <c r="Z25" s="62">
        <v>588466.56390225678</v>
      </c>
      <c r="AA25" s="62">
        <v>0.8</v>
      </c>
    </row>
    <row r="26" spans="2:27" s="43" customFormat="1" ht="27.9" customHeight="1" x14ac:dyDescent="0.25">
      <c r="B26" s="65"/>
      <c r="C26" s="62"/>
      <c r="D26" s="62">
        <v>92.604188183004169</v>
      </c>
      <c r="E26" s="62">
        <v>92.696635830716616</v>
      </c>
      <c r="F26" s="62">
        <v>92.789083478429063</v>
      </c>
      <c r="G26" s="62">
        <v>92.973978773853943</v>
      </c>
      <c r="H26" s="62">
        <v>93.343769364703746</v>
      </c>
      <c r="I26" s="62">
        <v>93.713559955553549</v>
      </c>
      <c r="J26" s="62">
        <v>94.083350546403338</v>
      </c>
      <c r="K26" s="62">
        <v>94.453141137253112</v>
      </c>
      <c r="L26" s="62">
        <v>94.822931728102915</v>
      </c>
      <c r="M26" s="62">
        <v>95.192722318952718</v>
      </c>
      <c r="N26" s="62">
        <v>95.562512909802493</v>
      </c>
      <c r="O26" s="62">
        <v>95.932303500652282</v>
      </c>
      <c r="P26" s="62">
        <v>96.302094091502084</v>
      </c>
      <c r="Q26" s="62">
        <v>96.671884682351887</v>
      </c>
      <c r="R26" s="62">
        <v>97.041675273201662</v>
      </c>
      <c r="S26" s="62">
        <v>97.411465864051451</v>
      </c>
      <c r="T26" s="62">
        <v>97.781256454901239</v>
      </c>
      <c r="U26" s="62">
        <v>98.151047045751056</v>
      </c>
      <c r="V26" s="62">
        <v>98.520837636600831</v>
      </c>
      <c r="W26" s="62">
        <v>98.89062822745062</v>
      </c>
      <c r="X26" s="62">
        <v>99.260418818300408</v>
      </c>
      <c r="Y26" s="62">
        <v>99.630209409150211</v>
      </c>
      <c r="Z26" s="62">
        <v>100</v>
      </c>
      <c r="AA26" s="62" t="s">
        <v>0</v>
      </c>
    </row>
    <row r="27" spans="2:27" s="43" customFormat="1" ht="27.9" customHeight="1" x14ac:dyDescent="0.25">
      <c r="B27" s="64" t="s">
        <v>17</v>
      </c>
      <c r="C27" s="62">
        <v>345.57545331822843</v>
      </c>
      <c r="D27" s="62">
        <v>345.57545331822843</v>
      </c>
      <c r="E27" s="62">
        <v>345.41826015175059</v>
      </c>
      <c r="F27" s="62">
        <v>345.26106698527269</v>
      </c>
      <c r="G27" s="62">
        <v>344.94668065231701</v>
      </c>
      <c r="H27" s="62">
        <v>344.3179079864056</v>
      </c>
      <c r="I27" s="62">
        <v>343.68913532049419</v>
      </c>
      <c r="J27" s="62">
        <v>343.06036265458272</v>
      </c>
      <c r="K27" s="62">
        <v>342.43158998867131</v>
      </c>
      <c r="L27" s="62">
        <v>341.80281732275989</v>
      </c>
      <c r="M27" s="62">
        <v>341.17404465684848</v>
      </c>
      <c r="N27" s="62">
        <v>340.54527199093707</v>
      </c>
      <c r="O27" s="62">
        <v>339.91649932502565</v>
      </c>
      <c r="P27" s="62">
        <v>339.28772665911424</v>
      </c>
      <c r="Q27" s="62">
        <v>338.65895399320277</v>
      </c>
      <c r="R27" s="62">
        <v>338.03018132729136</v>
      </c>
      <c r="S27" s="62">
        <v>337.40140866137995</v>
      </c>
      <c r="T27" s="62">
        <v>336.77263599546853</v>
      </c>
      <c r="U27" s="62">
        <v>336.14386332955712</v>
      </c>
      <c r="V27" s="62">
        <v>335.51509066364571</v>
      </c>
      <c r="W27" s="62">
        <v>334.88631799773424</v>
      </c>
      <c r="X27" s="62">
        <v>334.25754533182283</v>
      </c>
      <c r="Y27" s="62">
        <v>333.62877266591141</v>
      </c>
      <c r="Z27" s="62">
        <v>333</v>
      </c>
      <c r="AA27" s="62" t="s">
        <v>5</v>
      </c>
    </row>
    <row r="28" spans="2:27" s="43" customFormat="1" ht="27.9" customHeight="1" x14ac:dyDescent="0.25">
      <c r="B28" s="64" t="s">
        <v>18</v>
      </c>
      <c r="C28" s="62"/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2">
        <v>0</v>
      </c>
      <c r="X28" s="62">
        <v>0</v>
      </c>
      <c r="Y28" s="62">
        <v>0</v>
      </c>
      <c r="Z28" s="62">
        <v>0</v>
      </c>
      <c r="AA28" s="62">
        <v>0.7</v>
      </c>
    </row>
    <row r="29" spans="2:27" s="43" customFormat="1" ht="27.9" customHeight="1" x14ac:dyDescent="0.25">
      <c r="B29" s="66"/>
      <c r="C29" s="56"/>
      <c r="D29" s="62">
        <v>103.77641240787641</v>
      </c>
      <c r="E29" s="62">
        <v>103.72920725277794</v>
      </c>
      <c r="F29" s="62">
        <v>103.68200209767949</v>
      </c>
      <c r="G29" s="62">
        <v>103.58759178748258</v>
      </c>
      <c r="H29" s="62">
        <v>103.39877116708878</v>
      </c>
      <c r="I29" s="62">
        <v>103.20995054669496</v>
      </c>
      <c r="J29" s="62">
        <v>103.02112992630113</v>
      </c>
      <c r="K29" s="62">
        <v>102.8323093059073</v>
      </c>
      <c r="L29" s="62">
        <v>102.64348868551347</v>
      </c>
      <c r="M29" s="62">
        <v>102.45466806511968</v>
      </c>
      <c r="N29" s="62">
        <v>102.26584744472585</v>
      </c>
      <c r="O29" s="62">
        <v>102.07702682433202</v>
      </c>
      <c r="P29" s="62">
        <v>101.88820620393821</v>
      </c>
      <c r="Q29" s="62">
        <v>101.69938558354437</v>
      </c>
      <c r="R29" s="62">
        <v>101.51056496315056</v>
      </c>
      <c r="S29" s="62">
        <v>101.32174434275673</v>
      </c>
      <c r="T29" s="62">
        <v>101.13292372236293</v>
      </c>
      <c r="U29" s="62">
        <v>100.94410310196911</v>
      </c>
      <c r="V29" s="62">
        <v>100.75528248157528</v>
      </c>
      <c r="W29" s="62">
        <v>100.56646186118145</v>
      </c>
      <c r="X29" s="62">
        <v>100.37764124078763</v>
      </c>
      <c r="Y29" s="62">
        <v>100.18882062039383</v>
      </c>
      <c r="Z29" s="62">
        <v>100</v>
      </c>
      <c r="AA29" s="62">
        <v>0</v>
      </c>
    </row>
    <row r="30" spans="2:27" s="43" customFormat="1" ht="27.9" customHeight="1" x14ac:dyDescent="0.25">
      <c r="B30" s="64" t="s">
        <v>31</v>
      </c>
      <c r="C30" s="62">
        <v>382.77895998705293</v>
      </c>
      <c r="D30" s="62">
        <v>382.77895998705293</v>
      </c>
      <c r="E30" s="62">
        <v>382.15672298721478</v>
      </c>
      <c r="F30" s="62">
        <v>381.53448598737663</v>
      </c>
      <c r="G30" s="62">
        <v>380.29001198770027</v>
      </c>
      <c r="H30" s="62">
        <v>377.80106398834766</v>
      </c>
      <c r="I30" s="62">
        <v>375.312115988995</v>
      </c>
      <c r="J30" s="62">
        <v>372.82316798964234</v>
      </c>
      <c r="K30" s="62">
        <v>370.33421999028968</v>
      </c>
      <c r="L30" s="62">
        <v>367.84527199093702</v>
      </c>
      <c r="M30" s="62">
        <v>365.35632399158442</v>
      </c>
      <c r="N30" s="62">
        <v>362.86737599223176</v>
      </c>
      <c r="O30" s="62">
        <v>360.3784279928791</v>
      </c>
      <c r="P30" s="62">
        <v>357.88947999352649</v>
      </c>
      <c r="Q30" s="62">
        <v>355.40053199417383</v>
      </c>
      <c r="R30" s="62">
        <v>352.91158399482117</v>
      </c>
      <c r="S30" s="62">
        <v>350.42263599546851</v>
      </c>
      <c r="T30" s="62">
        <v>347.93368799611585</v>
      </c>
      <c r="U30" s="62">
        <v>345.44473999676325</v>
      </c>
      <c r="V30" s="62">
        <v>342.95579199741059</v>
      </c>
      <c r="W30" s="62">
        <v>340.46684399805793</v>
      </c>
      <c r="X30" s="62">
        <v>337.97789599870532</v>
      </c>
      <c r="Y30" s="62">
        <v>335.48894799935266</v>
      </c>
      <c r="Z30" s="62">
        <v>333</v>
      </c>
      <c r="AA30" s="62" t="s">
        <v>5</v>
      </c>
    </row>
    <row r="31" spans="2:27" s="43" customFormat="1" ht="27.75" customHeight="1" x14ac:dyDescent="0.25">
      <c r="B31" s="64" t="s">
        <v>32</v>
      </c>
      <c r="C31" s="62"/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0.6</v>
      </c>
    </row>
    <row r="32" spans="2:27" s="43" customFormat="1" ht="27.9" customHeight="1" x14ac:dyDescent="0.25">
      <c r="B32" s="65"/>
      <c r="C32" s="62"/>
      <c r="D32" s="62">
        <v>114.94863663274863</v>
      </c>
      <c r="E32" s="62">
        <v>114.76177867483928</v>
      </c>
      <c r="F32" s="62">
        <v>114.57492071692992</v>
      </c>
      <c r="G32" s="62">
        <v>114.2012048011112</v>
      </c>
      <c r="H32" s="62">
        <v>113.45377296947376</v>
      </c>
      <c r="I32" s="62">
        <v>112.70634113783633</v>
      </c>
      <c r="J32" s="62">
        <v>111.95890930619889</v>
      </c>
      <c r="K32" s="62">
        <v>111.21147747456146</v>
      </c>
      <c r="L32" s="62">
        <v>110.46404564292402</v>
      </c>
      <c r="M32" s="62">
        <v>109.71661381128661</v>
      </c>
      <c r="N32" s="62">
        <v>108.96918197964918</v>
      </c>
      <c r="O32" s="62">
        <v>108.22175014801174</v>
      </c>
      <c r="P32" s="62">
        <v>107.47431831637432</v>
      </c>
      <c r="Q32" s="62">
        <v>106.72688648473689</v>
      </c>
      <c r="R32" s="62">
        <v>105.97945465309945</v>
      </c>
      <c r="S32" s="62">
        <v>105.23202282146202</v>
      </c>
      <c r="T32" s="62">
        <v>104.48459098982458</v>
      </c>
      <c r="U32" s="62">
        <v>103.73715915818715</v>
      </c>
      <c r="V32" s="62">
        <v>102.98972732654971</v>
      </c>
      <c r="W32" s="62">
        <v>102.24229549491228</v>
      </c>
      <c r="X32" s="62">
        <v>101.49486366327487</v>
      </c>
      <c r="Y32" s="62">
        <v>100.74743183163744</v>
      </c>
      <c r="Z32" s="62">
        <v>100</v>
      </c>
      <c r="AA32" s="62" t="s">
        <v>0</v>
      </c>
    </row>
    <row r="33" spans="2:27" s="43" customFormat="1" ht="27.9" customHeight="1" x14ac:dyDescent="0.25">
      <c r="B33" s="64" t="s">
        <v>286</v>
      </c>
      <c r="C33" s="62">
        <v>196.76142664293036</v>
      </c>
      <c r="D33" s="62">
        <v>196.76142664293036</v>
      </c>
      <c r="E33" s="62">
        <v>198.46440880989374</v>
      </c>
      <c r="F33" s="62">
        <v>200.16739097685709</v>
      </c>
      <c r="G33" s="62">
        <v>203.57335531078385</v>
      </c>
      <c r="H33" s="62">
        <v>210.38528397863732</v>
      </c>
      <c r="I33" s="62">
        <v>217.19721264649081</v>
      </c>
      <c r="J33" s="62">
        <v>224.00914131434428</v>
      </c>
      <c r="K33" s="62">
        <v>230.82106998219777</v>
      </c>
      <c r="L33" s="62">
        <v>237.63299865005126</v>
      </c>
      <c r="M33" s="62">
        <v>244.44492731790473</v>
      </c>
      <c r="N33" s="62">
        <v>251.25685598575822</v>
      </c>
      <c r="O33" s="62">
        <v>258.06878465361171</v>
      </c>
      <c r="P33" s="62">
        <v>264.88071332146518</v>
      </c>
      <c r="Q33" s="62">
        <v>271.69264198931864</v>
      </c>
      <c r="R33" s="62">
        <v>278.50457065717217</v>
      </c>
      <c r="S33" s="62">
        <v>285.31649932502563</v>
      </c>
      <c r="T33" s="62">
        <v>292.1284279928791</v>
      </c>
      <c r="U33" s="62">
        <v>298.94035666073262</v>
      </c>
      <c r="V33" s="62">
        <v>305.75228532858608</v>
      </c>
      <c r="W33" s="62">
        <v>312.56421399643955</v>
      </c>
      <c r="X33" s="62">
        <v>319.37614266429307</v>
      </c>
      <c r="Y33" s="62">
        <v>326.18807133214648</v>
      </c>
      <c r="Z33" s="62">
        <v>333</v>
      </c>
      <c r="AA33" s="62" t="s">
        <v>5</v>
      </c>
    </row>
    <row r="34" spans="2:27" s="43" customFormat="1" ht="27.9" customHeight="1" x14ac:dyDescent="0.25">
      <c r="B34" s="64" t="s">
        <v>287</v>
      </c>
      <c r="C34" s="62"/>
      <c r="D34" s="62">
        <v>0</v>
      </c>
      <c r="E34" s="62">
        <v>343284.80641899165</v>
      </c>
      <c r="F34" s="62">
        <v>420880.41482663644</v>
      </c>
      <c r="G34" s="62">
        <v>515256.64909357385</v>
      </c>
      <c r="H34" s="62">
        <v>628931.96001917031</v>
      </c>
      <c r="I34" s="62">
        <v>704978.06167083501</v>
      </c>
      <c r="J34" s="62">
        <v>763113.64682141435</v>
      </c>
      <c r="K34" s="62">
        <v>810386.39149042673</v>
      </c>
      <c r="L34" s="62">
        <v>850226.41020053369</v>
      </c>
      <c r="M34" s="62">
        <v>884593.55517864448</v>
      </c>
      <c r="N34" s="62">
        <v>914726.10724213347</v>
      </c>
      <c r="O34" s="62">
        <v>941462.81918869016</v>
      </c>
      <c r="P34" s="62">
        <v>965401.68729737785</v>
      </c>
      <c r="Q34" s="62">
        <v>986986.19550838938</v>
      </c>
      <c r="R34" s="62">
        <v>1006555.7042279686</v>
      </c>
      <c r="S34" s="62">
        <v>1024376.6162729841</v>
      </c>
      <c r="T34" s="62">
        <v>1040662.5578761601</v>
      </c>
      <c r="U34" s="62">
        <v>1055587.9494643235</v>
      </c>
      <c r="V34" s="62">
        <v>1069297.4249519915</v>
      </c>
      <c r="W34" s="62">
        <v>1081912.5481485936</v>
      </c>
      <c r="X34" s="62">
        <v>1093536.71443323</v>
      </c>
      <c r="Y34" s="62">
        <v>1104258.8011565967</v>
      </c>
      <c r="Z34" s="62">
        <v>1114155.9349862796</v>
      </c>
      <c r="AA34" s="62">
        <v>1.1000000000000001</v>
      </c>
    </row>
    <row r="35" spans="2:27" s="43" customFormat="1" ht="27.9" customHeight="1" x14ac:dyDescent="0.25">
      <c r="B35" s="66"/>
      <c r="C35" s="56"/>
      <c r="D35" s="62">
        <v>59.087515508387497</v>
      </c>
      <c r="E35" s="62">
        <v>59.59892156453266</v>
      </c>
      <c r="F35" s="62">
        <v>60.110327620677808</v>
      </c>
      <c r="G35" s="62">
        <v>61.133139732968125</v>
      </c>
      <c r="H35" s="62">
        <v>63.178763957548746</v>
      </c>
      <c r="I35" s="62">
        <v>65.224388182129374</v>
      </c>
      <c r="J35" s="62">
        <v>67.270012406709995</v>
      </c>
      <c r="K35" s="62">
        <v>69.315636631290616</v>
      </c>
      <c r="L35" s="62">
        <v>71.361260855871251</v>
      </c>
      <c r="M35" s="62">
        <v>73.406885080451872</v>
      </c>
      <c r="N35" s="62">
        <v>75.452509305032507</v>
      </c>
      <c r="O35" s="62">
        <v>77.498133529613128</v>
      </c>
      <c r="P35" s="62">
        <v>79.543757754193749</v>
      </c>
      <c r="Q35" s="62">
        <v>81.589381978774369</v>
      </c>
      <c r="R35" s="62">
        <v>83.635006203355005</v>
      </c>
      <c r="S35" s="62">
        <v>85.680630427935625</v>
      </c>
      <c r="T35" s="62">
        <v>87.726254652516246</v>
      </c>
      <c r="U35" s="62">
        <v>89.771878877096881</v>
      </c>
      <c r="V35" s="62">
        <v>91.817503101677502</v>
      </c>
      <c r="W35" s="62">
        <v>93.863127326258123</v>
      </c>
      <c r="X35" s="62">
        <v>95.908751550838758</v>
      </c>
      <c r="Y35" s="62">
        <v>97.954375775419365</v>
      </c>
      <c r="Z35" s="62">
        <v>100</v>
      </c>
      <c r="AA35" s="62">
        <v>0</v>
      </c>
    </row>
    <row r="36" spans="2:27" s="43" customFormat="1" ht="27.9" customHeight="1" x14ac:dyDescent="0.25">
      <c r="B36" s="66"/>
      <c r="C36" s="56"/>
      <c r="D36" s="66"/>
      <c r="E36" s="67"/>
      <c r="F36" s="56"/>
      <c r="G36" s="68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2:27" ht="27.9" customHeight="1" x14ac:dyDescent="0.3">
      <c r="B37" s="54" t="s">
        <v>288</v>
      </c>
      <c r="C37" s="56"/>
      <c r="D37" s="56"/>
      <c r="E37" s="69"/>
      <c r="F37" s="54" t="s">
        <v>33</v>
      </c>
      <c r="G37" s="54" t="s">
        <v>14</v>
      </c>
      <c r="H37" s="54" t="s">
        <v>11</v>
      </c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</row>
    <row r="38" spans="2:27" ht="27.9" customHeight="1" x14ac:dyDescent="0.3">
      <c r="B38" s="70" t="s">
        <v>289</v>
      </c>
      <c r="C38" s="71">
        <v>900000</v>
      </c>
      <c r="D38" s="72">
        <v>90.990990990990994</v>
      </c>
      <c r="E38" s="69"/>
      <c r="F38" s="70">
        <v>3.3769999999999998</v>
      </c>
      <c r="G38" s="73">
        <v>900000</v>
      </c>
      <c r="H38" s="70">
        <v>303</v>
      </c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</row>
    <row r="39" spans="2:27" ht="27.9" customHeight="1" x14ac:dyDescent="0.3">
      <c r="B39" s="70" t="s">
        <v>290</v>
      </c>
      <c r="C39" s="71">
        <v>972000.00000000012</v>
      </c>
      <c r="D39" s="72">
        <v>100</v>
      </c>
      <c r="E39" s="69"/>
      <c r="F39" s="54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</row>
    <row r="40" spans="2:27" ht="27.9" customHeight="1" x14ac:dyDescent="0.3">
      <c r="B40" s="70" t="s">
        <v>7</v>
      </c>
      <c r="C40" s="74">
        <v>100</v>
      </c>
      <c r="D40" s="74">
        <v>100</v>
      </c>
      <c r="E40" s="69"/>
      <c r="F40" s="70" t="s">
        <v>7</v>
      </c>
      <c r="G40" s="75">
        <v>333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</row>
    <row r="41" spans="2:27" ht="27.9" customHeight="1" x14ac:dyDescent="0.3">
      <c r="B41" s="70" t="s">
        <v>9</v>
      </c>
      <c r="C41" s="74">
        <v>69.969969969969966</v>
      </c>
      <c r="D41" s="74">
        <v>69.969969969969966</v>
      </c>
      <c r="E41" s="69"/>
      <c r="F41" s="70" t="s">
        <v>9</v>
      </c>
      <c r="G41" s="70">
        <v>233</v>
      </c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</row>
    <row r="42" spans="2:27" ht="27.9" customHeight="1" x14ac:dyDescent="0.3">
      <c r="B42" s="70" t="s">
        <v>11</v>
      </c>
      <c r="C42" s="74">
        <v>90.990990990990994</v>
      </c>
      <c r="D42" s="74">
        <v>90.990990990990994</v>
      </c>
      <c r="E42" s="69"/>
      <c r="F42" s="70" t="s">
        <v>291</v>
      </c>
      <c r="G42" s="76">
        <v>100</v>
      </c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</row>
    <row r="43" spans="2:27" ht="27.9" customHeight="1" x14ac:dyDescent="0.3">
      <c r="B43" s="70" t="s">
        <v>3</v>
      </c>
      <c r="C43" s="77">
        <v>0</v>
      </c>
      <c r="D43" s="71">
        <v>1800000.0000000005</v>
      </c>
      <c r="E43" s="69"/>
      <c r="F43" s="70" t="s">
        <v>292</v>
      </c>
      <c r="G43" s="76">
        <v>-10</v>
      </c>
      <c r="H43" s="76">
        <v>-10</v>
      </c>
      <c r="I43" s="78" t="s">
        <v>293</v>
      </c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</row>
    <row r="44" spans="2:27" ht="27.9" customHeight="1" x14ac:dyDescent="0.3">
      <c r="B44" s="70" t="s">
        <v>294</v>
      </c>
      <c r="C44" s="74">
        <v>145.04504504504504</v>
      </c>
      <c r="D44" s="72">
        <v>145.04504504504504</v>
      </c>
      <c r="E44" s="69"/>
      <c r="F44" s="70" t="s">
        <v>295</v>
      </c>
      <c r="G44" s="76">
        <v>-3.0030030030030028</v>
      </c>
      <c r="H44" s="76">
        <v>-3.0030030030030028</v>
      </c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</row>
    <row r="45" spans="2:27" ht="27.9" customHeight="1" x14ac:dyDescent="0.3">
      <c r="B45" s="70" t="s">
        <v>296</v>
      </c>
      <c r="C45" s="74">
        <v>34.984984984984983</v>
      </c>
      <c r="D45" s="77">
        <v>90000</v>
      </c>
      <c r="E45" s="69"/>
      <c r="F45" s="70" t="s">
        <v>297</v>
      </c>
      <c r="G45" s="76">
        <v>69.969969969969966</v>
      </c>
      <c r="H45" s="73">
        <v>0</v>
      </c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</row>
    <row r="46" spans="2:27" ht="27.9" customHeight="1" x14ac:dyDescent="0.3">
      <c r="B46" s="70" t="s">
        <v>291</v>
      </c>
      <c r="C46" s="74">
        <v>84.984984984984976</v>
      </c>
      <c r="D46" s="77">
        <v>90000</v>
      </c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</row>
    <row r="47" spans="2:27" ht="27.9" customHeight="1" x14ac:dyDescent="0.3">
      <c r="B47" s="70" t="s">
        <v>298</v>
      </c>
      <c r="C47" s="74">
        <v>122.52252252252252</v>
      </c>
      <c r="D47" s="77">
        <v>90000</v>
      </c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</row>
    <row r="48" spans="2:27" ht="27.9" customHeight="1" x14ac:dyDescent="0.3"/>
    <row r="49" ht="15" hidden="1" customHeight="1" x14ac:dyDescent="0.3"/>
    <row r="50" ht="15" hidden="1" customHeight="1" x14ac:dyDescent="0.3"/>
    <row r="51" ht="15" hidden="1" customHeight="1" x14ac:dyDescent="0.3"/>
    <row r="52" ht="15" hidden="1" customHeight="1" x14ac:dyDescent="0.3"/>
    <row r="53" ht="15" hidden="1" customHeight="1" x14ac:dyDescent="0.3"/>
    <row r="54" ht="15" hidden="1" customHeight="1" x14ac:dyDescent="0.3"/>
    <row r="55" ht="15" hidden="1" customHeight="1" x14ac:dyDescent="0.3"/>
    <row r="56" ht="15" hidden="1" customHeight="1" x14ac:dyDescent="0.3"/>
    <row r="57" ht="15" hidden="1" customHeight="1" x14ac:dyDescent="0.3"/>
    <row r="58" ht="15" hidden="1" customHeight="1" x14ac:dyDescent="0.3"/>
    <row r="59" ht="15" hidden="1" customHeight="1" x14ac:dyDescent="0.3"/>
    <row r="60" ht="15" hidden="1" customHeight="1" x14ac:dyDescent="0.3"/>
    <row r="61" ht="15" hidden="1" customHeight="1" x14ac:dyDescent="0.3"/>
    <row r="62" ht="15" hidden="1" customHeight="1" x14ac:dyDescent="0.3"/>
    <row r="63" ht="15" hidden="1" customHeight="1" x14ac:dyDescent="0.3"/>
    <row r="64" ht="15" hidden="1" customHeight="1" x14ac:dyDescent="0.3"/>
    <row r="65" ht="15" hidden="1" customHeight="1" x14ac:dyDescent="0.3"/>
    <row r="66" ht="15" hidden="1" customHeight="1" x14ac:dyDescent="0.3"/>
    <row r="67" ht="15" hidden="1" customHeight="1" x14ac:dyDescent="0.3"/>
    <row r="68" ht="15" hidden="1" customHeight="1" x14ac:dyDescent="0.3"/>
    <row r="69" ht="15" hidden="1" customHeight="1" x14ac:dyDescent="0.3"/>
    <row r="70" ht="15" hidden="1" customHeight="1" x14ac:dyDescent="0.3"/>
    <row r="71" ht="15" hidden="1" customHeight="1" x14ac:dyDescent="0.3"/>
    <row r="72" ht="15" hidden="1" customHeight="1" x14ac:dyDescent="0.3"/>
    <row r="73" ht="15" hidden="1" customHeight="1" x14ac:dyDescent="0.3"/>
    <row r="74" ht="15" hidden="1" customHeight="1" x14ac:dyDescent="0.3"/>
    <row r="75" ht="15" hidden="1" customHeight="1" x14ac:dyDescent="0.3"/>
    <row r="76" ht="15" hidden="1" customHeight="1" x14ac:dyDescent="0.3"/>
    <row r="77" ht="15" hidden="1" customHeight="1" x14ac:dyDescent="0.3"/>
    <row r="78" ht="15" hidden="1" customHeight="1" x14ac:dyDescent="0.3"/>
    <row r="79" ht="15" hidden="1" customHeight="1" x14ac:dyDescent="0.3"/>
    <row r="80" ht="15" hidden="1" customHeight="1" x14ac:dyDescent="0.3"/>
  </sheetData>
  <sheetProtection algorithmName="SHA-512" hashValue="BnDXWrroCrg3W6WSg7rANEyhsvqLG+oHVWwTmXkFL0pKQg1IpNvddUa9X/Fj053WJVKAZSIQl3gIYA4aAth9WQ==" saltValue="2o2FBlIOtI1E9wTJEXma0w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Samenvatting</vt:lpstr>
      <vt:lpstr>Kernass. &amp; Minicompetities</vt:lpstr>
      <vt:lpstr>Uurprijzen</vt:lpstr>
      <vt:lpstr>Overige Prijzen</vt:lpstr>
      <vt:lpstr>BPK-Grafiek</vt:lpstr>
      <vt:lpstr>DATA</vt:lpstr>
      <vt:lpstr>Samenvatting!Afdrukbereik</vt:lpstr>
    </vt:vector>
  </TitlesOfParts>
  <Company>Belastingdienst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Prijsmodel ICT Werkplekken</dc:title>
  <dc:creator>Yvo Bakker</dc:creator>
  <cp:lastModifiedBy>Gertjan G.J. Schut</cp:lastModifiedBy>
  <cp:lastPrinted>2014-07-08T08:56:33Z</cp:lastPrinted>
  <dcterms:created xsi:type="dcterms:W3CDTF">2005-12-12T14:07:38Z</dcterms:created>
  <dcterms:modified xsi:type="dcterms:W3CDTF">2022-03-10T14:59:56Z</dcterms:modified>
</cp:coreProperties>
</file>