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Cedris/2022 Wagenpark/3. Aanbesteding koop/5. Nota's van inlichtingen/NvI 4/"/>
    </mc:Choice>
  </mc:AlternateContent>
  <xr:revisionPtr revIDLastSave="432" documentId="8_{FF3427BB-F3F8-491A-B5F9-A3D73D9F8ED2}" xr6:coauthVersionLast="47" xr6:coauthVersionMax="47" xr10:uidLastSave="{D93B2F62-934A-46FA-A3EF-BE25FEA46724}"/>
  <bookViews>
    <workbookView xWindow="28680" yWindow="1050" windowWidth="29040" windowHeight="15840" tabRatio="852" xr2:uid="{00000000-000D-0000-FFFF-FFFF00000000}"/>
  </bookViews>
  <sheets>
    <sheet name="Overzicht prijzenblad" sheetId="14" r:id="rId1"/>
    <sheet name="Kortingspercentages" sheetId="7" r:id="rId2"/>
    <sheet name="Tot 10.000" sheetId="6" r:id="rId3"/>
    <sheet name="10.001 - 20.000" sheetId="9" r:id="rId4"/>
    <sheet name="20.001 - 30.000" sheetId="10" r:id="rId5"/>
    <sheet name="30.001 - 40.000" sheetId="11" r:id="rId6"/>
    <sheet name="40.001 - 50.000" sheetId="12" r:id="rId7"/>
    <sheet name="Vanaf 50.001" sheetId="1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26" i="13" l="1"/>
  <c r="X21" i="13"/>
  <c r="P31" i="13"/>
  <c r="T21" i="13"/>
  <c r="U16" i="13"/>
  <c r="H6" i="12"/>
  <c r="Z12" i="12"/>
  <c r="S21" i="12"/>
  <c r="T16" i="12"/>
  <c r="U11" i="12"/>
  <c r="V26" i="11"/>
  <c r="W21" i="11"/>
  <c r="X16" i="11"/>
  <c r="Y11" i="11"/>
  <c r="AI17" i="10"/>
  <c r="AL12" i="10"/>
  <c r="AA26" i="10"/>
  <c r="Z21" i="10"/>
  <c r="AC16" i="10"/>
  <c r="AB11" i="10"/>
  <c r="BA34" i="9"/>
  <c r="BA12" i="9"/>
  <c r="AY12" i="9"/>
  <c r="AX12" i="9"/>
  <c r="AJ26" i="9"/>
  <c r="AN16" i="9"/>
  <c r="AL11" i="9"/>
  <c r="AC26" i="9"/>
  <c r="AB21" i="9"/>
  <c r="AB16" i="9"/>
  <c r="AF11" i="9"/>
  <c r="AK21" i="6"/>
  <c r="AM16" i="6"/>
  <c r="AN11" i="6"/>
  <c r="AE11" i="6"/>
  <c r="AB11" i="6"/>
  <c r="U31" i="13"/>
  <c r="T31" i="13"/>
  <c r="S31" i="13"/>
  <c r="U26" i="13"/>
  <c r="T26" i="13"/>
  <c r="S26" i="13"/>
  <c r="U21" i="13"/>
  <c r="S21" i="13"/>
  <c r="T16" i="13"/>
  <c r="S16" i="13"/>
  <c r="U11" i="13"/>
  <c r="T11" i="13"/>
  <c r="S11" i="13"/>
  <c r="H6" i="13"/>
  <c r="U31" i="12"/>
  <c r="T31" i="12"/>
  <c r="S31" i="12"/>
  <c r="U26" i="12"/>
  <c r="T26" i="12"/>
  <c r="S26" i="12"/>
  <c r="U21" i="12"/>
  <c r="T21" i="12"/>
  <c r="U16" i="12"/>
  <c r="S16" i="12"/>
  <c r="T11" i="12"/>
  <c r="S11" i="12"/>
  <c r="Y31" i="11"/>
  <c r="X31" i="11"/>
  <c r="W31" i="11"/>
  <c r="V31" i="11"/>
  <c r="Y26" i="11"/>
  <c r="X26" i="11"/>
  <c r="W26" i="11"/>
  <c r="Y21" i="11"/>
  <c r="X21" i="11"/>
  <c r="V21" i="11"/>
  <c r="Y16" i="11"/>
  <c r="W16" i="11"/>
  <c r="V16" i="11"/>
  <c r="X11" i="11"/>
  <c r="W11" i="11"/>
  <c r="V11" i="11"/>
  <c r="I6" i="11"/>
  <c r="AE27" i="10"/>
  <c r="AO11" i="9"/>
  <c r="AN11" i="9"/>
  <c r="AB16" i="10"/>
  <c r="AA16" i="10"/>
  <c r="AC31" i="10"/>
  <c r="AB31" i="10"/>
  <c r="AA31" i="10"/>
  <c r="Z31" i="10"/>
  <c r="Y31" i="10"/>
  <c r="AC26" i="10"/>
  <c r="AB26" i="10"/>
  <c r="Z26" i="10"/>
  <c r="Y26" i="10"/>
  <c r="AC21" i="10"/>
  <c r="AB21" i="10"/>
  <c r="AA21" i="10"/>
  <c r="Y21" i="10"/>
  <c r="Z16" i="10"/>
  <c r="Y16" i="10"/>
  <c r="AC11" i="10"/>
  <c r="AA11" i="10"/>
  <c r="Z11" i="10"/>
  <c r="Y11" i="10"/>
  <c r="J6" i="10"/>
  <c r="AH31" i="9"/>
  <c r="AO31" i="9"/>
  <c r="AN31" i="9"/>
  <c r="AM31" i="9"/>
  <c r="AL31" i="9"/>
  <c r="AK31" i="9"/>
  <c r="AJ31" i="9"/>
  <c r="AI31" i="9"/>
  <c r="AO26" i="9"/>
  <c r="AN26" i="9"/>
  <c r="AM26" i="9"/>
  <c r="AL26" i="9"/>
  <c r="AK26" i="9"/>
  <c r="AI26" i="9"/>
  <c r="AH26" i="9"/>
  <c r="AO21" i="9"/>
  <c r="AN21" i="9"/>
  <c r="AM21" i="9"/>
  <c r="AL21" i="9"/>
  <c r="AK21" i="9"/>
  <c r="AJ21" i="9"/>
  <c r="AI21" i="9"/>
  <c r="AH21" i="9"/>
  <c r="AO16" i="9"/>
  <c r="AM16" i="9"/>
  <c r="AL16" i="9"/>
  <c r="AK16" i="9"/>
  <c r="AJ16" i="9"/>
  <c r="AI16" i="9"/>
  <c r="AH16" i="9"/>
  <c r="AH11" i="9"/>
  <c r="AM11" i="9"/>
  <c r="AK11" i="9"/>
  <c r="AJ11" i="9"/>
  <c r="AI11" i="9"/>
  <c r="M6" i="9"/>
  <c r="AO31" i="6"/>
  <c r="AN31" i="6"/>
  <c r="AM31" i="6"/>
  <c r="AL31" i="6"/>
  <c r="AK31" i="6"/>
  <c r="AJ31" i="6"/>
  <c r="AI31" i="6"/>
  <c r="AH31" i="6"/>
  <c r="AO26" i="6"/>
  <c r="AN26" i="6"/>
  <c r="AM26" i="6"/>
  <c r="AL26" i="6"/>
  <c r="AK26" i="6"/>
  <c r="AJ26" i="6"/>
  <c r="AI26" i="6"/>
  <c r="AH26" i="6"/>
  <c r="AO21" i="6"/>
  <c r="AN21" i="6"/>
  <c r="AM21" i="6"/>
  <c r="AL21" i="6"/>
  <c r="AJ21" i="6"/>
  <c r="AI21" i="6"/>
  <c r="AH21" i="6"/>
  <c r="AO16" i="6"/>
  <c r="AN16" i="6"/>
  <c r="AL16" i="6"/>
  <c r="AK16" i="6"/>
  <c r="AJ16" i="6"/>
  <c r="AI16" i="6"/>
  <c r="AH16" i="6"/>
  <c r="AK11" i="6"/>
  <c r="AH11" i="6"/>
  <c r="AO11" i="6"/>
  <c r="AM11" i="6"/>
  <c r="AL11" i="6"/>
  <c r="AJ11" i="6"/>
  <c r="AI11" i="6"/>
  <c r="M6" i="6"/>
  <c r="A20" i="6"/>
  <c r="E7" i="7"/>
  <c r="E11" i="7"/>
  <c r="E13" i="7"/>
  <c r="E15" i="7"/>
  <c r="B21" i="13"/>
  <c r="A21" i="13"/>
  <c r="B21" i="12"/>
  <c r="A21" i="12"/>
  <c r="B21" i="11"/>
  <c r="A21" i="11"/>
  <c r="B21" i="10"/>
  <c r="A21" i="10"/>
  <c r="B21" i="9"/>
  <c r="A21" i="9"/>
  <c r="O21" i="12" l="1"/>
  <c r="W21" i="12" s="1"/>
  <c r="Q21" i="13"/>
  <c r="Q21" i="11"/>
  <c r="AA21" i="11" s="1"/>
  <c r="R21" i="11"/>
  <c r="AF21" i="9"/>
  <c r="AE21" i="9"/>
  <c r="Y21" i="9"/>
  <c r="AQ21" i="9" s="1"/>
  <c r="AD21" i="9"/>
  <c r="U21" i="10"/>
  <c r="S21" i="10"/>
  <c r="AE21" i="10" s="1"/>
  <c r="T21" i="10"/>
  <c r="O21" i="13"/>
  <c r="W21" i="13" s="1"/>
  <c r="P21" i="13"/>
  <c r="P21" i="12"/>
  <c r="Q21" i="12"/>
  <c r="S21" i="11"/>
  <c r="T21" i="11"/>
  <c r="V21" i="10"/>
  <c r="W21" i="10"/>
  <c r="Z21" i="9"/>
  <c r="AA21" i="9"/>
  <c r="AC21" i="9"/>
  <c r="AX21" i="9" l="1"/>
  <c r="AV21" i="9"/>
  <c r="AB21" i="11"/>
  <c r="X21" i="12"/>
  <c r="AW21" i="9"/>
  <c r="Y21" i="13"/>
  <c r="AG21" i="10"/>
  <c r="AU21" i="9"/>
  <c r="AD21" i="11"/>
  <c r="AS21" i="9"/>
  <c r="AH21" i="10"/>
  <c r="AF21" i="10"/>
  <c r="Y21" i="12"/>
  <c r="AC21" i="11"/>
  <c r="AI21" i="10"/>
  <c r="AR21" i="9"/>
  <c r="AT21" i="9"/>
  <c r="A9" i="6" l="1"/>
  <c r="O29" i="13" l="1"/>
  <c r="O24" i="13"/>
  <c r="O19" i="13"/>
  <c r="O14" i="13"/>
  <c r="O29" i="12"/>
  <c r="O24" i="12"/>
  <c r="O19" i="12"/>
  <c r="O14" i="12"/>
  <c r="Q29" i="11"/>
  <c r="Q24" i="11"/>
  <c r="Q19" i="11"/>
  <c r="Q14" i="11"/>
  <c r="S29" i="10"/>
  <c r="S24" i="10"/>
  <c r="S19" i="10"/>
  <c r="S14" i="10"/>
  <c r="Y29" i="9"/>
  <c r="Y24" i="9"/>
  <c r="Y19" i="9"/>
  <c r="Y14" i="9"/>
  <c r="Y29" i="6"/>
  <c r="Y24" i="6"/>
  <c r="Y19" i="6"/>
  <c r="Y14" i="6"/>
  <c r="A31" i="13"/>
  <c r="B30" i="13"/>
  <c r="A30" i="13"/>
  <c r="S29" i="13"/>
  <c r="A29" i="13"/>
  <c r="A26" i="13"/>
  <c r="B25" i="13"/>
  <c r="A25" i="13"/>
  <c r="S24" i="13"/>
  <c r="A24" i="13"/>
  <c r="B20" i="13"/>
  <c r="A20" i="13"/>
  <c r="S19" i="13"/>
  <c r="A19" i="13"/>
  <c r="A16" i="13"/>
  <c r="B15" i="13"/>
  <c r="A15" i="13"/>
  <c r="S14" i="13"/>
  <c r="A14" i="13"/>
  <c r="A11" i="13"/>
  <c r="B10" i="13"/>
  <c r="A10" i="13"/>
  <c r="A9" i="13"/>
  <c r="D3" i="13"/>
  <c r="A31" i="12"/>
  <c r="B30" i="12"/>
  <c r="A30" i="12"/>
  <c r="S29" i="12"/>
  <c r="A29" i="12"/>
  <c r="A26" i="12"/>
  <c r="B25" i="12"/>
  <c r="A25" i="12"/>
  <c r="S24" i="12"/>
  <c r="A24" i="12"/>
  <c r="B20" i="12"/>
  <c r="A20" i="12"/>
  <c r="S19" i="12"/>
  <c r="A19" i="12"/>
  <c r="A16" i="12"/>
  <c r="B15" i="12"/>
  <c r="A15" i="12"/>
  <c r="S14" i="12"/>
  <c r="A14" i="12"/>
  <c r="A11" i="12"/>
  <c r="B10" i="12"/>
  <c r="A10" i="12"/>
  <c r="A9" i="12"/>
  <c r="D3" i="12"/>
  <c r="D3" i="11"/>
  <c r="D3" i="10"/>
  <c r="B3" i="9"/>
  <c r="D3" i="6"/>
  <c r="A31" i="11"/>
  <c r="B30" i="11"/>
  <c r="A30" i="11"/>
  <c r="V29" i="11"/>
  <c r="A29" i="11"/>
  <c r="A26" i="11"/>
  <c r="B25" i="11"/>
  <c r="A25" i="11"/>
  <c r="V24" i="11"/>
  <c r="A24" i="11"/>
  <c r="B20" i="11"/>
  <c r="A20" i="11"/>
  <c r="V19" i="11"/>
  <c r="A19" i="11"/>
  <c r="A16" i="11"/>
  <c r="B15" i="11"/>
  <c r="A15" i="11"/>
  <c r="V14" i="11"/>
  <c r="A14" i="11"/>
  <c r="A11" i="11"/>
  <c r="B10" i="11"/>
  <c r="A10" i="11"/>
  <c r="A9" i="11"/>
  <c r="A31" i="10"/>
  <c r="B30" i="10"/>
  <c r="A30" i="10"/>
  <c r="Y29" i="10"/>
  <c r="A29" i="10"/>
  <c r="A26" i="10"/>
  <c r="B25" i="10"/>
  <c r="A25" i="10"/>
  <c r="Y24" i="10"/>
  <c r="A24" i="10"/>
  <c r="B20" i="10"/>
  <c r="A20" i="10"/>
  <c r="Y19" i="10"/>
  <c r="A19" i="10"/>
  <c r="A16" i="10"/>
  <c r="B15" i="10"/>
  <c r="A15" i="10"/>
  <c r="Y14" i="10"/>
  <c r="A14" i="10"/>
  <c r="A11" i="10"/>
  <c r="B10" i="10"/>
  <c r="A10" i="10"/>
  <c r="A9" i="10"/>
  <c r="A31" i="9"/>
  <c r="B30" i="9"/>
  <c r="A30" i="9"/>
  <c r="AH29" i="9"/>
  <c r="A29" i="9"/>
  <c r="A26" i="9"/>
  <c r="B25" i="9"/>
  <c r="A25" i="9"/>
  <c r="AH24" i="9"/>
  <c r="A24" i="9"/>
  <c r="B20" i="9"/>
  <c r="A20" i="9"/>
  <c r="AH19" i="9"/>
  <c r="A19" i="9"/>
  <c r="A16" i="9"/>
  <c r="B15" i="9"/>
  <c r="A15" i="9"/>
  <c r="AH14" i="9"/>
  <c r="A14" i="9"/>
  <c r="A11" i="9"/>
  <c r="B10" i="9"/>
  <c r="A10" i="9"/>
  <c r="A9" i="9"/>
  <c r="B30" i="6"/>
  <c r="A30" i="6"/>
  <c r="B25" i="6"/>
  <c r="A25" i="6"/>
  <c r="B20" i="6"/>
  <c r="B15" i="6"/>
  <c r="A15" i="6"/>
  <c r="B10" i="6"/>
  <c r="A10" i="6"/>
  <c r="AH29" i="6"/>
  <c r="AH24" i="6"/>
  <c r="AH19" i="6"/>
  <c r="AH14" i="6"/>
  <c r="B21" i="6"/>
  <c r="AE21" i="6" s="1"/>
  <c r="A31" i="6"/>
  <c r="A29" i="6"/>
  <c r="A26" i="6"/>
  <c r="A24" i="6"/>
  <c r="A21" i="6"/>
  <c r="A19" i="6"/>
  <c r="A14" i="6"/>
  <c r="A11" i="6"/>
  <c r="B31" i="12"/>
  <c r="A16" i="6"/>
  <c r="E9" i="7"/>
  <c r="B16" i="11" s="1"/>
  <c r="B3" i="7"/>
  <c r="B16" i="10" l="1"/>
  <c r="U16" i="10" s="1"/>
  <c r="B31" i="11"/>
  <c r="T31" i="11" s="1"/>
  <c r="B16" i="6"/>
  <c r="AE16" i="6" s="1"/>
  <c r="B26" i="13"/>
  <c r="B26" i="11"/>
  <c r="B26" i="10"/>
  <c r="O31" i="12"/>
  <c r="W31" i="12" s="1"/>
  <c r="Q31" i="12"/>
  <c r="P31" i="12"/>
  <c r="B26" i="6"/>
  <c r="AE26" i="6" s="1"/>
  <c r="B31" i="13"/>
  <c r="B31" i="10"/>
  <c r="B26" i="9"/>
  <c r="B26" i="12"/>
  <c r="T16" i="11"/>
  <c r="S16" i="11"/>
  <c r="Q16" i="11"/>
  <c r="AA16" i="11" s="1"/>
  <c r="B16" i="9"/>
  <c r="B31" i="6"/>
  <c r="AB31" i="6" s="1"/>
  <c r="B16" i="12"/>
  <c r="B16" i="13"/>
  <c r="R16" i="11"/>
  <c r="B31" i="9"/>
  <c r="AF21" i="6"/>
  <c r="AX21" i="6" s="1"/>
  <c r="Y21" i="6"/>
  <c r="Z21" i="6"/>
  <c r="AA21" i="6"/>
  <c r="AB21" i="6"/>
  <c r="AC21" i="6"/>
  <c r="AD21" i="6"/>
  <c r="AW21" i="6" s="1"/>
  <c r="R31" i="11" l="1"/>
  <c r="AC16" i="11"/>
  <c r="S31" i="11"/>
  <c r="AD31" i="11" s="1"/>
  <c r="Q31" i="11"/>
  <c r="AA31" i="11" s="1"/>
  <c r="V16" i="10"/>
  <c r="T16" i="10"/>
  <c r="AG16" i="10" s="1"/>
  <c r="W16" i="10"/>
  <c r="AI16" i="10" s="1"/>
  <c r="S16" i="10"/>
  <c r="AE16" i="10" s="1"/>
  <c r="AE31" i="6"/>
  <c r="Z16" i="6"/>
  <c r="AC16" i="6"/>
  <c r="AV16" i="6" s="1"/>
  <c r="AA16" i="6"/>
  <c r="AB26" i="6"/>
  <c r="X31" i="12"/>
  <c r="AD16" i="6"/>
  <c r="AW16" i="6" s="1"/>
  <c r="AB16" i="6"/>
  <c r="Y16" i="6"/>
  <c r="AF16" i="6"/>
  <c r="AX16" i="6" s="1"/>
  <c r="AH16" i="10"/>
  <c r="AF26" i="6"/>
  <c r="AX26" i="6" s="1"/>
  <c r="Y31" i="6"/>
  <c r="AQ31" i="6" s="1"/>
  <c r="AC31" i="6"/>
  <c r="AU31" i="6" s="1"/>
  <c r="AA31" i="6"/>
  <c r="AT31" i="6" s="1"/>
  <c r="AC26" i="6"/>
  <c r="AA26" i="6"/>
  <c r="Y26" i="6"/>
  <c r="AF31" i="6"/>
  <c r="AX31" i="6" s="1"/>
  <c r="AX32" i="6" s="1"/>
  <c r="AD31" i="6"/>
  <c r="AW31" i="6" s="1"/>
  <c r="AD26" i="6"/>
  <c r="AW26" i="6" s="1"/>
  <c r="Z26" i="6"/>
  <c r="Z31" i="6"/>
  <c r="AD16" i="11"/>
  <c r="AD26" i="9"/>
  <c r="AB26" i="9"/>
  <c r="Z26" i="9"/>
  <c r="Y26" i="9"/>
  <c r="AQ26" i="9" s="1"/>
  <c r="AF26" i="9"/>
  <c r="AE26" i="9"/>
  <c r="AA26" i="9"/>
  <c r="Q26" i="12"/>
  <c r="P26" i="12"/>
  <c r="O26" i="12"/>
  <c r="AE31" i="9"/>
  <c r="AD31" i="9"/>
  <c r="AC31" i="9"/>
  <c r="AB31" i="9"/>
  <c r="AA31" i="9"/>
  <c r="Y31" i="9"/>
  <c r="AF31" i="9"/>
  <c r="Z31" i="9"/>
  <c r="O16" i="13"/>
  <c r="Q16" i="13"/>
  <c r="P16" i="13"/>
  <c r="O26" i="13"/>
  <c r="Q26" i="13"/>
  <c r="P26" i="13"/>
  <c r="Y31" i="12"/>
  <c r="AF16" i="9"/>
  <c r="AE16" i="9"/>
  <c r="AD16" i="9"/>
  <c r="AC16" i="9"/>
  <c r="Z16" i="9"/>
  <c r="Y16" i="9"/>
  <c r="AR16" i="9" s="1"/>
  <c r="AA16" i="9"/>
  <c r="V31" i="10"/>
  <c r="U31" i="10"/>
  <c r="S31" i="10"/>
  <c r="AE31" i="10" s="1"/>
  <c r="W31" i="10"/>
  <c r="T31" i="10"/>
  <c r="W26" i="10"/>
  <c r="V26" i="10"/>
  <c r="T26" i="10"/>
  <c r="U26" i="10"/>
  <c r="S26" i="10"/>
  <c r="AE26" i="10" s="1"/>
  <c r="O16" i="12"/>
  <c r="P16" i="12"/>
  <c r="Q16" i="12"/>
  <c r="Q31" i="13"/>
  <c r="O31" i="13"/>
  <c r="W31" i="13" s="1"/>
  <c r="Q26" i="11"/>
  <c r="T26" i="11"/>
  <c r="R26" i="11"/>
  <c r="S26" i="11"/>
  <c r="AB16" i="11"/>
  <c r="AQ21" i="6"/>
  <c r="AV21" i="6"/>
  <c r="AS21" i="6"/>
  <c r="AR21" i="6"/>
  <c r="AU21" i="6"/>
  <c r="AT21" i="6"/>
  <c r="AQ16" i="6"/>
  <c r="AC31" i="11" l="1"/>
  <c r="AB31" i="11"/>
  <c r="AU16" i="6"/>
  <c r="Y16" i="12"/>
  <c r="AF16" i="10"/>
  <c r="AV31" i="6"/>
  <c r="AR16" i="6"/>
  <c r="AS16" i="6"/>
  <c r="AT26" i="6"/>
  <c r="AT16" i="6"/>
  <c r="AG31" i="10"/>
  <c r="AW16" i="9"/>
  <c r="AT16" i="9"/>
  <c r="AS31" i="6"/>
  <c r="AH31" i="10"/>
  <c r="AR26" i="6"/>
  <c r="Y16" i="13"/>
  <c r="AQ26" i="6"/>
  <c r="AR31" i="6"/>
  <c r="AV26" i="6"/>
  <c r="Y26" i="12"/>
  <c r="AU16" i="9"/>
  <c r="AS26" i="9"/>
  <c r="AT26" i="9"/>
  <c r="AV26" i="9"/>
  <c r="AS26" i="6"/>
  <c r="AS31" i="9"/>
  <c r="AU26" i="6"/>
  <c r="AQ16" i="9"/>
  <c r="AW31" i="9"/>
  <c r="AU26" i="9"/>
  <c r="Y31" i="13"/>
  <c r="Y26" i="13"/>
  <c r="X16" i="12"/>
  <c r="X26" i="12"/>
  <c r="AC26" i="11"/>
  <c r="AG26" i="10"/>
  <c r="AI26" i="10"/>
  <c r="AX26" i="9"/>
  <c r="AT31" i="9"/>
  <c r="W26" i="12"/>
  <c r="W16" i="12"/>
  <c r="AA26" i="11"/>
  <c r="AB26" i="11"/>
  <c r="AD26" i="11"/>
  <c r="AX16" i="9"/>
  <c r="W26" i="13"/>
  <c r="AX31" i="9"/>
  <c r="AR26" i="9"/>
  <c r="AR31" i="9"/>
  <c r="AH26" i="10"/>
  <c r="AF31" i="10"/>
  <c r="X16" i="13"/>
  <c r="AW26" i="9"/>
  <c r="W16" i="13"/>
  <c r="AS16" i="9"/>
  <c r="X31" i="13"/>
  <c r="AU31" i="9"/>
  <c r="AQ31" i="9"/>
  <c r="AF26" i="10"/>
  <c r="AI31" i="10"/>
  <c r="AV16" i="9"/>
  <c r="AV31" i="9"/>
  <c r="AV32" i="6" l="1"/>
  <c r="AS32" i="6"/>
  <c r="AW32" i="6"/>
  <c r="AX32" i="9"/>
  <c r="AX22" i="6"/>
  <c r="X22" i="13"/>
  <c r="AB32" i="11"/>
  <c r="AG32" i="10"/>
  <c r="AS22" i="9"/>
  <c r="AE32" i="10"/>
  <c r="W22" i="13"/>
  <c r="Y32" i="12"/>
  <c r="AQ32" i="9"/>
  <c r="W32" i="13"/>
  <c r="AT32" i="6"/>
  <c r="AF22" i="10"/>
  <c r="W22" i="12"/>
  <c r="X32" i="13"/>
  <c r="X32" i="12"/>
  <c r="W32" i="12"/>
  <c r="AD32" i="11"/>
  <c r="AR32" i="9"/>
  <c r="AT32" i="9"/>
  <c r="AU32" i="9"/>
  <c r="AU32" i="6"/>
  <c r="AR32" i="6"/>
  <c r="AQ32" i="6"/>
  <c r="Y32" i="13"/>
  <c r="AC32" i="11"/>
  <c r="AA32" i="11"/>
  <c r="AH32" i="10"/>
  <c r="AF32" i="10"/>
  <c r="AI32" i="10"/>
  <c r="AV32" i="9"/>
  <c r="AW32" i="9"/>
  <c r="AS32" i="9"/>
  <c r="AU22" i="6"/>
  <c r="AY32" i="6" l="1"/>
  <c r="BA32" i="6" s="1"/>
  <c r="AT22" i="6"/>
  <c r="AT22" i="9"/>
  <c r="X22" i="12"/>
  <c r="AH22" i="10"/>
  <c r="AX22" i="9"/>
  <c r="AA22" i="11"/>
  <c r="AR22" i="6"/>
  <c r="AW22" i="9"/>
  <c r="AQ22" i="9"/>
  <c r="AV22" i="6"/>
  <c r="AW22" i="6"/>
  <c r="AR22" i="9"/>
  <c r="AS22" i="6"/>
  <c r="AE22" i="10"/>
  <c r="AI22" i="10"/>
  <c r="AE32" i="11"/>
  <c r="AG32" i="11" s="1"/>
  <c r="Z32" i="12"/>
  <c r="AB32" i="12" s="1"/>
  <c r="Z32" i="13"/>
  <c r="AB32" i="13" s="1"/>
  <c r="Y22" i="12"/>
  <c r="AU22" i="9"/>
  <c r="AG27" i="10"/>
  <c r="AB22" i="11"/>
  <c r="Y22" i="13"/>
  <c r="AY32" i="9"/>
  <c r="BA32" i="9" s="1"/>
  <c r="AG22" i="10"/>
  <c r="AJ32" i="10"/>
  <c r="AL32" i="10" s="1"/>
  <c r="AQ27" i="6"/>
  <c r="AD22" i="11"/>
  <c r="W17" i="12"/>
  <c r="W27" i="12"/>
  <c r="AV22" i="9"/>
  <c r="AC22" i="11"/>
  <c r="AS27" i="9"/>
  <c r="AR17" i="9"/>
  <c r="AU27" i="9"/>
  <c r="AR27" i="6"/>
  <c r="AT27" i="6"/>
  <c r="AW27" i="6"/>
  <c r="AU27" i="6"/>
  <c r="AS27" i="6"/>
  <c r="AX27" i="6"/>
  <c r="W27" i="13"/>
  <c r="X17" i="13"/>
  <c r="X27" i="12"/>
  <c r="X17" i="12"/>
  <c r="Y17" i="12"/>
  <c r="AB27" i="11"/>
  <c r="AA17" i="11"/>
  <c r="AC27" i="11"/>
  <c r="AC17" i="11"/>
  <c r="AF27" i="10"/>
  <c r="AE17" i="10"/>
  <c r="AH27" i="10"/>
  <c r="AG17" i="10"/>
  <c r="AW17" i="9"/>
  <c r="AX17" i="9"/>
  <c r="AU17" i="9"/>
  <c r="AX27" i="9"/>
  <c r="AT17" i="9"/>
  <c r="AW27" i="9"/>
  <c r="AV27" i="9"/>
  <c r="AV27" i="6"/>
  <c r="AI27" i="10"/>
  <c r="AD27" i="11"/>
  <c r="AF17" i="10"/>
  <c r="AH17" i="10"/>
  <c r="Y27" i="13"/>
  <c r="X27" i="13"/>
  <c r="AB17" i="11"/>
  <c r="AA27" i="11"/>
  <c r="AD17" i="11"/>
  <c r="AQ27" i="9"/>
  <c r="Y17" i="13"/>
  <c r="AT27" i="9"/>
  <c r="Y27" i="12"/>
  <c r="AR27" i="9"/>
  <c r="AS17" i="9"/>
  <c r="AV17" i="9"/>
  <c r="AQ17" i="9"/>
  <c r="W17" i="13"/>
  <c r="AU17" i="6"/>
  <c r="AW17" i="6"/>
  <c r="AX17" i="6"/>
  <c r="AR17" i="6"/>
  <c r="AV17" i="6"/>
  <c r="AT17" i="6"/>
  <c r="AS17" i="6"/>
  <c r="AQ17" i="6"/>
  <c r="AQ22" i="6"/>
  <c r="AY22" i="6" l="1"/>
  <c r="BA22" i="6" s="1"/>
  <c r="AY17" i="9"/>
  <c r="BA17" i="9" s="1"/>
  <c r="AJ22" i="10"/>
  <c r="AL22" i="10" s="1"/>
  <c r="AY22" i="9"/>
  <c r="BA22" i="9" s="1"/>
  <c r="Z22" i="13"/>
  <c r="AB22" i="13" s="1"/>
  <c r="Z22" i="12"/>
  <c r="AB22" i="12" s="1"/>
  <c r="AE27" i="11"/>
  <c r="AG27" i="11" s="1"/>
  <c r="AE22" i="11"/>
  <c r="AG22" i="11" s="1"/>
  <c r="AY27" i="9"/>
  <c r="BA27" i="9" s="1"/>
  <c r="AJ17" i="10"/>
  <c r="AL17" i="10" s="1"/>
  <c r="AY27" i="6"/>
  <c r="BA27" i="6" s="1"/>
  <c r="AY17" i="6"/>
  <c r="BA17" i="6" s="1"/>
  <c r="Z17" i="13"/>
  <c r="AB17" i="13" s="1"/>
  <c r="AE17" i="11"/>
  <c r="AG17" i="11" s="1"/>
  <c r="Z17" i="12"/>
  <c r="AB17" i="12" s="1"/>
  <c r="AJ27" i="10"/>
  <c r="AL27" i="10" s="1"/>
  <c r="Z27" i="13"/>
  <c r="AB27" i="13" s="1"/>
  <c r="Z27" i="12"/>
  <c r="AB27" i="12" s="1"/>
  <c r="B11" i="6" l="1"/>
  <c r="AA11" i="6" s="1"/>
  <c r="B11" i="12"/>
  <c r="B11" i="11"/>
  <c r="B11" i="13"/>
  <c r="B11" i="9"/>
  <c r="B11" i="10"/>
  <c r="AT11" i="6" l="1"/>
  <c r="AD11" i="6"/>
  <c r="AC11" i="6"/>
  <c r="W11" i="10"/>
  <c r="V11" i="10"/>
  <c r="U11" i="10"/>
  <c r="T11" i="10"/>
  <c r="S11" i="10"/>
  <c r="AC11" i="9"/>
  <c r="AB11" i="9"/>
  <c r="AA11" i="9"/>
  <c r="Z11" i="9"/>
  <c r="Y11" i="9"/>
  <c r="AE11" i="9"/>
  <c r="AD11" i="9"/>
  <c r="O11" i="13"/>
  <c r="W11" i="13" s="1"/>
  <c r="W12" i="13" s="1"/>
  <c r="Q11" i="13"/>
  <c r="P11" i="13"/>
  <c r="S11" i="11"/>
  <c r="R11" i="11"/>
  <c r="Q11" i="11"/>
  <c r="T11" i="11"/>
  <c r="Q11" i="12"/>
  <c r="P11" i="12"/>
  <c r="O11" i="12"/>
  <c r="Z11" i="6"/>
  <c r="Y11" i="6"/>
  <c r="AQ11" i="6" s="1"/>
  <c r="AF11" i="6"/>
  <c r="AS11" i="6"/>
  <c r="AC11" i="11" l="1"/>
  <c r="AC12" i="11" s="1"/>
  <c r="AS11" i="9"/>
  <c r="AS12" i="9" s="1"/>
  <c r="AU11" i="9"/>
  <c r="AU12" i="9" s="1"/>
  <c r="AU11" i="6"/>
  <c r="AV11" i="6"/>
  <c r="Y11" i="12"/>
  <c r="Y12" i="12" s="1"/>
  <c r="X11" i="12"/>
  <c r="X12" i="12" s="1"/>
  <c r="AH11" i="10"/>
  <c r="AH12" i="10" s="1"/>
  <c r="AR11" i="9"/>
  <c r="AR12" i="9" s="1"/>
  <c r="AW11" i="6"/>
  <c r="AX11" i="9"/>
  <c r="AB11" i="11"/>
  <c r="AB12" i="11" s="1"/>
  <c r="AX11" i="6"/>
  <c r="AX12" i="6" s="1"/>
  <c r="W11" i="12"/>
  <c r="W12" i="12" s="1"/>
  <c r="Y11" i="13"/>
  <c r="Y12" i="13" s="1"/>
  <c r="AW11" i="9"/>
  <c r="AW12" i="9" s="1"/>
  <c r="AF11" i="10"/>
  <c r="AF12" i="10" s="1"/>
  <c r="AG11" i="10"/>
  <c r="AG12" i="10" s="1"/>
  <c r="AQ11" i="9"/>
  <c r="AQ12" i="9" s="1"/>
  <c r="AA11" i="11"/>
  <c r="AA12" i="11" s="1"/>
  <c r="AD11" i="11"/>
  <c r="AD12" i="11" s="1"/>
  <c r="AT11" i="9"/>
  <c r="AT12" i="9" s="1"/>
  <c r="AI11" i="10"/>
  <c r="AI12" i="10" s="1"/>
  <c r="AR11" i="6"/>
  <c r="X11" i="13"/>
  <c r="X12" i="13" s="1"/>
  <c r="AV11" i="9"/>
  <c r="AV12" i="9" s="1"/>
  <c r="AE11" i="10"/>
  <c r="AE12" i="10" s="1"/>
  <c r="AS12" i="6"/>
  <c r="AQ12" i="6"/>
  <c r="AT12" i="6"/>
  <c r="Z12" i="13" l="1"/>
  <c r="AB12" i="13" s="1"/>
  <c r="AB12" i="12"/>
  <c r="AB34" i="12" s="1"/>
  <c r="AE12" i="11"/>
  <c r="AG12" i="11" s="1"/>
  <c r="AJ12" i="10"/>
  <c r="AV12" i="6"/>
  <c r="AU12" i="6"/>
  <c r="AW12" i="6"/>
  <c r="AR12" i="6"/>
  <c r="AY12" i="6" l="1"/>
  <c r="BA12" i="6" s="1"/>
  <c r="BA34" i="6" s="1"/>
  <c r="C6" i="14" s="1"/>
  <c r="D6" i="14" s="1"/>
  <c r="AB34" i="13"/>
  <c r="C11" i="14" s="1"/>
  <c r="D11" i="14" s="1"/>
  <c r="C10" i="14"/>
  <c r="D10" i="14" s="1"/>
  <c r="AG34" i="11"/>
  <c r="C9" i="14" s="1"/>
  <c r="D9" i="14" s="1"/>
  <c r="AL34" i="10"/>
  <c r="C8" i="14" s="1"/>
  <c r="D8" i="14" s="1"/>
  <c r="C7" i="14"/>
  <c r="D7" i="14" s="1"/>
  <c r="D12" i="14" l="1"/>
</calcChain>
</file>

<file path=xl/sharedStrings.xml><?xml version="1.0" encoding="utf-8"?>
<sst xmlns="http://schemas.openxmlformats.org/spreadsheetml/2006/main" count="1165" uniqueCount="83">
  <si>
    <t>Merk</t>
  </si>
  <si>
    <t>Type / Model</t>
  </si>
  <si>
    <t>1 jaar</t>
  </si>
  <si>
    <t>2 jaar</t>
  </si>
  <si>
    <t>3 jaar</t>
  </si>
  <si>
    <t>4 jaar</t>
  </si>
  <si>
    <t>5 jaar</t>
  </si>
  <si>
    <t>6 jaar</t>
  </si>
  <si>
    <t>7 jaar</t>
  </si>
  <si>
    <t>8 jaar</t>
  </si>
  <si>
    <t xml:space="preserve">Kortingspercentage o.b.v. netto catalogusprijs </t>
  </si>
  <si>
    <t>Netto catalogusprijs</t>
  </si>
  <si>
    <t>Catalogusprijs minus korting</t>
  </si>
  <si>
    <t>Jaar 1</t>
  </si>
  <si>
    <t>Jaar 2</t>
  </si>
  <si>
    <t>Jaar 3</t>
  </si>
  <si>
    <t>Jaar 4</t>
  </si>
  <si>
    <t>Jaar 5</t>
  </si>
  <si>
    <t>Jaar 6</t>
  </si>
  <si>
    <t>Jaar 7</t>
  </si>
  <si>
    <t>Jaar 8</t>
  </si>
  <si>
    <t>10.001 t/m 20.000</t>
  </si>
  <si>
    <t>20.001 t/m 30.000</t>
  </si>
  <si>
    <t>30.001 t/m 40.000</t>
  </si>
  <si>
    <t>40.001 t/m 50.000</t>
  </si>
  <si>
    <t>Vanaf 50.000</t>
  </si>
  <si>
    <t>Tot 10.000</t>
  </si>
  <si>
    <t>Meerprijs per KM voor all season banden</t>
  </si>
  <si>
    <t>Meerprijs per KM voor gewone banden i.c.m. winterbanden</t>
  </si>
  <si>
    <t>Naam Inschrijver:</t>
  </si>
  <si>
    <t>&lt;naam&gt;</t>
  </si>
  <si>
    <r>
      <t xml:space="preserve">Totaal gewogen all-in prijs per kilometer </t>
    </r>
    <r>
      <rPr>
        <sz val="11"/>
        <color theme="1"/>
        <rFont val="Calibri"/>
        <family val="2"/>
        <scheme val="minor"/>
      </rPr>
      <t>(Grondslag voor beoordeling)</t>
    </r>
  </si>
  <si>
    <r>
      <t xml:space="preserve">&gt; U dient alleen de </t>
    </r>
    <r>
      <rPr>
        <b/>
        <sz val="16"/>
        <color rgb="FFFFFF00"/>
        <rFont val="Calibri"/>
        <family val="2"/>
        <scheme val="minor"/>
      </rPr>
      <t>geel</t>
    </r>
    <r>
      <rPr>
        <sz val="12"/>
        <color theme="1"/>
        <rFont val="Calibri"/>
        <family val="2"/>
        <scheme val="minor"/>
      </rPr>
      <t xml:space="preserve"> gemarkeerde velden in te vullen.
&gt; De prijsopgave dient op onderdelen te geschieden in euro's (€) (op 4 decimalen, tenzij anders staat aangegeven) en op onderdelen in percentages (op 4 decimalen). 
&gt; Er kunnen uitsluitend positieve getallen worden ingevuld.
&gt; Aangeboden prijzen zijn all-in (exclusief btw). Er kunnen dus geen andersoortige kosten in rekening worden gebracht, tenzij uitdrukkelijk anders bepaald.
&gt; Zie verder de voorschriften in de Aanbestedingsleidraad.</t>
    </r>
  </si>
  <si>
    <t>Prijzenblad Cedris Wagenpark: Kopen van voertuigen
Perceel 2: koop van niet elektrische bestelwagens / (kleine) personenbussen, inclusief 9-persoonsbussen
Blad 1/8</t>
  </si>
  <si>
    <t>Prijzenblad Cedris Wagenpark: Kopen van voertuigen
Perceel 2: koop van niet elektrische bestelwagens / (kleine) personenbussen, inclusief 9-persoonsbussen
Blad 2/8</t>
  </si>
  <si>
    <t xml:space="preserve">Prijs per kilometer voor ROB </t>
  </si>
  <si>
    <t>Prijzen en percentages bij een kilometrage tot 10.000 km per jaar</t>
  </si>
  <si>
    <t>Meerprijs per km voor all season banden</t>
  </si>
  <si>
    <t>Meerprijs per km voor gewone banden i.c.m. winterbanden</t>
  </si>
  <si>
    <t>Percentuele restwaarde van voertuig na afschrijving</t>
  </si>
  <si>
    <t>All-In prijs per kilometer</t>
  </si>
  <si>
    <t xml:space="preserve">Afschrijving per km per jaar </t>
  </si>
  <si>
    <t xml:space="preserve">Gewogen all-in prijs per kilometer in het betreffende jaar </t>
  </si>
  <si>
    <t>Weging categorie</t>
  </si>
  <si>
    <t>Weging van jaren:</t>
  </si>
  <si>
    <t>Gewogen all-in prijs per kilometer van alle jaargangen</t>
  </si>
  <si>
    <t>Categorie: Grote gesloten bestelwagens</t>
  </si>
  <si>
    <t>Categorie: Middelgrote gesloten bestelwagens</t>
  </si>
  <si>
    <t>Categorie: Kleine gesloten bestelwagens</t>
  </si>
  <si>
    <t>Categorie: (Kleine) personenbussen, inclusief 9-persoonsbussen</t>
  </si>
  <si>
    <t>Gewogen all-in prijs per kilometer van alle jaargangen van betreffende categorie</t>
  </si>
  <si>
    <t>Prijzenblad Cedris Wagenpark: Kopen van voertuigen
Perceel 2: koop van niet elektrische bestelwagens / (kleine) personenbussen, inclusief 9-persoonsbussen
Blad 3/8</t>
  </si>
  <si>
    <t>Prijzenblad Cedris Wagenpark: Kopen van voertuigen
Perceel 2: koop van niet elektrische bestelwagens / (kleine) personenbussen, inclusief 9-persoonsbussen
Blad 4/8</t>
  </si>
  <si>
    <t>Prijzen en percentages bij een kilometrage van minimaal 10.001 tot maximaal 20.000 km per jaar</t>
  </si>
  <si>
    <t>Prijzenblad Cedris Wagenpark: Kopen van voertuigen
Perceel 2: koop van niet elektrische bestelwagens / (kleine) personenbussen, inclusief 9-persoonsbussen
Blad 5/8</t>
  </si>
  <si>
    <t>Prijzen en percentages bij een kilometrage van minimaal 20.001 tot maximaal 30.000 km per jaar</t>
  </si>
  <si>
    <t>Prijzenblad Cedris Wagenpark: Kopen van voertuigen
Perceel 2: koop van niet elektrische bestelwagens / (kleine) personenbussen, inclusief 9-persoonsbussen
Blad 6/8</t>
  </si>
  <si>
    <t>Prijzen en percentages bij een kilometrage van minimaal 30.001 tot maximaal 40.000 km per jaar</t>
  </si>
  <si>
    <t xml:space="preserve">Kilometrage per jaar (voor berekening): </t>
  </si>
  <si>
    <t>Prijzenblad Cedris Wagenpark: Kopen van voertuigen
Perceel 2: koop van niet elektrische bestelwagens / (kleine) personenbussen, inclusief 9-persoonsbussen
Blad 7/8</t>
  </si>
  <si>
    <t>Prijzen en percentages bij een kilometrage van minimaal 40.001 tot maximaal 50.000 km per jaar</t>
  </si>
  <si>
    <t>Prijzenblad Cedris Wagenpark: Kopen van voertuigen
Perceel 2: koop van niet elektrische bestelwagens / (kleine) personenbussen, inclusief 9-persoonsbussen
Blad 8/8</t>
  </si>
  <si>
    <t>Prijzen en percentages bij een kilometrage van minimaal 50.001 km per jaar</t>
  </si>
  <si>
    <t>Weging kilometragerange</t>
  </si>
  <si>
    <t>Kilometragerange</t>
  </si>
  <si>
    <t>Totaal gewogen all-in prijs per kilometer per kilometragerange</t>
  </si>
  <si>
    <t>Gewogen all-in prijs per kilometer per kilometragerange</t>
  </si>
  <si>
    <t>Gewogen all-in prijs per kilometer bij kilometrage tot 10.000 km</t>
  </si>
  <si>
    <t>Gewogen all-in prijs per kilometer bij kilometrage van minimaal 10.001 tot maximaal 20.000 km per jaar</t>
  </si>
  <si>
    <t>Gewogen all-in prijs per kilometer bij kilometrage van minimaal 20.001 tot maximaal 30.000 km per jaar</t>
  </si>
  <si>
    <t>Gewogen all-in prijs per kilometer bij kilometrage van minimaal 30.001 tot maximaal 40.000 km per jaar</t>
  </si>
  <si>
    <t>Gewogen all-in prijs per kilometer bij kilometrage van minimaal 40.001 tot maximaal 50.000 km per jaar</t>
  </si>
  <si>
    <t>Gewogen all-in prijs per kilometer bij kilometrage van minimaal 50.001  km per jaar</t>
  </si>
  <si>
    <t>Gegarandeerde restwaarde na X aantal jaar</t>
  </si>
  <si>
    <t>Categorie: Pick-up bestelwagens</t>
  </si>
  <si>
    <r>
      <t xml:space="preserve">&gt; U dient alleen de </t>
    </r>
    <r>
      <rPr>
        <b/>
        <sz val="16"/>
        <color rgb="FFFFFF00"/>
        <rFont val="Calibri"/>
        <family val="2"/>
        <scheme val="minor"/>
      </rPr>
      <t>geel</t>
    </r>
    <r>
      <rPr>
        <sz val="12"/>
        <color theme="1"/>
        <rFont val="Calibri"/>
        <family val="2"/>
        <scheme val="minor"/>
      </rPr>
      <t xml:space="preserve"> gemarkeerde velden in te vullen. Voeg in dit tabblad van één voertuig per categorie in uw leveringsprogramma de onderstaande gegevens in:
- Het merk van het voertuig
- Het type/model voertuig
- De netto catalogusprijs
- Het kortingspercentage o.b.v. netto catalogusprijs 
&gt; De voertuigen die u opgeeft dienen gelijkwaardig te zijn aan de voertuigen die de Aanbestedende dienst heeft opgegeven als voorbeeld in paragraaf 2.6 van de Aanbestedingsleidraad. 
&gt; De prijsopgave dient op onderdelen te geschieden in euro's (€) (op 4 decimalen, tenzij anders staat aangegeven) en op onderdelen in percentages (op 4 decimalen). 
&gt; Er kunnen uitsluitend positieve getallen worden ingevuld.
&gt; Aangeboden prijzen zijn all-in (exclusief btw). Er kunnen dus geen andersoortige kosten in rekening worden gebracht, tenzij uitdrukkelijk anders bepaald.
&gt; Zie verder de voorschriften in de Aanbestedingsleidraad.</t>
    </r>
  </si>
  <si>
    <r>
      <t xml:space="preserve">&gt; U dient alleen de </t>
    </r>
    <r>
      <rPr>
        <b/>
        <sz val="16"/>
        <color rgb="FFFFFF00"/>
        <rFont val="Calibri"/>
        <family val="2"/>
        <scheme val="minor"/>
      </rPr>
      <t>geel</t>
    </r>
    <r>
      <rPr>
        <sz val="12"/>
        <color theme="1"/>
        <rFont val="Calibri"/>
        <family val="2"/>
        <scheme val="minor"/>
      </rPr>
      <t xml:space="preserve"> gemarkeerde velden in te vullen. Voeg in dit tabblad van één voertuig per categorie in uw leveringsprogramma de onderstaande gegevens in:
- Prijs per kilometer voor ROB voor elk jaar dat het voertuig in gebruik is. 
- Percentuele restwaarde na elk jaar dat het voertuig in gebruik is genomen. 
- Meerprijs per kilometer voor het gebruk van all-season banden. 
- Meerprijs per kilometer  voor gewone banden in combinatie met winterbanden (inclusief wisselingen en opslag van de niet in gebruik zijnde banden)
</t>
    </r>
    <r>
      <rPr>
        <b/>
        <sz val="12"/>
        <color theme="1"/>
        <rFont val="Calibri"/>
        <family val="2"/>
        <scheme val="minor"/>
      </rPr>
      <t xml:space="preserve">Bij het invullen van bovenstaande gegevens dient u rekening te houden met maximaal 10.000 km per jaar. </t>
    </r>
    <r>
      <rPr>
        <sz val="12"/>
        <color theme="1"/>
        <rFont val="Calibri"/>
        <family val="2"/>
        <scheme val="minor"/>
      </rPr>
      <t xml:space="preserve">
&gt; De prijsopgave dient op onderdelen te geschieden in euro's (€) (op 4 decimalen, tenzij anders staat aangegeven) en op onderdelen in percentages (op 4 decimalen). 
&gt; Er kunnen uitsluitend positieve getallen worden ingevuld.
&gt; Aangeboden prijzen zijn all-in (exclusief btw). Er kunnen dus geen andersoortige kosten in rekening worden gebracht, tenzij uitdrukkelijk anders bepaald.
&gt; Zie verder de voorschriften in de Aanbestedingsleidraad.</t>
    </r>
  </si>
  <si>
    <r>
      <t xml:space="preserve">&gt; U dient alleen de </t>
    </r>
    <r>
      <rPr>
        <b/>
        <sz val="16"/>
        <color rgb="FFFFFF00"/>
        <rFont val="Calibri"/>
        <family val="2"/>
        <scheme val="minor"/>
      </rPr>
      <t>geel</t>
    </r>
    <r>
      <rPr>
        <sz val="12"/>
        <color theme="1"/>
        <rFont val="Calibri"/>
        <family val="2"/>
        <scheme val="minor"/>
      </rPr>
      <t xml:space="preserve"> gemarkeerde velden in te vullen. Voeg in dit tabblad van één voertuig per categorie in uw leveringsprogramma de onderstaande gegevens in:
- Prijs per kilometer voor ROB voor elk jaar dat het voertuig in gebruik is. 
- Percentuele restwaarde na elk jaar dat het voertuig in gebruik is genomen. 
- Meerprijs per kilometer voor het gebruk van all-season banden. 
- Meerprijs per kilometer  voor gewone banden in combinatie met winterbanden (inclusief wisselingen en opslag van de niet in gebruik zijnde banden)
</t>
    </r>
    <r>
      <rPr>
        <b/>
        <sz val="12"/>
        <color theme="1"/>
        <rFont val="Calibri"/>
        <family val="2"/>
        <scheme val="minor"/>
      </rPr>
      <t xml:space="preserve">Bij het invullen van bovenstaande gegevens dient u rekening te houden met minimaal 10.001 tot maximaal 20.000 km per jaar. </t>
    </r>
    <r>
      <rPr>
        <sz val="12"/>
        <color theme="1"/>
        <rFont val="Calibri"/>
        <family val="2"/>
        <scheme val="minor"/>
      </rPr>
      <t xml:space="preserve">
&gt; De prijsopgave dient op onderdelen te geschieden in euro's (€) (op 4 decimalen, tenzij anders staat aangegeven) en op onderdelen in percentages (op 4 decimalen). 
&gt; Er kunnen uitsluitend positieve getallen worden ingevuld.
&gt; Aangeboden prijzen zijn all-in (exclusief btw). Er kunnen dus geen andersoortige kosten in rekening worden gebracht, tenzij uitdrukkelijk anders bepaald.
&gt; Zie verder de voorschriften in de Aanbestedingsleidraad.</t>
    </r>
  </si>
  <si>
    <r>
      <t xml:space="preserve">&gt; U dient alleen de </t>
    </r>
    <r>
      <rPr>
        <b/>
        <sz val="16"/>
        <color rgb="FFFFFF00"/>
        <rFont val="Calibri"/>
        <family val="2"/>
        <scheme val="minor"/>
      </rPr>
      <t>geel</t>
    </r>
    <r>
      <rPr>
        <sz val="12"/>
        <color theme="1"/>
        <rFont val="Calibri"/>
        <family val="2"/>
        <scheme val="minor"/>
      </rPr>
      <t xml:space="preserve"> gemarkeerde velden in te vullen. Voeg in dit tabblad van één voertuig per categorie in uw leveringsprogramma de onderstaande gegevens in:
- Prijs per kilometer voor ROB voor elk jaar dat het voertuig in gebruik is. 
- Percentuele restwaarde na elk jaar dat het voertuig in gebruik is genomen. 
- Meerprijs per kilometer voor het gebruk van all-season banden. 
- Meerprijs per kilometer  voor gewone banden in combinatie met winterbanden (inclusief wisselingen en opslag van de niet in gebruik zijnde banden)
</t>
    </r>
    <r>
      <rPr>
        <b/>
        <sz val="12"/>
        <color theme="1"/>
        <rFont val="Calibri"/>
        <family val="2"/>
        <scheme val="minor"/>
      </rPr>
      <t xml:space="preserve">Bij het invullen van bovenstaande gegevens dient u rekening te houden met minimaal 20.001 tot maximaal 30.000 km per jaar. </t>
    </r>
    <r>
      <rPr>
        <sz val="12"/>
        <color theme="1"/>
        <rFont val="Calibri"/>
        <family val="2"/>
        <scheme val="minor"/>
      </rPr>
      <t xml:space="preserve">
&gt; De prijsopgave dient op onderdelen te geschieden in euro's (€) (op 4 decimalen, tenzij anders staat aangegeven) en op onderdelen in percentages (op 4 decimalen). 
&gt; Er kunnen uitsluitend positieve getallen worden ingevuld.
&gt; Aangeboden prijzen zijn all-in (exclusief btw). Er kunnen dus geen andersoortige kosten in rekening worden gebracht, tenzij uitdrukkelijk anders bepaald.
&gt; Zie verder de voorschriften in de Aanbestedingsleidraad.</t>
    </r>
  </si>
  <si>
    <r>
      <t xml:space="preserve">&gt; U dient alleen de </t>
    </r>
    <r>
      <rPr>
        <b/>
        <sz val="16"/>
        <color rgb="FFFFFF00"/>
        <rFont val="Calibri"/>
        <family val="2"/>
        <scheme val="minor"/>
      </rPr>
      <t>geel</t>
    </r>
    <r>
      <rPr>
        <sz val="12"/>
        <color theme="1"/>
        <rFont val="Calibri"/>
        <family val="2"/>
        <scheme val="minor"/>
      </rPr>
      <t xml:space="preserve"> gemarkeerde velden in te vullen. Voeg in dit tabblad van één voertuig per categorie in uw leveringsprogramma de onderstaande gegevens in:
- Prijs per kilometer voor ROB voor elk jaar dat het voertuig in gebruik is. 
- Percentuele restwaarde na elk jaar dat het voertuig in gebruik is genomen. 
- Meerprijs per kilometer voor het gebruk van all-season banden. 
- Meerprijs per kilometer  voor gewone banden in combinatie met winterbanden (inclusief wisselingen en opslag van de niet in gebruik zijnde banden)
</t>
    </r>
    <r>
      <rPr>
        <b/>
        <sz val="12"/>
        <color theme="1"/>
        <rFont val="Calibri"/>
        <family val="2"/>
        <scheme val="minor"/>
      </rPr>
      <t xml:space="preserve">Bij het invullen van bovenstaande gegevens dient u rekening te houden met minimaal 30.001 tot maximaal 40.000 km per jaar. </t>
    </r>
    <r>
      <rPr>
        <sz val="12"/>
        <color theme="1"/>
        <rFont val="Calibri"/>
        <family val="2"/>
        <scheme val="minor"/>
      </rPr>
      <t xml:space="preserve">
&gt; De prijsopgave dient op onderdelen te geschieden in euro's (€) (op 4 decimalen, tenzij anders staat aangegeven) en op onderdelen in percentages (op 4 decimalen). 
&gt; Er kunnen uitsluitend positieve getallen worden ingevuld.
&gt; Aangeboden prijzen zijn all-in (exclusief btw). Er kunnen dus geen andersoortige kosten in rekening worden gebracht, tenzij uitdrukkelijk anders bepaald.
&gt; Zie verder de voorschriften in de Aanbestedingsleidraad.</t>
    </r>
  </si>
  <si>
    <r>
      <t xml:space="preserve">&gt; U dient alleen de </t>
    </r>
    <r>
      <rPr>
        <b/>
        <sz val="16"/>
        <color rgb="FFFFFF00"/>
        <rFont val="Calibri"/>
        <family val="2"/>
        <scheme val="minor"/>
      </rPr>
      <t>geel</t>
    </r>
    <r>
      <rPr>
        <sz val="12"/>
        <color theme="1"/>
        <rFont val="Calibri"/>
        <family val="2"/>
        <scheme val="minor"/>
      </rPr>
      <t xml:space="preserve"> gemarkeerde velden in te vullen. Voeg in dit tabblad van één voertuig per categorie in uw leveringsprogramma de onderstaande gegevens in:
- Prijs per kilometer voor ROB voor elk jaar dat het voertuig in gebruik is. 
- Percentuele restwaarde na elk jaar dat het voertuig in gebruik is genomen. 
- Meerprijs per kilometer voor het gebruk van all-season banden. 
- Meerprijs per kilometer  voor gewone banden in combinatie met winterbanden (inclusief wisselingen en opslag van de niet in gebruik zijnde banden)
</t>
    </r>
    <r>
      <rPr>
        <b/>
        <sz val="12"/>
        <color theme="1"/>
        <rFont val="Calibri"/>
        <family val="2"/>
        <scheme val="minor"/>
      </rPr>
      <t xml:space="preserve">Bij het invullen van bovenstaande gegevens dient u rekening te houden met minimaal 40.001 tot maximaal 50.000 km per jaar. </t>
    </r>
    <r>
      <rPr>
        <sz val="12"/>
        <color theme="1"/>
        <rFont val="Calibri"/>
        <family val="2"/>
        <scheme val="minor"/>
      </rPr>
      <t xml:space="preserve">
&gt; De prijsopgave dient op onderdelen te geschieden in euro's (€) (op 4 decimalen, tenzij anders staat aangegeven) en op onderdelen in percentages (op 4 decimalen). 
&gt; Er kunnen uitsluitend positieve getallen worden ingevuld.
&gt; Aangeboden prijzen zijn all-in (exclusief btw). Er kunnen dus geen andersoortige kosten in rekening worden gebracht, tenzij uitdrukkelijk anders bepaald.
&gt; Zie verder de voorschriften in de Aanbestedingsleidraad.</t>
    </r>
  </si>
  <si>
    <r>
      <t xml:space="preserve">&gt; U dient alleen de </t>
    </r>
    <r>
      <rPr>
        <b/>
        <sz val="16"/>
        <color rgb="FFFFFF00"/>
        <rFont val="Calibri"/>
        <family val="2"/>
        <scheme val="minor"/>
      </rPr>
      <t>geel</t>
    </r>
    <r>
      <rPr>
        <sz val="12"/>
        <color theme="1"/>
        <rFont val="Calibri"/>
        <family val="2"/>
        <scheme val="minor"/>
      </rPr>
      <t xml:space="preserve"> gemarkeerde velden in te vullen. Voeg in dit tabblad van één voertuig per categorie in uw leveringsprogramma de onderstaande gegevens in:
- Prijs per kilometer voor ROB voor elk jaar dat het voertuig in gebruik is. 
- Percentuele restwaarde na elk jaar dat het voertuig in gebruik is genomen. 
- Meerprijs per kilometer voor het gebruk van all-season banden. 
- Meerprijs per kilometer  voor gewone banden in combinatie met winterbanden (inclusief wisselingen en opslag van de niet in gebruik zijnde banden)
</t>
    </r>
    <r>
      <rPr>
        <b/>
        <sz val="12"/>
        <color theme="1"/>
        <rFont val="Calibri"/>
        <family val="2"/>
        <scheme val="minor"/>
      </rPr>
      <t xml:space="preserve">Bij het invullen van bovenstaande gegevens dient u rekening te houden met minimaal 50.001 km per jaar. </t>
    </r>
    <r>
      <rPr>
        <sz val="12"/>
        <color theme="1"/>
        <rFont val="Calibri"/>
        <family val="2"/>
        <scheme val="minor"/>
      </rPr>
      <t xml:space="preserve">
&gt; De prijsopgave dient op onderdelen te geschieden in euro's (€) (op 4 decimalen, tenzij anders staat aangegeven) en op onderdelen in percentages (op 4 decimalen). 
&gt; Er kunnen uitsluitend positieve getallen worden ingevuld.
&gt; Aangeboden prijzen zijn all-in (exclusief btw). Er kunnen dus geen andersoortige kosten in rekening worden gebracht, tenzij uitdrukkelijk anders bepaald.
&gt; Zie verder de voorschriften in de Aanbestedingsleidraad.</t>
    </r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</si>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</sst>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&quot;€&quot;\ #,##0.0000_-"/>
    <numFmt numFmtId="165" formatCode="0.0%"/>
    <numFmt numFmtId="166" formatCode="&quot;€&quot;\ #,##0.0000"/>
    <numFmt numFmtId="167" formatCode="0.0000%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orbel"/>
      <family val="2"/>
    </font>
    <font>
      <sz val="9"/>
      <name val="Corbel"/>
      <family val="2"/>
    </font>
    <font>
      <sz val="11"/>
      <color theme="1"/>
      <name val="Corbel"/>
      <family val="2"/>
    </font>
    <font>
      <b/>
      <sz val="9"/>
      <color theme="0"/>
      <name val="Corbel"/>
      <family val="2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orbel"/>
      <family val="2"/>
    </font>
    <font>
      <b/>
      <sz val="9"/>
      <color theme="1"/>
      <name val="Corbel"/>
      <family val="2"/>
    </font>
    <font>
      <b/>
      <sz val="11"/>
      <color theme="1"/>
      <name val="Calibri"/>
      <family val="2"/>
      <scheme val="minor"/>
    </font>
    <font>
      <sz val="9"/>
      <color theme="1"/>
      <name val="Corbel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orbel"/>
      <family val="2"/>
    </font>
    <font>
      <b/>
      <sz val="12"/>
      <color theme="1"/>
      <name val="Corbel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334">
    <xf numFmtId="0" fontId="0" fillId="0" borderId="0" xfId="0"/>
    <xf numFmtId="0" fontId="5" fillId="0" borderId="0" xfId="0" applyFont="1"/>
    <xf numFmtId="164" fontId="4" fillId="4" borderId="0" xfId="0" applyNumberFormat="1" applyFont="1" applyFill="1" applyBorder="1" applyAlignment="1">
      <alignment horizontal="right"/>
    </xf>
    <xf numFmtId="164" fontId="4" fillId="4" borderId="0" xfId="2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166" fontId="4" fillId="4" borderId="0" xfId="1" applyNumberFormat="1" applyFont="1" applyFill="1" applyBorder="1" applyAlignment="1">
      <alignment horizontal="center"/>
    </xf>
    <xf numFmtId="0" fontId="10" fillId="4" borderId="0" xfId="0" applyFont="1" applyFill="1" applyBorder="1"/>
    <xf numFmtId="0" fontId="10" fillId="4" borderId="11" xfId="0" applyFont="1" applyFill="1" applyBorder="1"/>
    <xf numFmtId="0" fontId="10" fillId="4" borderId="7" xfId="0" applyFont="1" applyFill="1" applyBorder="1"/>
    <xf numFmtId="0" fontId="10" fillId="4" borderId="13" xfId="0" applyFont="1" applyFill="1" applyBorder="1"/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Fill="1"/>
    <xf numFmtId="0" fontId="10" fillId="0" borderId="0" xfId="0" applyFont="1" applyBorder="1"/>
    <xf numFmtId="0" fontId="0" fillId="0" borderId="0" xfId="0" applyAlignment="1">
      <alignment horizontal="center" vertical="center" wrapText="1"/>
    </xf>
    <xf numFmtId="44" fontId="0" fillId="0" borderId="0" xfId="1" applyNumberFormat="1" applyFont="1"/>
    <xf numFmtId="0" fontId="0" fillId="0" borderId="0" xfId="0" applyNumberFormat="1"/>
    <xf numFmtId="164" fontId="4" fillId="4" borderId="2" xfId="0" applyNumberFormat="1" applyFont="1" applyFill="1" applyBorder="1" applyAlignment="1">
      <alignment horizontal="right"/>
    </xf>
    <xf numFmtId="0" fontId="0" fillId="0" borderId="5" xfId="0" applyFont="1" applyBorder="1"/>
    <xf numFmtId="166" fontId="0" fillId="0" borderId="5" xfId="1" applyNumberFormat="1" applyFont="1" applyBorder="1"/>
    <xf numFmtId="166" fontId="12" fillId="6" borderId="5" xfId="1" applyNumberFormat="1" applyFont="1" applyFill="1" applyBorder="1" applyAlignment="1">
      <alignment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left" vertical="center" wrapText="1"/>
    </xf>
    <xf numFmtId="166" fontId="4" fillId="0" borderId="5" xfId="1" applyNumberFormat="1" applyFont="1" applyFill="1" applyBorder="1" applyAlignment="1">
      <alignment horizontal="center"/>
    </xf>
    <xf numFmtId="164" fontId="4" fillId="4" borderId="7" xfId="0" applyNumberFormat="1" applyFont="1" applyFill="1" applyBorder="1" applyAlignment="1">
      <alignment horizontal="right"/>
    </xf>
    <xf numFmtId="166" fontId="4" fillId="4" borderId="2" xfId="0" applyNumberFormat="1" applyFont="1" applyFill="1" applyBorder="1" applyAlignment="1">
      <alignment horizontal="right"/>
    </xf>
    <xf numFmtId="166" fontId="6" fillId="3" borderId="10" xfId="0" applyNumberFormat="1" applyFont="1" applyFill="1" applyBorder="1" applyAlignment="1">
      <alignment horizontal="center" vertical="center"/>
    </xf>
    <xf numFmtId="166" fontId="6" fillId="3" borderId="1" xfId="0" applyNumberFormat="1" applyFont="1" applyFill="1" applyBorder="1" applyAlignment="1">
      <alignment horizontal="center" vertical="center"/>
    </xf>
    <xf numFmtId="166" fontId="10" fillId="4" borderId="0" xfId="0" applyNumberFormat="1" applyFont="1" applyFill="1" applyBorder="1"/>
    <xf numFmtId="166" fontId="10" fillId="4" borderId="7" xfId="0" applyNumberFormat="1" applyFont="1" applyFill="1" applyBorder="1"/>
    <xf numFmtId="166" fontId="10" fillId="0" borderId="0" xfId="0" applyNumberFormat="1" applyFont="1"/>
    <xf numFmtId="167" fontId="4" fillId="4" borderId="2" xfId="0" applyNumberFormat="1" applyFont="1" applyFill="1" applyBorder="1" applyAlignment="1">
      <alignment horizontal="right"/>
    </xf>
    <xf numFmtId="167" fontId="6" fillId="3" borderId="1" xfId="0" applyNumberFormat="1" applyFont="1" applyFill="1" applyBorder="1" applyAlignment="1">
      <alignment horizontal="center" vertical="center"/>
    </xf>
    <xf numFmtId="167" fontId="4" fillId="4" borderId="0" xfId="2" applyNumberFormat="1" applyFont="1" applyFill="1" applyBorder="1" applyAlignment="1">
      <alignment horizontal="center"/>
    </xf>
    <xf numFmtId="167" fontId="6" fillId="3" borderId="10" xfId="0" applyNumberFormat="1" applyFont="1" applyFill="1" applyBorder="1" applyAlignment="1">
      <alignment horizontal="center" vertical="center"/>
    </xf>
    <xf numFmtId="167" fontId="10" fillId="4" borderId="0" xfId="0" applyNumberFormat="1" applyFont="1" applyFill="1" applyBorder="1"/>
    <xf numFmtId="167" fontId="10" fillId="0" borderId="0" xfId="0" applyNumberFormat="1" applyFont="1"/>
    <xf numFmtId="166" fontId="10" fillId="4" borderId="2" xfId="0" applyNumberFormat="1" applyFont="1" applyFill="1" applyBorder="1"/>
    <xf numFmtId="166" fontId="4" fillId="4" borderId="2" xfId="0" applyNumberFormat="1" applyFont="1" applyFill="1" applyBorder="1" applyAlignment="1">
      <alignment horizontal="center"/>
    </xf>
    <xf numFmtId="166" fontId="4" fillId="4" borderId="2" xfId="0" applyNumberFormat="1" applyFont="1" applyFill="1" applyBorder="1"/>
    <xf numFmtId="166" fontId="4" fillId="4" borderId="0" xfId="0" applyNumberFormat="1" applyFont="1" applyFill="1" applyBorder="1" applyAlignment="1">
      <alignment horizontal="right"/>
    </xf>
    <xf numFmtId="166" fontId="4" fillId="4" borderId="0" xfId="2" applyNumberFormat="1" applyFont="1" applyFill="1" applyBorder="1" applyAlignment="1">
      <alignment horizontal="center"/>
    </xf>
    <xf numFmtId="166" fontId="10" fillId="0" borderId="5" xfId="1" applyNumberFormat="1" applyFont="1" applyBorder="1"/>
    <xf numFmtId="166" fontId="10" fillId="4" borderId="0" xfId="1" applyNumberFormat="1" applyFont="1" applyFill="1" applyBorder="1"/>
    <xf numFmtId="166" fontId="10" fillId="0" borderId="0" xfId="0" applyNumberFormat="1" applyFont="1" applyBorder="1"/>
    <xf numFmtId="166" fontId="13" fillId="4" borderId="0" xfId="0" applyNumberFormat="1" applyFont="1" applyFill="1" applyBorder="1"/>
    <xf numFmtId="166" fontId="10" fillId="7" borderId="4" xfId="0" applyNumberFormat="1" applyFont="1" applyFill="1" applyBorder="1"/>
    <xf numFmtId="166" fontId="10" fillId="6" borderId="5" xfId="0" applyNumberFormat="1" applyFont="1" applyFill="1" applyBorder="1" applyAlignment="1">
      <alignment vertical="center"/>
    </xf>
    <xf numFmtId="167" fontId="4" fillId="4" borderId="0" xfId="0" applyNumberFormat="1" applyFont="1" applyFill="1" applyBorder="1" applyAlignment="1">
      <alignment horizontal="right"/>
    </xf>
    <xf numFmtId="166" fontId="4" fillId="4" borderId="0" xfId="0" applyNumberFormat="1" applyFont="1" applyFill="1" applyBorder="1" applyAlignment="1">
      <alignment horizontal="center"/>
    </xf>
    <xf numFmtId="166" fontId="4" fillId="4" borderId="0" xfId="0" applyNumberFormat="1" applyFont="1" applyFill="1" applyBorder="1"/>
    <xf numFmtId="0" fontId="10" fillId="6" borderId="5" xfId="0" applyFont="1" applyFill="1" applyBorder="1" applyAlignment="1">
      <alignment vertical="center" wrapText="1"/>
    </xf>
    <xf numFmtId="166" fontId="11" fillId="5" borderId="5" xfId="0" applyNumberFormat="1" applyFont="1" applyFill="1" applyBorder="1" applyAlignment="1">
      <alignment horizontal="center" vertical="center"/>
    </xf>
    <xf numFmtId="166" fontId="20" fillId="8" borderId="5" xfId="0" applyNumberFormat="1" applyFont="1" applyFill="1" applyBorder="1"/>
    <xf numFmtId="166" fontId="4" fillId="4" borderId="7" xfId="0" applyNumberFormat="1" applyFont="1" applyFill="1" applyBorder="1" applyAlignment="1">
      <alignment horizontal="right"/>
    </xf>
    <xf numFmtId="167" fontId="4" fillId="4" borderId="7" xfId="0" applyNumberFormat="1" applyFont="1" applyFill="1" applyBorder="1" applyAlignment="1">
      <alignment horizontal="right"/>
    </xf>
    <xf numFmtId="166" fontId="4" fillId="4" borderId="7" xfId="0" applyNumberFormat="1" applyFont="1" applyFill="1" applyBorder="1" applyAlignment="1">
      <alignment horizontal="center"/>
    </xf>
    <xf numFmtId="166" fontId="4" fillId="4" borderId="7" xfId="0" applyNumberFormat="1" applyFont="1" applyFill="1" applyBorder="1"/>
    <xf numFmtId="9" fontId="4" fillId="4" borderId="0" xfId="2" applyFont="1" applyFill="1" applyBorder="1"/>
    <xf numFmtId="9" fontId="3" fillId="5" borderId="5" xfId="2" applyFont="1" applyFill="1" applyBorder="1" applyAlignment="1">
      <alignment horizontal="center" vertical="center"/>
    </xf>
    <xf numFmtId="9" fontId="4" fillId="4" borderId="7" xfId="2" applyFont="1" applyFill="1" applyBorder="1"/>
    <xf numFmtId="9" fontId="4" fillId="0" borderId="0" xfId="2" applyFont="1"/>
    <xf numFmtId="0" fontId="0" fillId="0" borderId="0" xfId="0" applyFont="1"/>
    <xf numFmtId="166" fontId="25" fillId="4" borderId="2" xfId="0" applyNumberFormat="1" applyFont="1" applyFill="1" applyBorder="1" applyAlignment="1">
      <alignment horizontal="right"/>
    </xf>
    <xf numFmtId="164" fontId="25" fillId="4" borderId="2" xfId="0" applyNumberFormat="1" applyFont="1" applyFill="1" applyBorder="1" applyAlignment="1">
      <alignment horizontal="right"/>
    </xf>
    <xf numFmtId="167" fontId="25" fillId="4" borderId="2" xfId="0" applyNumberFormat="1" applyFont="1" applyFill="1" applyBorder="1" applyAlignment="1">
      <alignment horizontal="right"/>
    </xf>
    <xf numFmtId="166" fontId="26" fillId="4" borderId="2" xfId="0" applyNumberFormat="1" applyFont="1" applyFill="1" applyBorder="1"/>
    <xf numFmtId="166" fontId="25" fillId="4" borderId="2" xfId="0" applyNumberFormat="1" applyFont="1" applyFill="1" applyBorder="1" applyAlignment="1">
      <alignment horizontal="center"/>
    </xf>
    <xf numFmtId="166" fontId="25" fillId="4" borderId="2" xfId="0" applyNumberFormat="1" applyFont="1" applyFill="1" applyBorder="1"/>
    <xf numFmtId="9" fontId="25" fillId="4" borderId="2" xfId="2" applyFont="1" applyFill="1" applyBorder="1"/>
    <xf numFmtId="0" fontId="26" fillId="4" borderId="10" xfId="0" applyFont="1" applyFill="1" applyBorder="1"/>
    <xf numFmtId="0" fontId="26" fillId="0" borderId="0" xfId="0" applyFont="1"/>
    <xf numFmtId="0" fontId="27" fillId="4" borderId="9" xfId="0" applyFont="1" applyFill="1" applyBorder="1" applyAlignment="1">
      <alignment vertical="center"/>
    </xf>
    <xf numFmtId="164" fontId="27" fillId="4" borderId="0" xfId="0" applyNumberFormat="1" applyFont="1" applyFill="1" applyBorder="1" applyAlignment="1">
      <alignment horizontal="center" vertical="center"/>
    </xf>
    <xf numFmtId="166" fontId="27" fillId="4" borderId="0" xfId="0" applyNumberFormat="1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horizontal="center" vertical="center"/>
    </xf>
    <xf numFmtId="166" fontId="26" fillId="4" borderId="0" xfId="0" applyNumberFormat="1" applyFont="1" applyFill="1" applyBorder="1" applyAlignment="1">
      <alignment vertical="center"/>
    </xf>
    <xf numFmtId="9" fontId="25" fillId="4" borderId="0" xfId="2" applyFont="1" applyFill="1" applyBorder="1" applyAlignment="1">
      <alignment vertical="center"/>
    </xf>
    <xf numFmtId="0" fontId="26" fillId="4" borderId="11" xfId="0" applyFont="1" applyFill="1" applyBorder="1" applyAlignment="1">
      <alignment vertical="center"/>
    </xf>
    <xf numFmtId="0" fontId="26" fillId="0" borderId="0" xfId="0" applyFont="1" applyAlignment="1">
      <alignment vertical="center"/>
    </xf>
    <xf numFmtId="166" fontId="27" fillId="3" borderId="10" xfId="0" applyNumberFormat="1" applyFont="1" applyFill="1" applyBorder="1" applyAlignment="1">
      <alignment horizontal="center" vertical="center"/>
    </xf>
    <xf numFmtId="166" fontId="27" fillId="3" borderId="1" xfId="0" applyNumberFormat="1" applyFont="1" applyFill="1" applyBorder="1" applyAlignment="1">
      <alignment horizontal="center" vertical="center"/>
    </xf>
    <xf numFmtId="167" fontId="27" fillId="3" borderId="1" xfId="0" applyNumberFormat="1" applyFont="1" applyFill="1" applyBorder="1" applyAlignment="1">
      <alignment horizontal="center" vertical="center"/>
    </xf>
    <xf numFmtId="0" fontId="27" fillId="3" borderId="0" xfId="0" applyFont="1" applyFill="1" applyAlignment="1">
      <alignment horizontal="left"/>
    </xf>
    <xf numFmtId="9" fontId="27" fillId="3" borderId="5" xfId="0" applyNumberFormat="1" applyFont="1" applyFill="1" applyBorder="1" applyAlignment="1">
      <alignment horizontal="left"/>
    </xf>
    <xf numFmtId="0" fontId="24" fillId="4" borderId="0" xfId="0" applyFont="1" applyFill="1" applyBorder="1" applyAlignment="1">
      <alignment horizontal="left"/>
    </xf>
    <xf numFmtId="166" fontId="25" fillId="4" borderId="8" xfId="0" applyNumberFormat="1" applyFont="1" applyFill="1" applyBorder="1" applyAlignment="1">
      <alignment horizontal="right"/>
    </xf>
    <xf numFmtId="164" fontId="25" fillId="4" borderId="0" xfId="0" applyNumberFormat="1" applyFont="1" applyFill="1" applyBorder="1" applyAlignment="1">
      <alignment horizontal="right"/>
    </xf>
    <xf numFmtId="167" fontId="25" fillId="4" borderId="8" xfId="2" applyNumberFormat="1" applyFont="1" applyFill="1" applyBorder="1" applyAlignment="1">
      <alignment horizontal="right"/>
    </xf>
    <xf numFmtId="166" fontId="25" fillId="4" borderId="8" xfId="2" applyNumberFormat="1" applyFont="1" applyFill="1" applyBorder="1" applyAlignment="1">
      <alignment horizontal="right"/>
    </xf>
    <xf numFmtId="166" fontId="25" fillId="4" borderId="0" xfId="0" applyNumberFormat="1" applyFont="1" applyFill="1" applyBorder="1" applyAlignment="1">
      <alignment horizontal="right"/>
    </xf>
    <xf numFmtId="166" fontId="25" fillId="4" borderId="8" xfId="0" applyNumberFormat="1" applyFont="1" applyFill="1" applyBorder="1" applyAlignment="1">
      <alignment horizontal="center"/>
    </xf>
    <xf numFmtId="166" fontId="26" fillId="4" borderId="8" xfId="0" applyNumberFormat="1" applyFont="1" applyFill="1" applyBorder="1"/>
    <xf numFmtId="0" fontId="26" fillId="6" borderId="5" xfId="0" applyFont="1" applyFill="1" applyBorder="1" applyAlignment="1">
      <alignment vertical="center" wrapText="1"/>
    </xf>
    <xf numFmtId="165" fontId="24" fillId="6" borderId="5" xfId="2" applyNumberFormat="1" applyFont="1" applyFill="1" applyBorder="1" applyAlignment="1">
      <alignment horizontal="center" vertical="center"/>
    </xf>
    <xf numFmtId="166" fontId="28" fillId="4" borderId="0" xfId="0" applyNumberFormat="1" applyFont="1" applyFill="1" applyBorder="1"/>
    <xf numFmtId="9" fontId="24" fillId="4" borderId="0" xfId="2" applyFont="1" applyFill="1" applyBorder="1"/>
    <xf numFmtId="0" fontId="26" fillId="4" borderId="11" xfId="0" applyFont="1" applyFill="1" applyBorder="1"/>
    <xf numFmtId="0" fontId="25" fillId="5" borderId="4" xfId="0" applyNumberFormat="1" applyFont="1" applyFill="1" applyBorder="1" applyAlignment="1">
      <alignment horizontal="left"/>
    </xf>
    <xf numFmtId="166" fontId="25" fillId="5" borderId="4" xfId="0" applyNumberFormat="1" applyFont="1" applyFill="1" applyBorder="1" applyAlignment="1">
      <alignment horizontal="left"/>
    </xf>
    <xf numFmtId="0" fontId="25" fillId="4" borderId="11" xfId="0" applyFont="1" applyFill="1" applyBorder="1" applyAlignment="1">
      <alignment horizontal="left"/>
    </xf>
    <xf numFmtId="164" fontId="25" fillId="4" borderId="0" xfId="2" applyNumberFormat="1" applyFont="1" applyFill="1" applyBorder="1" applyAlignment="1">
      <alignment horizontal="center"/>
    </xf>
    <xf numFmtId="166" fontId="25" fillId="4" borderId="0" xfId="2" applyNumberFormat="1" applyFont="1" applyFill="1" applyBorder="1" applyAlignment="1">
      <alignment horizontal="center"/>
    </xf>
    <xf numFmtId="166" fontId="25" fillId="0" borderId="4" xfId="1" applyNumberFormat="1" applyFont="1" applyFill="1" applyBorder="1" applyAlignment="1">
      <alignment horizontal="center"/>
    </xf>
    <xf numFmtId="166" fontId="26" fillId="0" borderId="4" xfId="0" applyNumberFormat="1" applyFont="1" applyBorder="1"/>
    <xf numFmtId="0" fontId="26" fillId="4" borderId="0" xfId="0" applyFont="1" applyFill="1" applyBorder="1"/>
    <xf numFmtId="166" fontId="25" fillId="7" borderId="4" xfId="0" applyNumberFormat="1" applyFont="1" applyFill="1" applyBorder="1"/>
    <xf numFmtId="166" fontId="26" fillId="4" borderId="0" xfId="0" applyNumberFormat="1" applyFont="1" applyFill="1" applyBorder="1"/>
    <xf numFmtId="9" fontId="25" fillId="4" borderId="0" xfId="2" applyFont="1" applyFill="1" applyBorder="1"/>
    <xf numFmtId="0" fontId="26" fillId="0" borderId="0" xfId="0" applyFont="1" applyFill="1"/>
    <xf numFmtId="166" fontId="26" fillId="7" borderId="4" xfId="0" applyNumberFormat="1" applyFont="1" applyFill="1" applyBorder="1"/>
    <xf numFmtId="0" fontId="25" fillId="4" borderId="14" xfId="0" applyFont="1" applyFill="1" applyBorder="1" applyAlignment="1">
      <alignment horizontal="left"/>
    </xf>
    <xf numFmtId="44" fontId="25" fillId="4" borderId="0" xfId="0" applyNumberFormat="1" applyFont="1" applyFill="1" applyBorder="1" applyAlignment="1">
      <alignment horizontal="left"/>
    </xf>
    <xf numFmtId="0" fontId="25" fillId="4" borderId="0" xfId="0" applyFont="1" applyFill="1" applyBorder="1" applyAlignment="1">
      <alignment horizontal="left"/>
    </xf>
    <xf numFmtId="166" fontId="25" fillId="4" borderId="0" xfId="1" applyNumberFormat="1" applyFont="1" applyFill="1" applyBorder="1" applyAlignment="1">
      <alignment horizontal="center"/>
    </xf>
    <xf numFmtId="167" fontId="25" fillId="4" borderId="0" xfId="2" applyNumberFormat="1" applyFont="1" applyFill="1" applyBorder="1" applyAlignment="1">
      <alignment horizontal="center"/>
    </xf>
    <xf numFmtId="166" fontId="26" fillId="6" borderId="5" xfId="0" applyNumberFormat="1" applyFont="1" applyFill="1" applyBorder="1" applyAlignment="1">
      <alignment vertical="center"/>
    </xf>
    <xf numFmtId="166" fontId="28" fillId="5" borderId="5" xfId="0" applyNumberFormat="1" applyFont="1" applyFill="1" applyBorder="1" applyAlignment="1">
      <alignment horizontal="center" vertical="center"/>
    </xf>
    <xf numFmtId="9" fontId="24" fillId="5" borderId="5" xfId="2" applyFont="1" applyFill="1" applyBorder="1" applyAlignment="1">
      <alignment horizontal="center" vertical="center"/>
    </xf>
    <xf numFmtId="167" fontId="27" fillId="3" borderId="10" xfId="0" applyNumberFormat="1" applyFont="1" applyFill="1" applyBorder="1" applyAlignment="1">
      <alignment horizontal="center" vertical="center"/>
    </xf>
    <xf numFmtId="0" fontId="25" fillId="5" borderId="4" xfId="0" applyFont="1" applyFill="1" applyBorder="1" applyAlignment="1">
      <alignment horizontal="left"/>
    </xf>
    <xf numFmtId="166" fontId="25" fillId="5" borderId="5" xfId="0" applyNumberFormat="1" applyFont="1" applyFill="1" applyBorder="1" applyAlignment="1">
      <alignment horizontal="left"/>
    </xf>
    <xf numFmtId="166" fontId="25" fillId="0" borderId="5" xfId="1" applyNumberFormat="1" applyFont="1" applyFill="1" applyBorder="1" applyAlignment="1">
      <alignment horizontal="center"/>
    </xf>
    <xf numFmtId="166" fontId="26" fillId="0" borderId="5" xfId="1" applyNumberFormat="1" applyFont="1" applyBorder="1"/>
    <xf numFmtId="166" fontId="26" fillId="4" borderId="0" xfId="1" applyNumberFormat="1" applyFont="1" applyFill="1" applyBorder="1"/>
    <xf numFmtId="0" fontId="28" fillId="4" borderId="14" xfId="0" applyFont="1" applyFill="1" applyBorder="1" applyAlignment="1">
      <alignment horizontal="left"/>
    </xf>
    <xf numFmtId="9" fontId="28" fillId="4" borderId="0" xfId="0" applyNumberFormat="1" applyFont="1" applyFill="1" applyBorder="1"/>
    <xf numFmtId="0" fontId="27" fillId="3" borderId="12" xfId="0" applyFont="1" applyFill="1" applyBorder="1" applyAlignment="1"/>
    <xf numFmtId="0" fontId="26" fillId="4" borderId="14" xfId="0" applyFont="1" applyFill="1" applyBorder="1" applyAlignment="1">
      <alignment horizontal="left"/>
    </xf>
    <xf numFmtId="167" fontId="26" fillId="4" borderId="0" xfId="0" applyNumberFormat="1" applyFont="1" applyFill="1" applyBorder="1"/>
    <xf numFmtId="166" fontId="25" fillId="4" borderId="0" xfId="0" applyNumberFormat="1" applyFont="1" applyFill="1" applyBorder="1"/>
    <xf numFmtId="0" fontId="26" fillId="4" borderId="7" xfId="0" applyFont="1" applyFill="1" applyBorder="1"/>
    <xf numFmtId="166" fontId="26" fillId="4" borderId="7" xfId="0" applyNumberFormat="1" applyFont="1" applyFill="1" applyBorder="1"/>
    <xf numFmtId="167" fontId="25" fillId="4" borderId="0" xfId="0" applyNumberFormat="1" applyFont="1" applyFill="1" applyBorder="1" applyAlignment="1">
      <alignment horizontal="right"/>
    </xf>
    <xf numFmtId="166" fontId="25" fillId="4" borderId="0" xfId="0" applyNumberFormat="1" applyFont="1" applyFill="1" applyBorder="1" applyAlignment="1">
      <alignment horizontal="center"/>
    </xf>
    <xf numFmtId="0" fontId="26" fillId="0" borderId="0" xfId="0" applyFont="1" applyBorder="1"/>
    <xf numFmtId="166" fontId="21" fillId="8" borderId="5" xfId="0" applyNumberFormat="1" applyFont="1" applyFill="1" applyBorder="1"/>
    <xf numFmtId="166" fontId="25" fillId="4" borderId="7" xfId="0" applyNumberFormat="1" applyFont="1" applyFill="1" applyBorder="1" applyAlignment="1">
      <alignment horizontal="right"/>
    </xf>
    <xf numFmtId="164" fontId="25" fillId="4" borderId="7" xfId="0" applyNumberFormat="1" applyFont="1" applyFill="1" applyBorder="1" applyAlignment="1">
      <alignment horizontal="right"/>
    </xf>
    <xf numFmtId="167" fontId="25" fillId="4" borderId="7" xfId="0" applyNumberFormat="1" applyFont="1" applyFill="1" applyBorder="1" applyAlignment="1">
      <alignment horizontal="right"/>
    </xf>
    <xf numFmtId="166" fontId="25" fillId="4" borderId="7" xfId="0" applyNumberFormat="1" applyFont="1" applyFill="1" applyBorder="1" applyAlignment="1">
      <alignment horizontal="center"/>
    </xf>
    <xf numFmtId="166" fontId="25" fillId="4" borderId="7" xfId="0" applyNumberFormat="1" applyFont="1" applyFill="1" applyBorder="1"/>
    <xf numFmtId="9" fontId="25" fillId="4" borderId="7" xfId="2" applyFont="1" applyFill="1" applyBorder="1"/>
    <xf numFmtId="0" fontId="26" fillId="4" borderId="13" xfId="0" applyFont="1" applyFill="1" applyBorder="1"/>
    <xf numFmtId="0" fontId="26" fillId="0" borderId="0" xfId="0" applyFont="1" applyAlignment="1">
      <alignment horizontal="left"/>
    </xf>
    <xf numFmtId="166" fontId="26" fillId="0" borderId="0" xfId="0" applyNumberFormat="1" applyFont="1"/>
    <xf numFmtId="167" fontId="26" fillId="0" borderId="0" xfId="0" applyNumberFormat="1" applyFont="1"/>
    <xf numFmtId="166" fontId="26" fillId="0" borderId="0" xfId="0" applyNumberFormat="1" applyFont="1" applyBorder="1"/>
    <xf numFmtId="9" fontId="25" fillId="0" borderId="0" xfId="2" applyFont="1"/>
    <xf numFmtId="0" fontId="25" fillId="6" borderId="5" xfId="0" applyFont="1" applyFill="1" applyBorder="1" applyAlignment="1">
      <alignment vertical="center" wrapText="1"/>
    </xf>
    <xf numFmtId="0" fontId="25" fillId="4" borderId="0" xfId="0" applyFont="1" applyFill="1" applyBorder="1"/>
    <xf numFmtId="0" fontId="29" fillId="3" borderId="1" xfId="0" applyFont="1" applyFill="1" applyBorder="1" applyAlignment="1">
      <alignment horizontal="left" vertical="center"/>
    </xf>
    <xf numFmtId="166" fontId="29" fillId="3" borderId="1" xfId="2" applyNumberFormat="1" applyFont="1" applyFill="1" applyBorder="1" applyAlignment="1">
      <alignment horizontal="left" vertical="center" wrapText="1"/>
    </xf>
    <xf numFmtId="167" fontId="29" fillId="3" borderId="5" xfId="2" applyNumberFormat="1" applyFont="1" applyFill="1" applyBorder="1" applyAlignment="1">
      <alignment vertical="center" wrapText="1"/>
    </xf>
    <xf numFmtId="166" fontId="29" fillId="3" borderId="5" xfId="1" applyNumberFormat="1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166" fontId="24" fillId="4" borderId="5" xfId="0" applyNumberFormat="1" applyFont="1" applyFill="1" applyBorder="1" applyAlignment="1">
      <alignment horizontal="right"/>
    </xf>
    <xf numFmtId="167" fontId="24" fillId="4" borderId="5" xfId="2" applyNumberFormat="1" applyFont="1" applyFill="1" applyBorder="1" applyAlignment="1">
      <alignment horizontal="center"/>
    </xf>
    <xf numFmtId="166" fontId="24" fillId="4" borderId="5" xfId="1" applyNumberFormat="1" applyFont="1" applyFill="1" applyBorder="1" applyAlignment="1">
      <alignment horizontal="center"/>
    </xf>
    <xf numFmtId="44" fontId="0" fillId="0" borderId="0" xfId="0" applyNumberFormat="1" applyFont="1" applyFill="1"/>
    <xf numFmtId="0" fontId="0" fillId="0" borderId="0" xfId="0" applyFont="1" applyFill="1"/>
    <xf numFmtId="166" fontId="0" fillId="4" borderId="5" xfId="0" applyNumberFormat="1" applyFont="1" applyFill="1" applyBorder="1" applyAlignment="1">
      <alignment horizontal="right"/>
    </xf>
    <xf numFmtId="167" fontId="0" fillId="4" borderId="5" xfId="2" applyNumberFormat="1" applyFont="1" applyFill="1" applyBorder="1" applyAlignment="1">
      <alignment horizontal="center"/>
    </xf>
    <xf numFmtId="166" fontId="0" fillId="4" borderId="5" xfId="1" applyNumberFormat="1" applyFont="1" applyFill="1" applyBorder="1" applyAlignment="1">
      <alignment horizontal="center"/>
    </xf>
    <xf numFmtId="166" fontId="0" fillId="0" borderId="0" xfId="0" applyNumberFormat="1" applyFont="1" applyAlignment="1">
      <alignment horizontal="right"/>
    </xf>
    <xf numFmtId="167" fontId="0" fillId="0" borderId="0" xfId="2" applyNumberFormat="1" applyFont="1" applyAlignment="1">
      <alignment horizontal="center"/>
    </xf>
    <xf numFmtId="166" fontId="0" fillId="0" borderId="0" xfId="1" applyNumberFormat="1" applyFont="1" applyAlignment="1">
      <alignment horizontal="center"/>
    </xf>
    <xf numFmtId="165" fontId="30" fillId="0" borderId="5" xfId="2" applyNumberFormat="1" applyFont="1" applyBorder="1" applyAlignment="1">
      <alignment horizontal="center"/>
    </xf>
    <xf numFmtId="166" fontId="28" fillId="6" borderId="5" xfId="0" applyNumberFormat="1" applyFont="1" applyFill="1" applyBorder="1" applyAlignment="1">
      <alignment vertical="center" wrapText="1"/>
    </xf>
    <xf numFmtId="9" fontId="24" fillId="6" borderId="5" xfId="2" applyFont="1" applyFill="1" applyBorder="1" applyAlignment="1">
      <alignment vertical="center" wrapText="1"/>
    </xf>
    <xf numFmtId="0" fontId="27" fillId="3" borderId="0" xfId="0" applyFont="1" applyFill="1" applyAlignment="1">
      <alignment horizontal="left" vertical="center"/>
    </xf>
    <xf numFmtId="9" fontId="27" fillId="3" borderId="5" xfId="0" applyNumberFormat="1" applyFont="1" applyFill="1" applyBorder="1" applyAlignment="1">
      <alignment horizontal="left" vertical="center"/>
    </xf>
    <xf numFmtId="0" fontId="27" fillId="3" borderId="0" xfId="0" applyFont="1" applyFill="1" applyAlignment="1">
      <alignment vertical="center"/>
    </xf>
    <xf numFmtId="9" fontId="27" fillId="3" borderId="5" xfId="0" applyNumberFormat="1" applyFont="1" applyFill="1" applyBorder="1" applyAlignment="1">
      <alignment vertical="center"/>
    </xf>
    <xf numFmtId="0" fontId="14" fillId="3" borderId="12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166" fontId="27" fillId="3" borderId="6" xfId="0" applyNumberFormat="1" applyFont="1" applyFill="1" applyBorder="1" applyAlignment="1">
      <alignment vertical="center"/>
    </xf>
    <xf numFmtId="166" fontId="27" fillId="3" borderId="5" xfId="0" applyNumberFormat="1" applyFont="1" applyFill="1" applyBorder="1" applyAlignment="1">
      <alignment vertical="center"/>
    </xf>
    <xf numFmtId="167" fontId="27" fillId="3" borderId="5" xfId="0" applyNumberFormat="1" applyFont="1" applyFill="1" applyBorder="1" applyAlignment="1">
      <alignment vertical="center"/>
    </xf>
    <xf numFmtId="166" fontId="27" fillId="3" borderId="1" xfId="0" applyNumberFormat="1" applyFont="1" applyFill="1" applyBorder="1" applyAlignment="1">
      <alignment vertical="center" wrapText="1"/>
    </xf>
    <xf numFmtId="166" fontId="27" fillId="3" borderId="9" xfId="0" applyNumberFormat="1" applyFont="1" applyFill="1" applyBorder="1" applyAlignment="1">
      <alignment vertical="center" wrapText="1"/>
    </xf>
    <xf numFmtId="166" fontId="15" fillId="3" borderId="0" xfId="0" applyNumberFormat="1" applyFont="1" applyFill="1" applyBorder="1" applyAlignment="1">
      <alignment vertical="center"/>
    </xf>
    <xf numFmtId="166" fontId="15" fillId="3" borderId="11" xfId="0" applyNumberFormat="1" applyFont="1" applyFill="1" applyBorder="1" applyAlignment="1">
      <alignment vertical="center"/>
    </xf>
    <xf numFmtId="0" fontId="25" fillId="5" borderId="4" xfId="0" applyNumberFormat="1" applyFont="1" applyFill="1" applyBorder="1" applyAlignment="1">
      <alignment horizontal="left" vertical="center"/>
    </xf>
    <xf numFmtId="166" fontId="25" fillId="5" borderId="4" xfId="0" applyNumberFormat="1" applyFont="1" applyFill="1" applyBorder="1" applyAlignment="1">
      <alignment horizontal="left" vertical="center"/>
    </xf>
    <xf numFmtId="0" fontId="25" fillId="4" borderId="14" xfId="0" applyFont="1" applyFill="1" applyBorder="1" applyAlignment="1">
      <alignment horizontal="left" vertical="center"/>
    </xf>
    <xf numFmtId="44" fontId="25" fillId="4" borderId="0" xfId="0" applyNumberFormat="1" applyFont="1" applyFill="1" applyBorder="1" applyAlignment="1">
      <alignment horizontal="left" vertical="center"/>
    </xf>
    <xf numFmtId="0" fontId="25" fillId="5" borderId="4" xfId="0" applyFont="1" applyFill="1" applyBorder="1" applyAlignment="1">
      <alignment horizontal="left" vertical="center"/>
    </xf>
    <xf numFmtId="166" fontId="25" fillId="5" borderId="5" xfId="0" applyNumberFormat="1" applyFont="1" applyFill="1" applyBorder="1" applyAlignment="1">
      <alignment horizontal="left" vertical="center"/>
    </xf>
    <xf numFmtId="0" fontId="28" fillId="4" borderId="14" xfId="0" applyFont="1" applyFill="1" applyBorder="1" applyAlignment="1">
      <alignment horizontal="left" vertical="center"/>
    </xf>
    <xf numFmtId="0" fontId="26" fillId="4" borderId="14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3" borderId="12" xfId="0" applyFont="1" applyFill="1" applyBorder="1" applyAlignment="1">
      <alignment vertical="center"/>
    </xf>
    <xf numFmtId="0" fontId="27" fillId="3" borderId="7" xfId="0" applyFont="1" applyFill="1" applyBorder="1" applyAlignment="1">
      <alignment vertical="center"/>
    </xf>
    <xf numFmtId="9" fontId="28" fillId="4" borderId="0" xfId="0" applyNumberFormat="1" applyFont="1" applyFill="1" applyBorder="1" applyAlignment="1">
      <alignment vertical="center"/>
    </xf>
    <xf numFmtId="0" fontId="26" fillId="4" borderId="0" xfId="0" applyFont="1" applyFill="1" applyBorder="1" applyAlignment="1">
      <alignment vertical="center"/>
    </xf>
    <xf numFmtId="166" fontId="25" fillId="4" borderId="2" xfId="0" applyNumberFormat="1" applyFont="1" applyFill="1" applyBorder="1" applyAlignment="1">
      <alignment horizontal="right" vertical="center"/>
    </xf>
    <xf numFmtId="166" fontId="25" fillId="4" borderId="0" xfId="0" applyNumberFormat="1" applyFont="1" applyFill="1" applyBorder="1" applyAlignment="1">
      <alignment horizontal="right" vertical="center"/>
    </xf>
    <xf numFmtId="166" fontId="25" fillId="4" borderId="7" xfId="0" applyNumberFormat="1" applyFont="1" applyFill="1" applyBorder="1" applyAlignment="1">
      <alignment horizontal="right" vertical="center"/>
    </xf>
    <xf numFmtId="0" fontId="27" fillId="3" borderId="3" xfId="0" applyFont="1" applyFill="1" applyBorder="1" applyAlignment="1">
      <alignment vertical="center" wrapText="1"/>
    </xf>
    <xf numFmtId="0" fontId="27" fillId="3" borderId="6" xfId="0" applyFont="1" applyFill="1" applyBorder="1" applyAlignment="1">
      <alignment vertical="center" wrapText="1"/>
    </xf>
    <xf numFmtId="0" fontId="27" fillId="3" borderId="0" xfId="0" applyFont="1" applyFill="1" applyAlignment="1">
      <alignment horizontal="left" vertical="center" wrapText="1"/>
    </xf>
    <xf numFmtId="9" fontId="27" fillId="3" borderId="5" xfId="0" applyNumberFormat="1" applyFont="1" applyFill="1" applyBorder="1" applyAlignment="1">
      <alignment horizontal="left" vertical="center" wrapText="1"/>
    </xf>
    <xf numFmtId="0" fontId="25" fillId="5" borderId="4" xfId="0" applyNumberFormat="1" applyFont="1" applyFill="1" applyBorder="1" applyAlignment="1">
      <alignment horizontal="left" vertical="center" wrapText="1"/>
    </xf>
    <xf numFmtId="166" fontId="25" fillId="5" borderId="4" xfId="0" applyNumberFormat="1" applyFont="1" applyFill="1" applyBorder="1" applyAlignment="1">
      <alignment horizontal="left" vertical="center" wrapText="1"/>
    </xf>
    <xf numFmtId="0" fontId="25" fillId="4" borderId="14" xfId="0" applyFont="1" applyFill="1" applyBorder="1" applyAlignment="1">
      <alignment horizontal="left" vertical="center" wrapText="1"/>
    </xf>
    <xf numFmtId="44" fontId="25" fillId="4" borderId="0" xfId="0" applyNumberFormat="1" applyFont="1" applyFill="1" applyBorder="1" applyAlignment="1">
      <alignment horizontal="left" vertical="center" wrapText="1"/>
    </xf>
    <xf numFmtId="0" fontId="25" fillId="5" borderId="4" xfId="0" applyFont="1" applyFill="1" applyBorder="1" applyAlignment="1">
      <alignment horizontal="left" vertical="center" wrapText="1"/>
    </xf>
    <xf numFmtId="166" fontId="25" fillId="5" borderId="5" xfId="0" applyNumberFormat="1" applyFont="1" applyFill="1" applyBorder="1" applyAlignment="1">
      <alignment horizontal="left" vertical="center" wrapText="1"/>
    </xf>
    <xf numFmtId="0" fontId="28" fillId="4" borderId="14" xfId="0" applyFont="1" applyFill="1" applyBorder="1" applyAlignment="1">
      <alignment horizontal="left" vertical="center" wrapText="1"/>
    </xf>
    <xf numFmtId="9" fontId="28" fillId="4" borderId="0" xfId="0" applyNumberFormat="1" applyFont="1" applyFill="1" applyBorder="1" applyAlignment="1">
      <alignment vertical="center" wrapText="1"/>
    </xf>
    <xf numFmtId="0" fontId="26" fillId="4" borderId="14" xfId="0" applyFont="1" applyFill="1" applyBorder="1" applyAlignment="1">
      <alignment horizontal="left" vertical="center" wrapText="1"/>
    </xf>
    <xf numFmtId="0" fontId="26" fillId="4" borderId="0" xfId="0" applyFont="1" applyFill="1" applyBorder="1" applyAlignment="1">
      <alignment vertical="center" wrapText="1"/>
    </xf>
    <xf numFmtId="166" fontId="25" fillId="4" borderId="2" xfId="0" applyNumberFormat="1" applyFont="1" applyFill="1" applyBorder="1" applyAlignment="1">
      <alignment horizontal="right" vertical="center" wrapText="1"/>
    </xf>
    <xf numFmtId="166" fontId="25" fillId="4" borderId="0" xfId="0" applyNumberFormat="1" applyFont="1" applyFill="1" applyBorder="1" applyAlignment="1">
      <alignment horizontal="right" vertical="center" wrapText="1"/>
    </xf>
    <xf numFmtId="166" fontId="25" fillId="4" borderId="7" xfId="0" applyNumberFormat="1" applyFont="1" applyFill="1" applyBorder="1" applyAlignment="1">
      <alignment horizontal="righ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14" fillId="3" borderId="4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/>
    </xf>
    <xf numFmtId="0" fontId="25" fillId="4" borderId="0" xfId="0" applyFont="1" applyFill="1" applyBorder="1" applyAlignment="1">
      <alignment horizontal="left" vertical="center"/>
    </xf>
    <xf numFmtId="9" fontId="3" fillId="6" borderId="5" xfId="2" applyFont="1" applyFill="1" applyBorder="1" applyAlignment="1">
      <alignment vertical="center" wrapText="1"/>
    </xf>
    <xf numFmtId="166" fontId="11" fillId="6" borderId="5" xfId="0" applyNumberFormat="1" applyFont="1" applyFill="1" applyBorder="1" applyAlignment="1">
      <alignment vertical="center" wrapText="1"/>
    </xf>
    <xf numFmtId="0" fontId="4" fillId="4" borderId="14" xfId="0" applyFont="1" applyFill="1" applyBorder="1" applyAlignment="1">
      <alignment horizontal="left" vertical="center"/>
    </xf>
    <xf numFmtId="44" fontId="4" fillId="4" borderId="0" xfId="0" applyNumberFormat="1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9" fontId="6" fillId="3" borderId="5" xfId="0" applyNumberFormat="1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166" fontId="4" fillId="5" borderId="5" xfId="0" applyNumberFormat="1" applyFont="1" applyFill="1" applyBorder="1" applyAlignment="1">
      <alignment horizontal="left" vertical="center"/>
    </xf>
    <xf numFmtId="0" fontId="11" fillId="4" borderId="14" xfId="0" applyFont="1" applyFill="1" applyBorder="1" applyAlignment="1">
      <alignment horizontal="left" vertical="center"/>
    </xf>
    <xf numFmtId="9" fontId="11" fillId="4" borderId="0" xfId="0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vertical="center"/>
    </xf>
    <xf numFmtId="0" fontId="10" fillId="4" borderId="14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horizontal="right" vertical="center"/>
    </xf>
    <xf numFmtId="166" fontId="4" fillId="4" borderId="0" xfId="0" applyNumberFormat="1" applyFont="1" applyFill="1" applyBorder="1" applyAlignment="1">
      <alignment horizontal="right" vertical="center"/>
    </xf>
    <xf numFmtId="166" fontId="4" fillId="4" borderId="7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6" fillId="3" borderId="5" xfId="0" applyFont="1" applyFill="1" applyBorder="1" applyAlignment="1">
      <alignment vertical="center"/>
    </xf>
    <xf numFmtId="0" fontId="25" fillId="2" borderId="5" xfId="0" applyFont="1" applyFill="1" applyBorder="1" applyProtection="1">
      <protection locked="0"/>
    </xf>
    <xf numFmtId="0" fontId="25" fillId="2" borderId="5" xfId="0" applyFont="1" applyFill="1" applyBorder="1" applyAlignment="1" applyProtection="1">
      <alignment horizontal="left"/>
      <protection locked="0"/>
    </xf>
    <xf numFmtId="166" fontId="25" fillId="2" borderId="5" xfId="1" applyNumberFormat="1" applyFont="1" applyFill="1" applyBorder="1" applyAlignment="1" applyProtection="1">
      <alignment horizontal="right"/>
      <protection locked="0"/>
    </xf>
    <xf numFmtId="167" fontId="25" fillId="2" borderId="5" xfId="2" applyNumberFormat="1" applyFont="1" applyFill="1" applyBorder="1" applyAlignment="1" applyProtection="1">
      <alignment horizontal="center"/>
      <protection locked="0"/>
    </xf>
    <xf numFmtId="166" fontId="25" fillId="2" borderId="13" xfId="1" applyNumberFormat="1" applyFont="1" applyFill="1" applyBorder="1" applyAlignment="1" applyProtection="1">
      <alignment horizontal="center"/>
      <protection locked="0"/>
    </xf>
    <xf numFmtId="166" fontId="25" fillId="2" borderId="4" xfId="1" applyNumberFormat="1" applyFont="1" applyFill="1" applyBorder="1" applyAlignment="1" applyProtection="1">
      <alignment horizontal="center"/>
      <protection locked="0"/>
    </xf>
    <xf numFmtId="166" fontId="25" fillId="2" borderId="5" xfId="1" applyNumberFormat="1" applyFont="1" applyFill="1" applyBorder="1" applyAlignment="1" applyProtection="1">
      <alignment horizontal="center"/>
      <protection locked="0"/>
    </xf>
    <xf numFmtId="167" fontId="25" fillId="2" borderId="4" xfId="2" applyNumberFormat="1" applyFont="1" applyFill="1" applyBorder="1" applyAlignment="1" applyProtection="1">
      <alignment horizontal="center"/>
      <protection locked="0"/>
    </xf>
    <xf numFmtId="166" fontId="4" fillId="2" borderId="5" xfId="1" applyNumberFormat="1" applyFont="1" applyFill="1" applyBorder="1" applyAlignment="1" applyProtection="1">
      <alignment horizontal="center"/>
      <protection locked="0"/>
    </xf>
    <xf numFmtId="167" fontId="4" fillId="2" borderId="5" xfId="2" applyNumberFormat="1" applyFont="1" applyFill="1" applyBorder="1" applyAlignment="1" applyProtection="1">
      <alignment horizontal="center"/>
      <protection locked="0"/>
    </xf>
    <xf numFmtId="0" fontId="27" fillId="3" borderId="5" xfId="0" applyFont="1" applyFill="1" applyBorder="1" applyAlignment="1">
      <alignment vertical="center"/>
    </xf>
    <xf numFmtId="0" fontId="25" fillId="5" borderId="5" xfId="0" applyFont="1" applyFill="1" applyBorder="1" applyAlignment="1">
      <alignment horizontal="left"/>
    </xf>
    <xf numFmtId="0" fontId="24" fillId="4" borderId="0" xfId="0" applyFont="1" applyFill="1" applyBorder="1"/>
    <xf numFmtId="164" fontId="25" fillId="4" borderId="0" xfId="0" applyNumberFormat="1" applyFont="1" applyFill="1" applyAlignment="1">
      <alignment horizontal="right"/>
    </xf>
    <xf numFmtId="3" fontId="27" fillId="3" borderId="5" xfId="0" applyNumberFormat="1" applyFont="1" applyFill="1" applyBorder="1" applyAlignment="1">
      <alignment horizontal="center" vertical="center"/>
    </xf>
    <xf numFmtId="0" fontId="26" fillId="4" borderId="0" xfId="0" applyFont="1" applyFill="1" applyAlignment="1">
      <alignment horizontal="center" vertical="center"/>
    </xf>
    <xf numFmtId="0" fontId="27" fillId="3" borderId="5" xfId="0" applyFont="1" applyFill="1" applyBorder="1" applyAlignment="1">
      <alignment vertical="center" wrapText="1"/>
    </xf>
    <xf numFmtId="0" fontId="27" fillId="3" borderId="5" xfId="0" applyFont="1" applyFill="1" applyBorder="1" applyAlignment="1">
      <alignment horizontal="left" vertical="center" wrapText="1"/>
    </xf>
    <xf numFmtId="44" fontId="25" fillId="4" borderId="0" xfId="0" applyNumberFormat="1" applyFont="1" applyFill="1" applyAlignment="1">
      <alignment horizontal="left"/>
    </xf>
    <xf numFmtId="0" fontId="27" fillId="3" borderId="5" xfId="0" applyFont="1" applyFill="1" applyBorder="1" applyAlignment="1"/>
    <xf numFmtId="0" fontId="15" fillId="6" borderId="3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12" fillId="6" borderId="3" xfId="0" applyFont="1" applyFill="1" applyBorder="1" applyAlignment="1">
      <alignment horizontal="left" vertical="center"/>
    </xf>
    <xf numFmtId="0" fontId="12" fillId="6" borderId="8" xfId="0" applyFont="1" applyFill="1" applyBorder="1" applyAlignment="1">
      <alignment horizontal="left" vertical="center"/>
    </xf>
    <xf numFmtId="0" fontId="12" fillId="6" borderId="6" xfId="0" applyFont="1" applyFill="1" applyBorder="1" applyAlignment="1">
      <alignment horizontal="left" vertical="center"/>
    </xf>
    <xf numFmtId="0" fontId="16" fillId="2" borderId="8" xfId="0" applyFont="1" applyFill="1" applyBorder="1" applyAlignment="1" applyProtection="1">
      <alignment horizontal="left" vertical="center"/>
      <protection locked="0"/>
    </xf>
    <xf numFmtId="0" fontId="16" fillId="2" borderId="6" xfId="0" applyFont="1" applyFill="1" applyBorder="1" applyAlignment="1" applyProtection="1">
      <alignment horizontal="left" vertical="center"/>
      <protection locked="0"/>
    </xf>
    <xf numFmtId="0" fontId="24" fillId="4" borderId="5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/>
    </xf>
    <xf numFmtId="0" fontId="16" fillId="0" borderId="8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left" vertical="center"/>
    </xf>
    <xf numFmtId="0" fontId="22" fillId="6" borderId="3" xfId="0" applyFont="1" applyFill="1" applyBorder="1" applyAlignment="1">
      <alignment horizontal="center" vertical="center"/>
    </xf>
    <xf numFmtId="0" fontId="22" fillId="6" borderId="8" xfId="0" applyFont="1" applyFill="1" applyBorder="1" applyAlignment="1">
      <alignment horizontal="center" vertical="center"/>
    </xf>
    <xf numFmtId="0" fontId="22" fillId="6" borderId="6" xfId="0" applyFont="1" applyFill="1" applyBorder="1" applyAlignment="1">
      <alignment horizontal="center" vertical="center"/>
    </xf>
    <xf numFmtId="166" fontId="27" fillId="3" borderId="1" xfId="0" applyNumberFormat="1" applyFont="1" applyFill="1" applyBorder="1" applyAlignment="1">
      <alignment horizontal="center" vertical="center" wrapText="1"/>
    </xf>
    <xf numFmtId="166" fontId="27" fillId="3" borderId="9" xfId="0" applyNumberFormat="1" applyFont="1" applyFill="1" applyBorder="1" applyAlignment="1">
      <alignment horizontal="center" vertical="center" wrapText="1"/>
    </xf>
    <xf numFmtId="166" fontId="27" fillId="3" borderId="5" xfId="0" applyNumberFormat="1" applyFont="1" applyFill="1" applyBorder="1" applyAlignment="1">
      <alignment horizontal="center" vertical="center"/>
    </xf>
    <xf numFmtId="166" fontId="27" fillId="3" borderId="6" xfId="0" applyNumberFormat="1" applyFont="1" applyFill="1" applyBorder="1" applyAlignment="1">
      <alignment horizontal="center" vertical="center"/>
    </xf>
    <xf numFmtId="167" fontId="27" fillId="3" borderId="5" xfId="0" applyNumberFormat="1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left"/>
    </xf>
    <xf numFmtId="166" fontId="15" fillId="3" borderId="5" xfId="0" applyNumberFormat="1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22" fillId="6" borderId="12" xfId="0" applyFont="1" applyFill="1" applyBorder="1" applyAlignment="1">
      <alignment horizontal="left" vertical="center"/>
    </xf>
    <xf numFmtId="0" fontId="22" fillId="6" borderId="7" xfId="0" applyFont="1" applyFill="1" applyBorder="1" applyAlignment="1">
      <alignment horizontal="left" vertical="center"/>
    </xf>
    <xf numFmtId="0" fontId="27" fillId="3" borderId="3" xfId="0" applyFont="1" applyFill="1" applyBorder="1" applyAlignment="1">
      <alignment horizontal="left" vertical="center"/>
    </xf>
    <xf numFmtId="0" fontId="27" fillId="3" borderId="6" xfId="0" applyFont="1" applyFill="1" applyBorder="1" applyAlignment="1">
      <alignment horizontal="left" vertical="center"/>
    </xf>
    <xf numFmtId="0" fontId="23" fillId="3" borderId="15" xfId="0" applyFont="1" applyFill="1" applyBorder="1" applyAlignment="1">
      <alignment horizontal="left" vertical="center" wrapText="1"/>
    </xf>
    <xf numFmtId="0" fontId="23" fillId="3" borderId="10" xfId="0" applyFont="1" applyFill="1" applyBorder="1" applyAlignment="1">
      <alignment horizontal="left" vertical="center" wrapText="1"/>
    </xf>
    <xf numFmtId="0" fontId="23" fillId="3" borderId="14" xfId="0" applyFont="1" applyFill="1" applyBorder="1" applyAlignment="1">
      <alignment horizontal="left" vertical="center" wrapText="1"/>
    </xf>
    <xf numFmtId="0" fontId="23" fillId="3" borderId="11" xfId="0" applyFont="1" applyFill="1" applyBorder="1" applyAlignment="1">
      <alignment horizontal="left" vertical="center" wrapText="1"/>
    </xf>
    <xf numFmtId="3" fontId="27" fillId="3" borderId="5" xfId="0" applyNumberFormat="1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 vertical="top" wrapText="1"/>
    </xf>
    <xf numFmtId="0" fontId="14" fillId="3" borderId="5" xfId="0" applyFont="1" applyFill="1" applyBorder="1" applyAlignment="1">
      <alignment horizontal="left" vertical="center"/>
    </xf>
    <xf numFmtId="0" fontId="27" fillId="3" borderId="12" xfId="0" applyFont="1" applyFill="1" applyBorder="1" applyAlignment="1">
      <alignment horizontal="left"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27" fillId="3" borderId="13" xfId="0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top" wrapText="1"/>
    </xf>
    <xf numFmtId="0" fontId="22" fillId="6" borderId="5" xfId="0" applyFont="1" applyFill="1" applyBorder="1" applyAlignment="1">
      <alignment horizontal="left" vertical="center" wrapText="1"/>
    </xf>
    <xf numFmtId="167" fontId="27" fillId="3" borderId="5" xfId="0" applyNumberFormat="1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left" vertical="center"/>
    </xf>
    <xf numFmtId="166" fontId="15" fillId="3" borderId="5" xfId="0" applyNumberFormat="1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left" vertical="center"/>
    </xf>
    <xf numFmtId="0" fontId="27" fillId="3" borderId="7" xfId="0" applyFont="1" applyFill="1" applyBorder="1" applyAlignment="1">
      <alignment horizontal="left" vertical="center"/>
    </xf>
    <xf numFmtId="166" fontId="15" fillId="3" borderId="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3" fontId="27" fillId="3" borderId="15" xfId="0" applyNumberFormat="1" applyFont="1" applyFill="1" applyBorder="1" applyAlignment="1">
      <alignment horizontal="center" vertical="center"/>
    </xf>
    <xf numFmtId="3" fontId="27" fillId="3" borderId="2" xfId="0" applyNumberFormat="1" applyFont="1" applyFill="1" applyBorder="1" applyAlignment="1">
      <alignment horizontal="center" vertical="center"/>
    </xf>
    <xf numFmtId="3" fontId="27" fillId="3" borderId="14" xfId="0" applyNumberFormat="1" applyFont="1" applyFill="1" applyBorder="1" applyAlignment="1">
      <alignment horizontal="center" vertical="center"/>
    </xf>
    <xf numFmtId="3" fontId="27" fillId="3" borderId="0" xfId="0" applyNumberFormat="1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166" fontId="6" fillId="3" borderId="6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1" xfId="0" applyNumberFormat="1" applyFont="1" applyFill="1" applyBorder="1" applyAlignment="1">
      <alignment horizontal="center" vertical="center" wrapText="1"/>
    </xf>
    <xf numFmtId="166" fontId="6" fillId="3" borderId="9" xfId="0" applyNumberFormat="1" applyFont="1" applyFill="1" applyBorder="1" applyAlignment="1">
      <alignment horizontal="center" vertical="center" wrapText="1"/>
    </xf>
    <xf numFmtId="166" fontId="19" fillId="3" borderId="0" xfId="0" applyNumberFormat="1" applyFont="1" applyFill="1" applyBorder="1" applyAlignment="1">
      <alignment horizontal="center" vertical="center" wrapText="1"/>
    </xf>
    <xf numFmtId="166" fontId="19" fillId="3" borderId="11" xfId="0" applyNumberFormat="1" applyFont="1" applyFill="1" applyBorder="1" applyAlignment="1">
      <alignment horizontal="center" vertical="center" wrapText="1"/>
    </xf>
    <xf numFmtId="166" fontId="15" fillId="3" borderId="0" xfId="0" applyNumberFormat="1" applyFont="1" applyFill="1" applyBorder="1" applyAlignment="1">
      <alignment horizontal="center" vertical="center"/>
    </xf>
    <xf numFmtId="166" fontId="15" fillId="3" borderId="11" xfId="0" applyNumberFormat="1" applyFont="1" applyFill="1" applyBorder="1" applyAlignment="1">
      <alignment horizontal="center" vertical="center"/>
    </xf>
  </cellXfs>
  <cellStyles count="5">
    <cellStyle name="Procent" xfId="2" builtinId="5"/>
    <cellStyle name="Standaard" xfId="0" builtinId="0"/>
    <cellStyle name="Standaard 2 3" xfId="4" xr:uid="{F78D273B-2464-4D97-975B-AEF500055FBE}"/>
    <cellStyle name="Standaard 3 2" xfId="3" xr:uid="{C5C12E63-3AB7-45CE-B970-348F7429A1BC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1D2D2-D14A-4089-9521-A83935FD396F}">
  <dimension ref="A1:I15"/>
  <sheetViews>
    <sheetView tabSelected="1" zoomScale="130" zoomScaleNormal="130" workbookViewId="0">
      <selection activeCell="F2" sqref="F2"/>
    </sheetView>
  </sheetViews>
  <sheetFormatPr defaultRowHeight="14.5" x14ac:dyDescent="0.35"/>
  <cols>
    <col min="1" max="2" width="28.54296875" customWidth="1"/>
    <col min="3" max="4" width="30.81640625" customWidth="1"/>
    <col min="5" max="7" width="16.81640625" bestFit="1" customWidth="1"/>
  </cols>
  <sheetData>
    <row r="1" spans="1:9" ht="83.15" customHeight="1" x14ac:dyDescent="0.35">
      <c r="A1" s="264" t="s">
        <v>33</v>
      </c>
      <c r="B1" s="264"/>
      <c r="C1" s="264"/>
      <c r="D1" s="264"/>
    </row>
    <row r="2" spans="1:9" ht="154" customHeight="1" x14ac:dyDescent="0.35">
      <c r="A2" s="265" t="s">
        <v>32</v>
      </c>
      <c r="B2" s="265"/>
      <c r="C2" s="265"/>
      <c r="D2" s="265"/>
    </row>
    <row r="3" spans="1:9" ht="15.5" x14ac:dyDescent="0.35">
      <c r="A3" s="261"/>
      <c r="B3" s="262"/>
      <c r="C3" s="262"/>
      <c r="D3" s="263"/>
      <c r="E3" s="14"/>
    </row>
    <row r="4" spans="1:9" ht="15.5" x14ac:dyDescent="0.35">
      <c r="A4" s="21" t="s">
        <v>29</v>
      </c>
      <c r="B4" s="269" t="s">
        <v>30</v>
      </c>
      <c r="C4" s="269"/>
      <c r="D4" s="270"/>
      <c r="E4" s="14"/>
    </row>
    <row r="5" spans="1:9" ht="45.75" customHeight="1" x14ac:dyDescent="0.35">
      <c r="A5" s="22" t="s">
        <v>64</v>
      </c>
      <c r="B5" s="22" t="s">
        <v>63</v>
      </c>
      <c r="C5" s="23" t="s">
        <v>66</v>
      </c>
      <c r="D5" s="23" t="s">
        <v>65</v>
      </c>
      <c r="E5" s="14"/>
      <c r="F5" s="14"/>
      <c r="G5" s="14"/>
    </row>
    <row r="6" spans="1:9" x14ac:dyDescent="0.35">
      <c r="A6" s="18" t="s">
        <v>26</v>
      </c>
      <c r="B6" s="168">
        <v>0.4</v>
      </c>
      <c r="C6" s="19">
        <f>'Tot 10.000'!BA34</f>
        <v>0</v>
      </c>
      <c r="D6" s="19">
        <f>B6*C6</f>
        <v>0</v>
      </c>
      <c r="E6" s="14"/>
      <c r="F6" s="15"/>
      <c r="G6" s="15"/>
    </row>
    <row r="7" spans="1:9" x14ac:dyDescent="0.35">
      <c r="A7" s="18" t="s">
        <v>21</v>
      </c>
      <c r="B7" s="168">
        <v>0.3</v>
      </c>
      <c r="C7" s="19">
        <f>'10.001 - 20.000'!BA34</f>
        <v>0</v>
      </c>
      <c r="D7" s="19">
        <f t="shared" ref="D7:D11" si="0">B7*C7</f>
        <v>0</v>
      </c>
      <c r="E7" s="14"/>
      <c r="F7" s="15"/>
      <c r="G7" s="15"/>
    </row>
    <row r="8" spans="1:9" x14ac:dyDescent="0.35">
      <c r="A8" s="18" t="s">
        <v>22</v>
      </c>
      <c r="B8" s="168">
        <v>0.15</v>
      </c>
      <c r="C8" s="19">
        <f>'20.001 - 30.000'!AL34</f>
        <v>0</v>
      </c>
      <c r="D8" s="19">
        <f t="shared" si="0"/>
        <v>0</v>
      </c>
      <c r="E8" s="14"/>
      <c r="F8" s="15"/>
      <c r="G8" s="15"/>
    </row>
    <row r="9" spans="1:9" x14ac:dyDescent="0.35">
      <c r="A9" s="18" t="s">
        <v>23</v>
      </c>
      <c r="B9" s="168">
        <v>0.1</v>
      </c>
      <c r="C9" s="19">
        <f>'30.001 - 40.000'!AG34</f>
        <v>0</v>
      </c>
      <c r="D9" s="19">
        <f t="shared" si="0"/>
        <v>0</v>
      </c>
      <c r="E9" s="14"/>
      <c r="F9" s="15"/>
      <c r="G9" s="15"/>
    </row>
    <row r="10" spans="1:9" x14ac:dyDescent="0.35">
      <c r="A10" s="18" t="s">
        <v>24</v>
      </c>
      <c r="B10" s="168">
        <v>0.04</v>
      </c>
      <c r="C10" s="19">
        <f>'40.001 - 50.000'!AB34</f>
        <v>0</v>
      </c>
      <c r="D10" s="19">
        <f t="shared" si="0"/>
        <v>0</v>
      </c>
      <c r="E10" s="14"/>
      <c r="F10" s="15"/>
      <c r="G10" s="15"/>
    </row>
    <row r="11" spans="1:9" x14ac:dyDescent="0.35">
      <c r="A11" s="18" t="s">
        <v>25</v>
      </c>
      <c r="B11" s="168">
        <v>0.01</v>
      </c>
      <c r="C11" s="19">
        <f>'Vanaf 50.001'!AB34</f>
        <v>0</v>
      </c>
      <c r="D11" s="19">
        <f t="shared" si="0"/>
        <v>0</v>
      </c>
      <c r="E11" s="14"/>
      <c r="F11" s="15"/>
      <c r="G11" s="15"/>
    </row>
    <row r="12" spans="1:9" ht="23.5" customHeight="1" x14ac:dyDescent="0.35">
      <c r="A12" s="266" t="s">
        <v>31</v>
      </c>
      <c r="B12" s="267"/>
      <c r="C12" s="268"/>
      <c r="D12" s="20">
        <f>SUM(D6:D11)</f>
        <v>0</v>
      </c>
      <c r="E12" s="14"/>
      <c r="F12" s="15"/>
      <c r="G12" s="15"/>
    </row>
    <row r="14" spans="1:9" x14ac:dyDescent="0.35">
      <c r="B14" s="15"/>
      <c r="C14" s="15"/>
      <c r="D14" s="15"/>
      <c r="E14" s="15"/>
      <c r="F14" s="15"/>
      <c r="G14" s="15"/>
      <c r="H14" s="15"/>
      <c r="I14" s="15"/>
    </row>
    <row r="15" spans="1:9" x14ac:dyDescent="0.35">
      <c r="C15" s="16"/>
      <c r="D15" s="16"/>
      <c r="E15" s="16"/>
      <c r="F15" s="16"/>
      <c r="G15" s="16"/>
    </row>
  </sheetData>
  <sheetProtection algorithmName="SHA-512" hashValue="peL4VcdoSj8CmmzmnpIcn2bAZaszRUYX3JlfTBJOvrkO0cih9FCnbo1+BIPdQ8SMCmYqf1WnI0mtH0ygCo+0zA==" saltValue="BIUUR6hpN5ATNiXIRIryig==" spinCount="100000" sheet="1" objects="1" scenarios="1"/>
  <mergeCells count="5">
    <mergeCell ref="A3:D3"/>
    <mergeCell ref="A1:D1"/>
    <mergeCell ref="A2:D2"/>
    <mergeCell ref="A12:C12"/>
    <mergeCell ref="B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FCFB-D3CB-4054-A10E-2556D1F739CE}">
  <dimension ref="A1:I15"/>
  <sheetViews>
    <sheetView zoomScaleNormal="100" workbookViewId="0">
      <selection activeCell="A7" sqref="A7"/>
    </sheetView>
  </sheetViews>
  <sheetFormatPr defaultColWidth="9.1796875" defaultRowHeight="14.5" x14ac:dyDescent="0.35"/>
  <cols>
    <col min="1" max="2" width="30.54296875" style="63" customWidth="1"/>
    <col min="3" max="3" width="30.54296875" style="165" customWidth="1"/>
    <col min="4" max="4" width="30.54296875" style="166" customWidth="1"/>
    <col min="5" max="5" width="35.81640625" style="167" customWidth="1"/>
    <col min="6" max="6" width="12.1796875" style="63" bestFit="1" customWidth="1"/>
    <col min="7" max="8" width="9.1796875" style="63"/>
    <col min="9" max="9" width="12.1796875" style="63" bestFit="1" customWidth="1"/>
    <col min="10" max="16384" width="9.1796875" style="63"/>
  </cols>
  <sheetData>
    <row r="1" spans="1:9" ht="83.15" customHeight="1" x14ac:dyDescent="0.35">
      <c r="A1" s="272" t="s">
        <v>34</v>
      </c>
      <c r="B1" s="273"/>
      <c r="C1" s="273"/>
      <c r="D1" s="273"/>
      <c r="E1" s="274"/>
    </row>
    <row r="2" spans="1:9" ht="207.75" customHeight="1" x14ac:dyDescent="0.35">
      <c r="A2" s="275" t="s">
        <v>75</v>
      </c>
      <c r="B2" s="276"/>
      <c r="C2" s="276"/>
      <c r="D2" s="276"/>
      <c r="E2" s="277"/>
    </row>
    <row r="3" spans="1:9" ht="15.5" x14ac:dyDescent="0.35">
      <c r="A3" s="22" t="s">
        <v>29</v>
      </c>
      <c r="B3" s="278" t="str">
        <f>'Overzicht prijzenblad'!B4</f>
        <v>&lt;naam&gt;</v>
      </c>
      <c r="C3" s="279"/>
      <c r="D3" s="279"/>
      <c r="E3" s="280"/>
    </row>
    <row r="4" spans="1:9" ht="24" customHeight="1" x14ac:dyDescent="0.35">
      <c r="A4" s="281" t="s">
        <v>10</v>
      </c>
      <c r="B4" s="282"/>
      <c r="C4" s="282"/>
      <c r="D4" s="282"/>
      <c r="E4" s="283"/>
    </row>
    <row r="5" spans="1:9" s="156" customFormat="1" ht="26" x14ac:dyDescent="0.35">
      <c r="A5" s="152" t="s">
        <v>0</v>
      </c>
      <c r="B5" s="152" t="s">
        <v>1</v>
      </c>
      <c r="C5" s="153" t="s">
        <v>11</v>
      </c>
      <c r="D5" s="154" t="s">
        <v>10</v>
      </c>
      <c r="E5" s="155" t="s">
        <v>12</v>
      </c>
      <c r="I5" s="63"/>
    </row>
    <row r="6" spans="1:9" x14ac:dyDescent="0.35">
      <c r="A6" s="271" t="s">
        <v>46</v>
      </c>
      <c r="B6" s="271"/>
      <c r="C6" s="157"/>
      <c r="D6" s="158"/>
      <c r="E6" s="159"/>
    </row>
    <row r="7" spans="1:9" s="161" customFormat="1" x14ac:dyDescent="0.35">
      <c r="A7" s="241"/>
      <c r="B7" s="242"/>
      <c r="C7" s="243">
        <v>0</v>
      </c>
      <c r="D7" s="244">
        <v>0</v>
      </c>
      <c r="E7" s="123">
        <f>C7*(1-D7)</f>
        <v>0</v>
      </c>
      <c r="F7" s="160"/>
      <c r="G7" s="160"/>
      <c r="H7" s="160"/>
      <c r="I7" s="160"/>
    </row>
    <row r="8" spans="1:9" x14ac:dyDescent="0.35">
      <c r="A8" s="271" t="s">
        <v>47</v>
      </c>
      <c r="B8" s="271"/>
      <c r="C8" s="157"/>
      <c r="D8" s="158"/>
      <c r="E8" s="159"/>
    </row>
    <row r="9" spans="1:9" s="161" customFormat="1" x14ac:dyDescent="0.35">
      <c r="A9" s="241"/>
      <c r="B9" s="242"/>
      <c r="C9" s="243">
        <v>0</v>
      </c>
      <c r="D9" s="244">
        <v>0</v>
      </c>
      <c r="E9" s="123">
        <f t="shared" ref="E9:E11" si="0">C9*(1-D9)</f>
        <v>0</v>
      </c>
    </row>
    <row r="10" spans="1:9" x14ac:dyDescent="0.35">
      <c r="A10" s="271" t="s">
        <v>74</v>
      </c>
      <c r="B10" s="271"/>
      <c r="C10" s="162"/>
      <c r="D10" s="163"/>
      <c r="E10" s="164"/>
    </row>
    <row r="11" spans="1:9" x14ac:dyDescent="0.35">
      <c r="A11" s="241"/>
      <c r="B11" s="242"/>
      <c r="C11" s="243">
        <v>0</v>
      </c>
      <c r="D11" s="244">
        <v>0</v>
      </c>
      <c r="E11" s="123">
        <f t="shared" si="0"/>
        <v>0</v>
      </c>
    </row>
    <row r="12" spans="1:9" x14ac:dyDescent="0.35">
      <c r="A12" s="271" t="s">
        <v>48</v>
      </c>
      <c r="B12" s="271"/>
      <c r="C12" s="162"/>
      <c r="D12" s="163"/>
      <c r="E12" s="164"/>
    </row>
    <row r="13" spans="1:9" x14ac:dyDescent="0.35">
      <c r="A13" s="241"/>
      <c r="B13" s="242"/>
      <c r="C13" s="243">
        <v>0</v>
      </c>
      <c r="D13" s="244">
        <v>0</v>
      </c>
      <c r="E13" s="123">
        <f>C13*(1-D13)</f>
        <v>0</v>
      </c>
    </row>
    <row r="14" spans="1:9" x14ac:dyDescent="0.35">
      <c r="A14" s="271" t="s">
        <v>49</v>
      </c>
      <c r="B14" s="271"/>
      <c r="C14" s="162"/>
      <c r="D14" s="163"/>
      <c r="E14" s="164"/>
    </row>
    <row r="15" spans="1:9" x14ac:dyDescent="0.35">
      <c r="A15" s="241"/>
      <c r="B15" s="242"/>
      <c r="C15" s="243">
        <v>0</v>
      </c>
      <c r="D15" s="244">
        <v>0</v>
      </c>
      <c r="E15" s="123">
        <f>C15*(1-D15)</f>
        <v>0</v>
      </c>
    </row>
  </sheetData>
  <sheetProtection algorithmName="SHA-512" hashValue="fzwsOrTPnrkYyBvfjIo1qMqt8P4xtYg3GBOb77Sh48/OengyQ1adLNXqDhYdl+zQzuHdId8gCVnQCBYmc18/MA==" saltValue="rY28yyBhrMD+as96yqshOw==" spinCount="100000" sheet="1" objects="1" scenarios="1"/>
  <mergeCells count="9">
    <mergeCell ref="A14:B14"/>
    <mergeCell ref="A10:B10"/>
    <mergeCell ref="A12:B12"/>
    <mergeCell ref="A1:E1"/>
    <mergeCell ref="A2:E2"/>
    <mergeCell ref="B3:E3"/>
    <mergeCell ref="A4:E4"/>
    <mergeCell ref="A6:B6"/>
    <mergeCell ref="A8:B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383EF-97C8-44A8-93FB-59A2DCD0609D}">
  <dimension ref="A1:BB35"/>
  <sheetViews>
    <sheetView topLeftCell="B3" zoomScaleNormal="100" workbookViewId="0">
      <selection activeCell="B20" sqref="B20"/>
    </sheetView>
  </sheetViews>
  <sheetFormatPr defaultColWidth="9.1796875" defaultRowHeight="12" x14ac:dyDescent="0.3"/>
  <cols>
    <col min="1" max="1" width="23.1796875" style="145" customWidth="1"/>
    <col min="2" max="2" width="22.54296875" style="72" customWidth="1"/>
    <col min="3" max="3" width="4.54296875" style="72" customWidth="1"/>
    <col min="4" max="4" width="9.1796875" style="146" customWidth="1"/>
    <col min="5" max="11" width="9.1796875" style="146"/>
    <col min="12" max="12" width="4.54296875" style="136" customWidth="1"/>
    <col min="13" max="13" width="10.453125" style="147" bestFit="1" customWidth="1"/>
    <col min="14" max="20" width="9.1796875" style="147"/>
    <col min="21" max="21" width="4.54296875" style="136" customWidth="1"/>
    <col min="22" max="23" width="18.54296875" style="146" customWidth="1"/>
    <col min="24" max="24" width="4.54296875" style="148" customWidth="1"/>
    <col min="25" max="32" width="10.81640625" style="146" customWidth="1"/>
    <col min="33" max="33" width="4.54296875" style="148" customWidth="1"/>
    <col min="34" max="41" width="10.81640625" style="146" customWidth="1"/>
    <col min="42" max="42" width="25.1796875" style="72" customWidth="1"/>
    <col min="43" max="50" width="10.81640625" style="146" customWidth="1"/>
    <col min="51" max="51" width="12.54296875" style="146" customWidth="1"/>
    <col min="52" max="52" width="8.453125" style="149" customWidth="1"/>
    <col min="53" max="53" width="12.54296875" style="146" customWidth="1"/>
    <col min="54" max="54" width="4.54296875" style="72" customWidth="1"/>
    <col min="55" max="16384" width="9.1796875" style="72"/>
  </cols>
  <sheetData>
    <row r="1" spans="1:54" s="63" customFormat="1" ht="83.15" customHeight="1" x14ac:dyDescent="0.35">
      <c r="A1" s="302" t="s">
        <v>51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  <c r="AI1" s="303"/>
      <c r="AJ1" s="303"/>
      <c r="AK1" s="303"/>
      <c r="AL1" s="303"/>
      <c r="AM1" s="303"/>
      <c r="AN1" s="303"/>
      <c r="AO1" s="303"/>
      <c r="AP1" s="303"/>
      <c r="AQ1" s="303"/>
      <c r="AR1" s="303"/>
      <c r="AS1" s="303"/>
      <c r="AT1" s="303"/>
      <c r="AU1" s="303"/>
      <c r="AV1" s="303"/>
      <c r="AW1" s="303"/>
      <c r="AX1" s="303"/>
      <c r="AY1" s="303"/>
      <c r="AZ1" s="303"/>
      <c r="BA1" s="303"/>
      <c r="BB1" s="303"/>
    </row>
    <row r="2" spans="1:54" s="63" customFormat="1" ht="199" customHeight="1" x14ac:dyDescent="0.35">
      <c r="A2" s="304" t="s">
        <v>76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  <c r="AI2" s="305"/>
      <c r="AJ2" s="305"/>
      <c r="AK2" s="305"/>
      <c r="AL2" s="305"/>
      <c r="AM2" s="305"/>
      <c r="AN2" s="305"/>
      <c r="AO2" s="305"/>
      <c r="AP2" s="305"/>
      <c r="AQ2" s="305"/>
      <c r="AR2" s="305"/>
      <c r="AS2" s="305"/>
      <c r="AT2" s="305"/>
      <c r="AU2" s="305"/>
      <c r="AV2" s="305"/>
      <c r="AW2" s="305"/>
      <c r="AX2" s="305"/>
      <c r="AY2" s="305"/>
      <c r="AZ2" s="305"/>
      <c r="BA2" s="305"/>
      <c r="BB2" s="305"/>
    </row>
    <row r="3" spans="1:54" s="63" customFormat="1" ht="24" customHeight="1" x14ac:dyDescent="0.35">
      <c r="A3" s="306" t="s">
        <v>29</v>
      </c>
      <c r="B3" s="306"/>
      <c r="C3" s="306"/>
      <c r="D3" s="306" t="str">
        <f>'Overzicht prijzenblad'!B4</f>
        <v>&lt;naam&gt;</v>
      </c>
      <c r="E3" s="306"/>
      <c r="F3" s="306"/>
      <c r="G3" s="306"/>
      <c r="H3" s="306"/>
      <c r="I3" s="306"/>
      <c r="J3" s="306"/>
      <c r="K3" s="306"/>
      <c r="L3" s="306"/>
      <c r="M3" s="291"/>
      <c r="N3" s="292"/>
      <c r="O3" s="292"/>
      <c r="P3" s="292"/>
      <c r="Q3" s="292"/>
      <c r="R3" s="292"/>
      <c r="S3" s="292"/>
      <c r="T3" s="292"/>
      <c r="U3" s="292"/>
      <c r="V3" s="291"/>
      <c r="W3" s="292"/>
      <c r="X3" s="292"/>
      <c r="Y3" s="292"/>
      <c r="Z3" s="292"/>
      <c r="AA3" s="292"/>
      <c r="AB3" s="292"/>
      <c r="AC3" s="292"/>
      <c r="AD3" s="292"/>
      <c r="AE3" s="292"/>
      <c r="AF3" s="292"/>
      <c r="AG3" s="292"/>
      <c r="AH3" s="291"/>
      <c r="AI3" s="292"/>
      <c r="AJ3" s="292"/>
      <c r="AK3" s="292"/>
      <c r="AL3" s="292"/>
      <c r="AM3" s="292"/>
      <c r="AN3" s="292"/>
      <c r="AO3" s="292"/>
      <c r="AP3" s="292"/>
      <c r="AQ3" s="291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</row>
    <row r="4" spans="1:54" s="63" customFormat="1" ht="24" customHeight="1" x14ac:dyDescent="0.35">
      <c r="A4" s="293" t="s">
        <v>36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</row>
    <row r="5" spans="1:54" ht="12" customHeight="1" x14ac:dyDescent="0.3">
      <c r="A5" s="297" t="s">
        <v>58</v>
      </c>
      <c r="B5" s="298"/>
      <c r="C5" s="254"/>
      <c r="D5" s="255" t="s">
        <v>13</v>
      </c>
      <c r="E5" s="255" t="s">
        <v>14</v>
      </c>
      <c r="F5" s="255" t="s">
        <v>15</v>
      </c>
      <c r="G5" s="82" t="s">
        <v>5</v>
      </c>
      <c r="H5" s="82" t="s">
        <v>6</v>
      </c>
      <c r="I5" s="82" t="s">
        <v>7</v>
      </c>
      <c r="J5" s="82" t="s">
        <v>8</v>
      </c>
      <c r="K5" s="82" t="s">
        <v>9</v>
      </c>
      <c r="L5" s="256"/>
      <c r="M5" s="301" t="s">
        <v>82</v>
      </c>
      <c r="N5" s="301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70"/>
      <c r="BA5" s="67"/>
      <c r="BB5" s="71"/>
    </row>
    <row r="6" spans="1:54" ht="12" customHeight="1" x14ac:dyDescent="0.3">
      <c r="A6" s="299"/>
      <c r="B6" s="300"/>
      <c r="C6" s="254"/>
      <c r="D6" s="255">
        <v>10000</v>
      </c>
      <c r="E6" s="255">
        <v>10000</v>
      </c>
      <c r="F6" s="255">
        <v>10000</v>
      </c>
      <c r="G6" s="255">
        <v>10000</v>
      </c>
      <c r="H6" s="255">
        <v>10000</v>
      </c>
      <c r="I6" s="255">
        <v>10000</v>
      </c>
      <c r="J6" s="255">
        <v>10000</v>
      </c>
      <c r="K6" s="255">
        <v>10000</v>
      </c>
      <c r="L6" s="256"/>
      <c r="M6" s="301">
        <f>SUM(D6:K6)</f>
        <v>80000</v>
      </c>
      <c r="N6" s="301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09"/>
      <c r="BA6" s="108"/>
      <c r="BB6" s="98"/>
    </row>
    <row r="7" spans="1:54" ht="12" customHeight="1" x14ac:dyDescent="0.3">
      <c r="A7" s="115"/>
      <c r="B7" s="115"/>
      <c r="C7" s="253"/>
      <c r="D7" s="64"/>
      <c r="E7" s="64"/>
      <c r="F7" s="64"/>
      <c r="G7" s="64"/>
      <c r="H7" s="64"/>
      <c r="I7" s="64"/>
      <c r="J7" s="64"/>
      <c r="K7" s="64"/>
      <c r="L7" s="88"/>
      <c r="M7" s="66"/>
      <c r="N7" s="66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09"/>
      <c r="BA7" s="108"/>
      <c r="BB7" s="98"/>
    </row>
    <row r="8" spans="1:54" s="80" customFormat="1" x14ac:dyDescent="0.3">
      <c r="A8" s="115"/>
      <c r="B8" s="115"/>
      <c r="C8" s="115"/>
      <c r="D8" s="287" t="s">
        <v>35</v>
      </c>
      <c r="E8" s="286"/>
      <c r="F8" s="286"/>
      <c r="G8" s="286"/>
      <c r="H8" s="286"/>
      <c r="I8" s="286"/>
      <c r="J8" s="286"/>
      <c r="K8" s="286"/>
      <c r="L8" s="74"/>
      <c r="M8" s="288" t="s">
        <v>39</v>
      </c>
      <c r="N8" s="288"/>
      <c r="O8" s="288"/>
      <c r="P8" s="288"/>
      <c r="Q8" s="288"/>
      <c r="R8" s="288"/>
      <c r="S8" s="288"/>
      <c r="T8" s="288"/>
      <c r="U8" s="74"/>
      <c r="V8" s="284" t="s">
        <v>37</v>
      </c>
      <c r="W8" s="284" t="s">
        <v>38</v>
      </c>
      <c r="X8" s="75"/>
      <c r="Y8" s="286" t="s">
        <v>73</v>
      </c>
      <c r="Z8" s="286"/>
      <c r="AA8" s="286"/>
      <c r="AB8" s="286"/>
      <c r="AC8" s="286"/>
      <c r="AD8" s="286"/>
      <c r="AE8" s="286"/>
      <c r="AF8" s="286"/>
      <c r="AG8" s="75"/>
      <c r="AH8" s="286" t="s">
        <v>41</v>
      </c>
      <c r="AI8" s="286"/>
      <c r="AJ8" s="286"/>
      <c r="AK8" s="286"/>
      <c r="AL8" s="286"/>
      <c r="AM8" s="286"/>
      <c r="AN8" s="286"/>
      <c r="AO8" s="286"/>
      <c r="AP8" s="76"/>
      <c r="AQ8" s="286" t="s">
        <v>40</v>
      </c>
      <c r="AR8" s="286"/>
      <c r="AS8" s="286"/>
      <c r="AT8" s="286"/>
      <c r="AU8" s="286"/>
      <c r="AV8" s="286"/>
      <c r="AW8" s="286"/>
      <c r="AX8" s="286"/>
      <c r="AY8" s="108"/>
      <c r="AZ8" s="108"/>
      <c r="BA8" s="108"/>
      <c r="BB8" s="79"/>
    </row>
    <row r="9" spans="1:54" s="80" customFormat="1" ht="72" x14ac:dyDescent="0.35">
      <c r="A9" s="295" t="str">
        <f>Kortingspercentages!A6</f>
        <v>Categorie: Grote gesloten bestelwagens</v>
      </c>
      <c r="B9" s="296"/>
      <c r="C9" s="73"/>
      <c r="D9" s="81" t="s">
        <v>2</v>
      </c>
      <c r="E9" s="82" t="s">
        <v>3</v>
      </c>
      <c r="F9" s="82" t="s">
        <v>4</v>
      </c>
      <c r="G9" s="82" t="s">
        <v>5</v>
      </c>
      <c r="H9" s="82" t="s">
        <v>6</v>
      </c>
      <c r="I9" s="82" t="s">
        <v>7</v>
      </c>
      <c r="J9" s="82" t="s">
        <v>8</v>
      </c>
      <c r="K9" s="82" t="s">
        <v>9</v>
      </c>
      <c r="L9" s="74"/>
      <c r="M9" s="83" t="s">
        <v>2</v>
      </c>
      <c r="N9" s="83" t="s">
        <v>3</v>
      </c>
      <c r="O9" s="83" t="s">
        <v>4</v>
      </c>
      <c r="P9" s="83" t="s">
        <v>5</v>
      </c>
      <c r="Q9" s="83" t="s">
        <v>6</v>
      </c>
      <c r="R9" s="83" t="s">
        <v>7</v>
      </c>
      <c r="S9" s="83" t="s">
        <v>8</v>
      </c>
      <c r="T9" s="83" t="s">
        <v>9</v>
      </c>
      <c r="U9" s="74"/>
      <c r="V9" s="285"/>
      <c r="W9" s="285"/>
      <c r="X9" s="75"/>
      <c r="Y9" s="82" t="s">
        <v>2</v>
      </c>
      <c r="Z9" s="82" t="s">
        <v>3</v>
      </c>
      <c r="AA9" s="82" t="s">
        <v>4</v>
      </c>
      <c r="AB9" s="82" t="s">
        <v>5</v>
      </c>
      <c r="AC9" s="82" t="s">
        <v>6</v>
      </c>
      <c r="AD9" s="82" t="s">
        <v>7</v>
      </c>
      <c r="AE9" s="82" t="s">
        <v>8</v>
      </c>
      <c r="AF9" s="82" t="s">
        <v>9</v>
      </c>
      <c r="AG9" s="75"/>
      <c r="AH9" s="82" t="s">
        <v>13</v>
      </c>
      <c r="AI9" s="82" t="s">
        <v>14</v>
      </c>
      <c r="AJ9" s="82" t="s">
        <v>15</v>
      </c>
      <c r="AK9" s="82" t="s">
        <v>16</v>
      </c>
      <c r="AL9" s="82" t="s">
        <v>17</v>
      </c>
      <c r="AM9" s="82" t="s">
        <v>18</v>
      </c>
      <c r="AN9" s="82" t="s">
        <v>19</v>
      </c>
      <c r="AO9" s="82" t="s">
        <v>20</v>
      </c>
      <c r="AP9" s="76"/>
      <c r="AQ9" s="82" t="s">
        <v>13</v>
      </c>
      <c r="AR9" s="82" t="s">
        <v>14</v>
      </c>
      <c r="AS9" s="82" t="s">
        <v>15</v>
      </c>
      <c r="AT9" s="82" t="s">
        <v>16</v>
      </c>
      <c r="AU9" s="82" t="s">
        <v>17</v>
      </c>
      <c r="AV9" s="82" t="s">
        <v>18</v>
      </c>
      <c r="AW9" s="82" t="s">
        <v>19</v>
      </c>
      <c r="AX9" s="82" t="s">
        <v>20</v>
      </c>
      <c r="AY9" s="169" t="s">
        <v>45</v>
      </c>
      <c r="AZ9" s="170" t="s">
        <v>43</v>
      </c>
      <c r="BA9" s="169" t="s">
        <v>50</v>
      </c>
      <c r="BB9" s="79"/>
    </row>
    <row r="10" spans="1:54" x14ac:dyDescent="0.3">
      <c r="A10" s="84" t="str">
        <f>Kortingspercentages!$A$5</f>
        <v>Merk</v>
      </c>
      <c r="B10" s="85" t="str">
        <f>Kortingspercentages!$E$5</f>
        <v>Catalogusprijs minus korting</v>
      </c>
      <c r="C10" s="86"/>
      <c r="D10" s="87"/>
      <c r="E10" s="87"/>
      <c r="F10" s="87"/>
      <c r="G10" s="87"/>
      <c r="H10" s="87"/>
      <c r="I10" s="87"/>
      <c r="J10" s="87"/>
      <c r="K10" s="87"/>
      <c r="L10" s="88"/>
      <c r="M10" s="89"/>
      <c r="N10" s="89"/>
      <c r="O10" s="89"/>
      <c r="P10" s="89"/>
      <c r="Q10" s="89"/>
      <c r="R10" s="89"/>
      <c r="S10" s="89"/>
      <c r="T10" s="89"/>
      <c r="U10" s="88"/>
      <c r="V10" s="90"/>
      <c r="W10" s="90"/>
      <c r="X10" s="91"/>
      <c r="Y10" s="92"/>
      <c r="Z10" s="92"/>
      <c r="AA10" s="87"/>
      <c r="AB10" s="87"/>
      <c r="AC10" s="87"/>
      <c r="AD10" s="92"/>
      <c r="AE10" s="87"/>
      <c r="AF10" s="87"/>
      <c r="AG10" s="91"/>
      <c r="AH10" s="93"/>
      <c r="AI10" s="93"/>
      <c r="AJ10" s="93"/>
      <c r="AK10" s="93"/>
      <c r="AL10" s="93"/>
      <c r="AM10" s="93"/>
      <c r="AN10" s="93"/>
      <c r="AO10" s="93"/>
      <c r="AP10" s="94" t="s">
        <v>44</v>
      </c>
      <c r="AQ10" s="95">
        <v>2.5000000000000001E-2</v>
      </c>
      <c r="AR10" s="95">
        <v>0.05</v>
      </c>
      <c r="AS10" s="95">
        <v>7.4999999999999997E-2</v>
      </c>
      <c r="AT10" s="95">
        <v>0.1</v>
      </c>
      <c r="AU10" s="95">
        <v>0.15</v>
      </c>
      <c r="AV10" s="95">
        <v>0.35</v>
      </c>
      <c r="AW10" s="95">
        <v>0.15</v>
      </c>
      <c r="AX10" s="95">
        <v>0.1</v>
      </c>
      <c r="AY10" s="96"/>
      <c r="AZ10" s="97"/>
      <c r="BA10" s="96"/>
      <c r="BB10" s="98"/>
    </row>
    <row r="11" spans="1:54" s="110" customFormat="1" x14ac:dyDescent="0.3">
      <c r="A11" s="99">
        <f>Kortingspercentages!A7</f>
        <v>0</v>
      </c>
      <c r="B11" s="100">
        <f>Kortingspercentages!E7</f>
        <v>0</v>
      </c>
      <c r="C11" s="101"/>
      <c r="D11" s="245">
        <v>0</v>
      </c>
      <c r="E11" s="246">
        <v>0</v>
      </c>
      <c r="F11" s="246">
        <v>0</v>
      </c>
      <c r="G11" s="246">
        <v>0</v>
      </c>
      <c r="H11" s="246">
        <v>0</v>
      </c>
      <c r="I11" s="246">
        <v>0</v>
      </c>
      <c r="J11" s="246">
        <v>0</v>
      </c>
      <c r="K11" s="246">
        <v>0</v>
      </c>
      <c r="L11" s="102"/>
      <c r="M11" s="248">
        <v>0</v>
      </c>
      <c r="N11" s="248">
        <v>0</v>
      </c>
      <c r="O11" s="248">
        <v>0</v>
      </c>
      <c r="P11" s="248">
        <v>0</v>
      </c>
      <c r="Q11" s="248">
        <v>0</v>
      </c>
      <c r="R11" s="248">
        <v>0</v>
      </c>
      <c r="S11" s="248">
        <v>0</v>
      </c>
      <c r="T11" s="248">
        <v>0</v>
      </c>
      <c r="U11" s="102"/>
      <c r="V11" s="246">
        <v>0</v>
      </c>
      <c r="W11" s="246">
        <v>0</v>
      </c>
      <c r="X11" s="103"/>
      <c r="Y11" s="104">
        <f>$B11*M11</f>
        <v>0</v>
      </c>
      <c r="Z11" s="104">
        <f>$B11*N11</f>
        <v>0</v>
      </c>
      <c r="AA11" s="104">
        <f t="shared" ref="AA11" si="0">$B11*O11</f>
        <v>0</v>
      </c>
      <c r="AB11" s="104">
        <f>$B11*P11</f>
        <v>0</v>
      </c>
      <c r="AC11" s="104">
        <f t="shared" ref="AC11" si="1">$B11*Q11</f>
        <v>0</v>
      </c>
      <c r="AD11" s="104">
        <f t="shared" ref="AD11" si="2">$B11*R11</f>
        <v>0</v>
      </c>
      <c r="AE11" s="104">
        <f>$B11*S11</f>
        <v>0</v>
      </c>
      <c r="AF11" s="104">
        <f>$B11*T11</f>
        <v>0</v>
      </c>
      <c r="AG11" s="103"/>
      <c r="AH11" s="105">
        <f>(B11-Y11)/$D$6</f>
        <v>0</v>
      </c>
      <c r="AI11" s="105">
        <f>(Y11-Z11)/$E$6</f>
        <v>0</v>
      </c>
      <c r="AJ11" s="105">
        <f>(Z11-AA11)/$F$6</f>
        <v>0</v>
      </c>
      <c r="AK11" s="105">
        <f>(AA11-AB11)/$G$6</f>
        <v>0</v>
      </c>
      <c r="AL11" s="105">
        <f>(AB11-AC11)/$H$6</f>
        <v>0</v>
      </c>
      <c r="AM11" s="105">
        <f>(AC11-AD11)/$I$6</f>
        <v>0</v>
      </c>
      <c r="AN11" s="105">
        <f>(AD11-AE11)/$J$6</f>
        <v>0</v>
      </c>
      <c r="AO11" s="105">
        <f>(AE11-AF11)/$K$6</f>
        <v>0</v>
      </c>
      <c r="AP11" s="106"/>
      <c r="AQ11" s="111">
        <f>D11+$V$11+$W$11+AH11</f>
        <v>0</v>
      </c>
      <c r="AR11" s="111">
        <f>E11+$V$11+$W$11+AI11</f>
        <v>0</v>
      </c>
      <c r="AS11" s="111">
        <f t="shared" ref="AS11:AX11" si="3">F11+$V$11+$W$11+AJ11</f>
        <v>0</v>
      </c>
      <c r="AT11" s="111">
        <f t="shared" si="3"/>
        <v>0</v>
      </c>
      <c r="AU11" s="111">
        <f t="shared" si="3"/>
        <v>0</v>
      </c>
      <c r="AV11" s="111">
        <f t="shared" si="3"/>
        <v>0</v>
      </c>
      <c r="AW11" s="111">
        <f t="shared" si="3"/>
        <v>0</v>
      </c>
      <c r="AX11" s="111">
        <f t="shared" si="3"/>
        <v>0</v>
      </c>
      <c r="AY11" s="108"/>
      <c r="AZ11" s="109"/>
      <c r="BA11" s="108"/>
      <c r="BB11" s="98"/>
    </row>
    <row r="12" spans="1:54" s="110" customFormat="1" ht="24" x14ac:dyDescent="0.3">
      <c r="A12" s="112"/>
      <c r="B12" s="113"/>
      <c r="C12" s="114"/>
      <c r="D12" s="115"/>
      <c r="E12" s="115"/>
      <c r="F12" s="115"/>
      <c r="G12" s="115"/>
      <c r="H12" s="115"/>
      <c r="I12" s="115"/>
      <c r="J12" s="115"/>
      <c r="K12" s="115"/>
      <c r="L12" s="102"/>
      <c r="M12" s="116"/>
      <c r="N12" s="116"/>
      <c r="O12" s="116"/>
      <c r="P12" s="116"/>
      <c r="Q12" s="116"/>
      <c r="R12" s="116"/>
      <c r="S12" s="116"/>
      <c r="T12" s="116"/>
      <c r="U12" s="102"/>
      <c r="V12" s="115"/>
      <c r="W12" s="115"/>
      <c r="X12" s="103"/>
      <c r="Y12" s="115"/>
      <c r="Z12" s="115"/>
      <c r="AA12" s="115"/>
      <c r="AB12" s="115"/>
      <c r="AC12" s="115"/>
      <c r="AD12" s="115"/>
      <c r="AE12" s="115"/>
      <c r="AF12" s="115"/>
      <c r="AG12" s="103"/>
      <c r="AH12" s="108"/>
      <c r="AI12" s="108"/>
      <c r="AJ12" s="108"/>
      <c r="AK12" s="108"/>
      <c r="AL12" s="108"/>
      <c r="AM12" s="108"/>
      <c r="AN12" s="108"/>
      <c r="AO12" s="108"/>
      <c r="AP12" s="94" t="s">
        <v>42</v>
      </c>
      <c r="AQ12" s="117">
        <f>AVERAGE(AQ11:AQ11)*$AQ$10</f>
        <v>0</v>
      </c>
      <c r="AR12" s="117">
        <f>AVERAGE(AR11:AR11)*$AR$10</f>
        <v>0</v>
      </c>
      <c r="AS12" s="117">
        <f>AVERAGE(AS11:AS11)*$AS$10</f>
        <v>0</v>
      </c>
      <c r="AT12" s="117">
        <f>AVERAGE(AT11:AT11)*$AT$10</f>
        <v>0</v>
      </c>
      <c r="AU12" s="117">
        <f>AVERAGE(AU11:AU11)*$AU$10</f>
        <v>0</v>
      </c>
      <c r="AV12" s="117">
        <f>AVERAGE(AV11:AV11)*$AV$10</f>
        <v>0</v>
      </c>
      <c r="AW12" s="117">
        <f>AVERAGE(AW11:AW11)*$AW$10</f>
        <v>0</v>
      </c>
      <c r="AX12" s="117">
        <f>AVERAGE(AX11:AX11)*$AX$10</f>
        <v>0</v>
      </c>
      <c r="AY12" s="118">
        <f>SUM(AQ12:AX12)</f>
        <v>0</v>
      </c>
      <c r="AZ12" s="119">
        <v>0.22</v>
      </c>
      <c r="BA12" s="118">
        <f>AY12*AZ12</f>
        <v>0</v>
      </c>
      <c r="BB12" s="98"/>
    </row>
    <row r="13" spans="1:54" s="110" customFormat="1" ht="15" customHeight="1" x14ac:dyDescent="0.3">
      <c r="A13" s="112"/>
      <c r="B13" s="113"/>
      <c r="C13" s="114"/>
      <c r="D13" s="115"/>
      <c r="E13" s="115"/>
      <c r="F13" s="115"/>
      <c r="G13" s="115"/>
      <c r="H13" s="115"/>
      <c r="I13" s="115"/>
      <c r="J13" s="115"/>
      <c r="K13" s="115"/>
      <c r="L13" s="102"/>
      <c r="M13" s="116"/>
      <c r="N13" s="116"/>
      <c r="O13" s="116"/>
      <c r="P13" s="116"/>
      <c r="Q13" s="116"/>
      <c r="R13" s="116"/>
      <c r="S13" s="116"/>
      <c r="T13" s="116"/>
      <c r="U13" s="102"/>
      <c r="V13" s="115"/>
      <c r="W13" s="115"/>
      <c r="X13" s="103"/>
      <c r="Y13" s="115"/>
      <c r="Z13" s="115"/>
      <c r="AA13" s="115"/>
      <c r="AB13" s="115"/>
      <c r="AC13" s="115"/>
      <c r="AD13" s="115"/>
      <c r="AE13" s="115"/>
      <c r="AF13" s="115"/>
      <c r="AG13" s="103"/>
      <c r="AH13" s="108"/>
      <c r="AI13" s="108"/>
      <c r="AJ13" s="108"/>
      <c r="AK13" s="108"/>
      <c r="AL13" s="108"/>
      <c r="AM13" s="108"/>
      <c r="AN13" s="108"/>
      <c r="AO13" s="108"/>
      <c r="AP13" s="106"/>
      <c r="AQ13" s="108"/>
      <c r="AR13" s="108"/>
      <c r="AS13" s="108"/>
      <c r="AT13" s="108"/>
      <c r="AU13" s="108"/>
      <c r="AV13" s="108"/>
      <c r="AW13" s="108"/>
      <c r="AX13" s="108"/>
      <c r="AY13" s="108"/>
      <c r="AZ13" s="109"/>
      <c r="BA13" s="108"/>
      <c r="BB13" s="98"/>
    </row>
    <row r="14" spans="1:54" s="110" customFormat="1" ht="12" customHeight="1" x14ac:dyDescent="0.3">
      <c r="A14" s="289" t="str">
        <f>Kortingspercentages!A8</f>
        <v>Categorie: Middelgrote gesloten bestelwagens</v>
      </c>
      <c r="B14" s="289"/>
      <c r="C14" s="114"/>
      <c r="D14" s="287" t="s">
        <v>35</v>
      </c>
      <c r="E14" s="286"/>
      <c r="F14" s="286"/>
      <c r="G14" s="286"/>
      <c r="H14" s="286"/>
      <c r="I14" s="286"/>
      <c r="J14" s="286"/>
      <c r="K14" s="286"/>
      <c r="L14" s="102"/>
      <c r="M14" s="288" t="s">
        <v>39</v>
      </c>
      <c r="N14" s="288"/>
      <c r="O14" s="288"/>
      <c r="P14" s="288"/>
      <c r="Q14" s="288"/>
      <c r="R14" s="288"/>
      <c r="S14" s="288"/>
      <c r="T14" s="288"/>
      <c r="U14" s="102"/>
      <c r="V14" s="284" t="s">
        <v>27</v>
      </c>
      <c r="W14" s="284" t="s">
        <v>28</v>
      </c>
      <c r="X14" s="103"/>
      <c r="Y14" s="286" t="str">
        <f>$Y$8</f>
        <v>Gegarandeerde restwaarde na X aantal jaar</v>
      </c>
      <c r="Z14" s="286"/>
      <c r="AA14" s="286"/>
      <c r="AB14" s="286"/>
      <c r="AC14" s="286"/>
      <c r="AD14" s="286"/>
      <c r="AE14" s="286"/>
      <c r="AF14" s="286"/>
      <c r="AG14" s="103"/>
      <c r="AH14" s="286" t="str">
        <f>$AH$8</f>
        <v xml:space="preserve">Afschrijving per km per jaar </v>
      </c>
      <c r="AI14" s="286"/>
      <c r="AJ14" s="286"/>
      <c r="AK14" s="286"/>
      <c r="AL14" s="286"/>
      <c r="AM14" s="286"/>
      <c r="AN14" s="286"/>
      <c r="AO14" s="286"/>
      <c r="AP14" s="106"/>
      <c r="AQ14" s="286" t="s">
        <v>40</v>
      </c>
      <c r="AR14" s="286"/>
      <c r="AS14" s="286"/>
      <c r="AT14" s="286"/>
      <c r="AU14" s="286"/>
      <c r="AV14" s="286"/>
      <c r="AW14" s="286"/>
      <c r="AX14" s="286"/>
      <c r="AY14" s="108"/>
      <c r="AZ14" s="109"/>
      <c r="BA14" s="108"/>
      <c r="BB14" s="98"/>
    </row>
    <row r="15" spans="1:54" s="110" customFormat="1" ht="72" x14ac:dyDescent="0.3">
      <c r="A15" s="251" t="str">
        <f>Kortingspercentages!$A$5</f>
        <v>Merk</v>
      </c>
      <c r="B15" s="174" t="str">
        <f>Kortingspercentages!$E$5</f>
        <v>Catalogusprijs minus korting</v>
      </c>
      <c r="C15" s="114"/>
      <c r="D15" s="81" t="s">
        <v>2</v>
      </c>
      <c r="E15" s="82" t="s">
        <v>3</v>
      </c>
      <c r="F15" s="82" t="s">
        <v>4</v>
      </c>
      <c r="G15" s="82" t="s">
        <v>5</v>
      </c>
      <c r="H15" s="82" t="s">
        <v>6</v>
      </c>
      <c r="I15" s="82" t="s">
        <v>7</v>
      </c>
      <c r="J15" s="82" t="s">
        <v>8</v>
      </c>
      <c r="K15" s="82" t="s">
        <v>9</v>
      </c>
      <c r="L15" s="102"/>
      <c r="M15" s="120" t="s">
        <v>2</v>
      </c>
      <c r="N15" s="83" t="s">
        <v>3</v>
      </c>
      <c r="O15" s="83" t="s">
        <v>4</v>
      </c>
      <c r="P15" s="83" t="s">
        <v>5</v>
      </c>
      <c r="Q15" s="83" t="s">
        <v>6</v>
      </c>
      <c r="R15" s="83" t="s">
        <v>7</v>
      </c>
      <c r="S15" s="83" t="s">
        <v>8</v>
      </c>
      <c r="T15" s="83" t="s">
        <v>9</v>
      </c>
      <c r="U15" s="102"/>
      <c r="V15" s="285"/>
      <c r="W15" s="285"/>
      <c r="X15" s="103"/>
      <c r="Y15" s="81" t="s">
        <v>2</v>
      </c>
      <c r="Z15" s="82" t="s">
        <v>3</v>
      </c>
      <c r="AA15" s="82" t="s">
        <v>4</v>
      </c>
      <c r="AB15" s="82" t="s">
        <v>5</v>
      </c>
      <c r="AC15" s="82" t="s">
        <v>6</v>
      </c>
      <c r="AD15" s="82" t="s">
        <v>7</v>
      </c>
      <c r="AE15" s="82" t="s">
        <v>8</v>
      </c>
      <c r="AF15" s="82" t="s">
        <v>9</v>
      </c>
      <c r="AG15" s="103"/>
      <c r="AH15" s="81" t="s">
        <v>2</v>
      </c>
      <c r="AI15" s="82" t="s">
        <v>3</v>
      </c>
      <c r="AJ15" s="82" t="s">
        <v>4</v>
      </c>
      <c r="AK15" s="82" t="s">
        <v>5</v>
      </c>
      <c r="AL15" s="82" t="s">
        <v>6</v>
      </c>
      <c r="AM15" s="82" t="s">
        <v>7</v>
      </c>
      <c r="AN15" s="82" t="s">
        <v>8</v>
      </c>
      <c r="AO15" s="82" t="s">
        <v>9</v>
      </c>
      <c r="AP15" s="106"/>
      <c r="AQ15" s="82" t="s">
        <v>13</v>
      </c>
      <c r="AR15" s="82" t="s">
        <v>14</v>
      </c>
      <c r="AS15" s="82" t="s">
        <v>15</v>
      </c>
      <c r="AT15" s="82" t="s">
        <v>16</v>
      </c>
      <c r="AU15" s="82" t="s">
        <v>17</v>
      </c>
      <c r="AV15" s="82" t="s">
        <v>18</v>
      </c>
      <c r="AW15" s="82" t="s">
        <v>19</v>
      </c>
      <c r="AX15" s="82" t="s">
        <v>20</v>
      </c>
      <c r="AY15" s="169" t="s">
        <v>45</v>
      </c>
      <c r="AZ15" s="170" t="s">
        <v>43</v>
      </c>
      <c r="BA15" s="169" t="s">
        <v>50</v>
      </c>
      <c r="BB15" s="98"/>
    </row>
    <row r="16" spans="1:54" s="110" customFormat="1" x14ac:dyDescent="0.3">
      <c r="A16" s="252">
        <f>Kortingspercentages!A9</f>
        <v>0</v>
      </c>
      <c r="B16" s="122">
        <f>Kortingspercentages!E9</f>
        <v>0</v>
      </c>
      <c r="C16" s="114"/>
      <c r="D16" s="247">
        <v>0</v>
      </c>
      <c r="E16" s="247">
        <v>0</v>
      </c>
      <c r="F16" s="247">
        <v>0</v>
      </c>
      <c r="G16" s="247">
        <v>0</v>
      </c>
      <c r="H16" s="247">
        <v>0</v>
      </c>
      <c r="I16" s="247">
        <v>0</v>
      </c>
      <c r="J16" s="247">
        <v>0</v>
      </c>
      <c r="K16" s="247">
        <v>0</v>
      </c>
      <c r="L16" s="102"/>
      <c r="M16" s="244">
        <v>0</v>
      </c>
      <c r="N16" s="244">
        <v>0</v>
      </c>
      <c r="O16" s="244">
        <v>0</v>
      </c>
      <c r="P16" s="244">
        <v>0</v>
      </c>
      <c r="Q16" s="244">
        <v>0</v>
      </c>
      <c r="R16" s="244">
        <v>0</v>
      </c>
      <c r="S16" s="244">
        <v>0</v>
      </c>
      <c r="T16" s="244">
        <v>0</v>
      </c>
      <c r="U16" s="102"/>
      <c r="V16" s="247">
        <v>0</v>
      </c>
      <c r="W16" s="247">
        <v>0</v>
      </c>
      <c r="X16" s="103"/>
      <c r="Y16" s="123">
        <f t="shared" ref="Y16" si="4">$B16*M16</f>
        <v>0</v>
      </c>
      <c r="Z16" s="123">
        <f t="shared" ref="Z16" si="5">$B16*N16</f>
        <v>0</v>
      </c>
      <c r="AA16" s="123">
        <f t="shared" ref="AA16" si="6">$B16*O16</f>
        <v>0</v>
      </c>
      <c r="AB16" s="123">
        <f t="shared" ref="AB16" si="7">$B16*P16</f>
        <v>0</v>
      </c>
      <c r="AC16" s="123">
        <f t="shared" ref="AC16" si="8">$B16*Q16</f>
        <v>0</v>
      </c>
      <c r="AD16" s="123">
        <f t="shared" ref="AD16" si="9">$B16*R16</f>
        <v>0</v>
      </c>
      <c r="AE16" s="123">
        <f t="shared" ref="AE16" si="10">$B16*S16</f>
        <v>0</v>
      </c>
      <c r="AF16" s="123">
        <f t="shared" ref="AF16" si="11">$B16*T16</f>
        <v>0</v>
      </c>
      <c r="AG16" s="103"/>
      <c r="AH16" s="105">
        <f>(B16-Y16)/$D$6</f>
        <v>0</v>
      </c>
      <c r="AI16" s="105">
        <f>(Y16-Z16)/$E$6</f>
        <v>0</v>
      </c>
      <c r="AJ16" s="105">
        <f>(Z16-AA16)/$F$6</f>
        <v>0</v>
      </c>
      <c r="AK16" s="105">
        <f>(AA16-AB16)/$G$6</f>
        <v>0</v>
      </c>
      <c r="AL16" s="105">
        <f>(AB16-AC16)/$H$6</f>
        <v>0</v>
      </c>
      <c r="AM16" s="105">
        <f>(AC16-AD16)/$I$6</f>
        <v>0</v>
      </c>
      <c r="AN16" s="105">
        <f>(AD16-AE16)/$J$6</f>
        <v>0</v>
      </c>
      <c r="AO16" s="105">
        <f>(AE16-AF16)/$K$6</f>
        <v>0</v>
      </c>
      <c r="AP16" s="106"/>
      <c r="AQ16" s="111">
        <f>D16+$V$16+$W$16+AH16</f>
        <v>0</v>
      </c>
      <c r="AR16" s="111">
        <f t="shared" ref="AR16:AX16" si="12">E16+$V$16+$W$16+AI16</f>
        <v>0</v>
      </c>
      <c r="AS16" s="111">
        <f t="shared" si="12"/>
        <v>0</v>
      </c>
      <c r="AT16" s="111">
        <f t="shared" si="12"/>
        <v>0</v>
      </c>
      <c r="AU16" s="111">
        <f t="shared" si="12"/>
        <v>0</v>
      </c>
      <c r="AV16" s="111">
        <f t="shared" si="12"/>
        <v>0</v>
      </c>
      <c r="AW16" s="111">
        <f t="shared" si="12"/>
        <v>0</v>
      </c>
      <c r="AX16" s="111">
        <f t="shared" si="12"/>
        <v>0</v>
      </c>
      <c r="AY16" s="108"/>
      <c r="AZ16" s="109"/>
      <c r="BA16" s="108"/>
      <c r="BB16" s="98"/>
    </row>
    <row r="17" spans="1:54" s="110" customFormat="1" ht="24" x14ac:dyDescent="0.3">
      <c r="A17" s="112"/>
      <c r="B17" s="113"/>
      <c r="C17" s="114"/>
      <c r="D17" s="115"/>
      <c r="E17" s="115"/>
      <c r="F17" s="115"/>
      <c r="G17" s="115"/>
      <c r="H17" s="115"/>
      <c r="I17" s="115"/>
      <c r="J17" s="115"/>
      <c r="K17" s="115"/>
      <c r="L17" s="102"/>
      <c r="M17" s="116"/>
      <c r="N17" s="116"/>
      <c r="O17" s="116"/>
      <c r="P17" s="116"/>
      <c r="Q17" s="116"/>
      <c r="R17" s="116"/>
      <c r="S17" s="116"/>
      <c r="T17" s="116"/>
      <c r="U17" s="102"/>
      <c r="V17" s="115"/>
      <c r="W17" s="115"/>
      <c r="X17" s="103"/>
      <c r="Y17" s="115"/>
      <c r="Z17" s="115"/>
      <c r="AA17" s="115"/>
      <c r="AB17" s="115"/>
      <c r="AC17" s="115"/>
      <c r="AD17" s="115"/>
      <c r="AE17" s="115"/>
      <c r="AF17" s="115"/>
      <c r="AG17" s="103"/>
      <c r="AH17" s="125"/>
      <c r="AI17" s="125"/>
      <c r="AJ17" s="125"/>
      <c r="AK17" s="125"/>
      <c r="AL17" s="125"/>
      <c r="AM17" s="125"/>
      <c r="AN17" s="125"/>
      <c r="AO17" s="125"/>
      <c r="AP17" s="94" t="s">
        <v>42</v>
      </c>
      <c r="AQ17" s="117">
        <f>AVERAGE(AQ16:AQ16)*$AQ$10</f>
        <v>0</v>
      </c>
      <c r="AR17" s="117">
        <f>AVERAGE(AR16:AR16)*$AR$10</f>
        <v>0</v>
      </c>
      <c r="AS17" s="117">
        <f>AVERAGE(AS16:AS16)*$AS$10</f>
        <v>0</v>
      </c>
      <c r="AT17" s="117">
        <f>AVERAGE(AT16:AT16)*$AT$10</f>
        <v>0</v>
      </c>
      <c r="AU17" s="117">
        <f>AVERAGE(AU16:AU16)*$AU$10</f>
        <v>0</v>
      </c>
      <c r="AV17" s="117">
        <f>AVERAGE(AV16:AV16)*$AV$10</f>
        <v>0</v>
      </c>
      <c r="AW17" s="117">
        <f>AVERAGE(AW16:AW16)*$AW$10</f>
        <v>0</v>
      </c>
      <c r="AX17" s="117">
        <f>AVERAGE(AX16:AX16)*$AX$10</f>
        <v>0</v>
      </c>
      <c r="AY17" s="118">
        <f>SUM(AQ17:AX17)</f>
        <v>0</v>
      </c>
      <c r="AZ17" s="119">
        <v>0.27</v>
      </c>
      <c r="BA17" s="118">
        <f>AY17*AZ17</f>
        <v>0</v>
      </c>
      <c r="BB17" s="98"/>
    </row>
    <row r="18" spans="1:54" s="110" customFormat="1" x14ac:dyDescent="0.3">
      <c r="A18" s="126"/>
      <c r="B18" s="127"/>
      <c r="C18" s="114"/>
      <c r="D18" s="115"/>
      <c r="E18" s="115"/>
      <c r="F18" s="115"/>
      <c r="G18" s="115"/>
      <c r="H18" s="115"/>
      <c r="I18" s="115"/>
      <c r="J18" s="115"/>
      <c r="K18" s="115"/>
      <c r="L18" s="102"/>
      <c r="M18" s="116"/>
      <c r="N18" s="116"/>
      <c r="O18" s="116"/>
      <c r="P18" s="116"/>
      <c r="Q18" s="116"/>
      <c r="R18" s="116"/>
      <c r="S18" s="116"/>
      <c r="T18" s="116"/>
      <c r="U18" s="102"/>
      <c r="V18" s="115"/>
      <c r="W18" s="115"/>
      <c r="X18" s="103"/>
      <c r="Y18" s="115"/>
      <c r="Z18" s="115"/>
      <c r="AA18" s="115"/>
      <c r="AB18" s="115"/>
      <c r="AC18" s="115"/>
      <c r="AD18" s="115"/>
      <c r="AE18" s="115"/>
      <c r="AF18" s="115"/>
      <c r="AG18" s="103"/>
      <c r="AH18" s="108"/>
      <c r="AI18" s="108"/>
      <c r="AJ18" s="108"/>
      <c r="AK18" s="108"/>
      <c r="AL18" s="108"/>
      <c r="AM18" s="108"/>
      <c r="AN18" s="108"/>
      <c r="AO18" s="108"/>
      <c r="AP18" s="106"/>
      <c r="AQ18" s="108"/>
      <c r="AR18" s="108"/>
      <c r="AS18" s="108"/>
      <c r="AT18" s="108"/>
      <c r="AU18" s="108"/>
      <c r="AV18" s="108"/>
      <c r="AW18" s="108"/>
      <c r="AX18" s="108"/>
      <c r="AY18" s="108"/>
      <c r="AZ18" s="109"/>
      <c r="BA18" s="108"/>
      <c r="BB18" s="98"/>
    </row>
    <row r="19" spans="1:54" s="110" customFormat="1" ht="12" customHeight="1" x14ac:dyDescent="0.3">
      <c r="A19" s="289" t="str">
        <f>Kortingspercentages!A10</f>
        <v>Categorie: Pick-up bestelwagens</v>
      </c>
      <c r="B19" s="289"/>
      <c r="C19" s="114"/>
      <c r="D19" s="287" t="s">
        <v>35</v>
      </c>
      <c r="E19" s="286"/>
      <c r="F19" s="286"/>
      <c r="G19" s="286"/>
      <c r="H19" s="286"/>
      <c r="I19" s="286"/>
      <c r="J19" s="286"/>
      <c r="K19" s="286"/>
      <c r="L19" s="102"/>
      <c r="M19" s="288" t="s">
        <v>39</v>
      </c>
      <c r="N19" s="288"/>
      <c r="O19" s="288"/>
      <c r="P19" s="288"/>
      <c r="Q19" s="288"/>
      <c r="R19" s="288"/>
      <c r="S19" s="288"/>
      <c r="T19" s="288"/>
      <c r="U19" s="102"/>
      <c r="V19" s="284" t="s">
        <v>27</v>
      </c>
      <c r="W19" s="284" t="s">
        <v>28</v>
      </c>
      <c r="X19" s="103"/>
      <c r="Y19" s="286" t="str">
        <f>$Y$8</f>
        <v>Gegarandeerde restwaarde na X aantal jaar</v>
      </c>
      <c r="Z19" s="286"/>
      <c r="AA19" s="286"/>
      <c r="AB19" s="286"/>
      <c r="AC19" s="286"/>
      <c r="AD19" s="286"/>
      <c r="AE19" s="286"/>
      <c r="AF19" s="286"/>
      <c r="AG19" s="103"/>
      <c r="AH19" s="286" t="str">
        <f>$AH$8</f>
        <v xml:space="preserve">Afschrijving per km per jaar </v>
      </c>
      <c r="AI19" s="286"/>
      <c r="AJ19" s="286"/>
      <c r="AK19" s="286"/>
      <c r="AL19" s="286"/>
      <c r="AM19" s="286"/>
      <c r="AN19" s="286"/>
      <c r="AO19" s="286"/>
      <c r="AP19" s="106"/>
      <c r="AQ19" s="286" t="s">
        <v>40</v>
      </c>
      <c r="AR19" s="286"/>
      <c r="AS19" s="286"/>
      <c r="AT19" s="286"/>
      <c r="AU19" s="286"/>
      <c r="AV19" s="286"/>
      <c r="AW19" s="286"/>
      <c r="AX19" s="286"/>
      <c r="AY19" s="108"/>
      <c r="AZ19" s="109"/>
      <c r="BA19" s="108"/>
      <c r="BB19" s="98"/>
    </row>
    <row r="20" spans="1:54" s="110" customFormat="1" ht="72" x14ac:dyDescent="0.3">
      <c r="A20" s="251" t="str">
        <f>Kortingspercentages!$A$5</f>
        <v>Merk</v>
      </c>
      <c r="B20" s="174" t="str">
        <f>Kortingspercentages!$E$5</f>
        <v>Catalogusprijs minus korting</v>
      </c>
      <c r="C20" s="114"/>
      <c r="D20" s="81" t="s">
        <v>2</v>
      </c>
      <c r="E20" s="82" t="s">
        <v>3</v>
      </c>
      <c r="F20" s="82" t="s">
        <v>4</v>
      </c>
      <c r="G20" s="82" t="s">
        <v>5</v>
      </c>
      <c r="H20" s="82" t="s">
        <v>6</v>
      </c>
      <c r="I20" s="82" t="s">
        <v>7</v>
      </c>
      <c r="J20" s="82" t="s">
        <v>8</v>
      </c>
      <c r="K20" s="82" t="s">
        <v>9</v>
      </c>
      <c r="L20" s="102"/>
      <c r="M20" s="120" t="s">
        <v>2</v>
      </c>
      <c r="N20" s="83" t="s">
        <v>3</v>
      </c>
      <c r="O20" s="83" t="s">
        <v>4</v>
      </c>
      <c r="P20" s="83" t="s">
        <v>5</v>
      </c>
      <c r="Q20" s="83" t="s">
        <v>6</v>
      </c>
      <c r="R20" s="83" t="s">
        <v>7</v>
      </c>
      <c r="S20" s="83" t="s">
        <v>8</v>
      </c>
      <c r="T20" s="83" t="s">
        <v>9</v>
      </c>
      <c r="U20" s="102"/>
      <c r="V20" s="285"/>
      <c r="W20" s="285"/>
      <c r="X20" s="103"/>
      <c r="Y20" s="81" t="s">
        <v>2</v>
      </c>
      <c r="Z20" s="82" t="s">
        <v>3</v>
      </c>
      <c r="AA20" s="82" t="s">
        <v>4</v>
      </c>
      <c r="AB20" s="82" t="s">
        <v>5</v>
      </c>
      <c r="AC20" s="82" t="s">
        <v>6</v>
      </c>
      <c r="AD20" s="82" t="s">
        <v>7</v>
      </c>
      <c r="AE20" s="82" t="s">
        <v>8</v>
      </c>
      <c r="AF20" s="82" t="s">
        <v>9</v>
      </c>
      <c r="AG20" s="103"/>
      <c r="AH20" s="81" t="s">
        <v>2</v>
      </c>
      <c r="AI20" s="82" t="s">
        <v>3</v>
      </c>
      <c r="AJ20" s="82" t="s">
        <v>4</v>
      </c>
      <c r="AK20" s="82" t="s">
        <v>5</v>
      </c>
      <c r="AL20" s="82" t="s">
        <v>6</v>
      </c>
      <c r="AM20" s="82" t="s">
        <v>7</v>
      </c>
      <c r="AN20" s="82" t="s">
        <v>8</v>
      </c>
      <c r="AO20" s="82" t="s">
        <v>9</v>
      </c>
      <c r="AP20" s="106"/>
      <c r="AQ20" s="82" t="s">
        <v>13</v>
      </c>
      <c r="AR20" s="82" t="s">
        <v>14</v>
      </c>
      <c r="AS20" s="82" t="s">
        <v>15</v>
      </c>
      <c r="AT20" s="82" t="s">
        <v>16</v>
      </c>
      <c r="AU20" s="82" t="s">
        <v>17</v>
      </c>
      <c r="AV20" s="82" t="s">
        <v>18</v>
      </c>
      <c r="AW20" s="82" t="s">
        <v>19</v>
      </c>
      <c r="AX20" s="82" t="s">
        <v>20</v>
      </c>
      <c r="AY20" s="169" t="s">
        <v>45</v>
      </c>
      <c r="AZ20" s="170" t="s">
        <v>43</v>
      </c>
      <c r="BA20" s="169" t="s">
        <v>50</v>
      </c>
      <c r="BB20" s="98"/>
    </row>
    <row r="21" spans="1:54" s="110" customFormat="1" x14ac:dyDescent="0.3">
      <c r="A21" s="121">
        <f>Kortingspercentages!A11</f>
        <v>0</v>
      </c>
      <c r="B21" s="100">
        <f>Kortingspercentages!E11</f>
        <v>0</v>
      </c>
      <c r="C21" s="101"/>
      <c r="D21" s="247">
        <v>0</v>
      </c>
      <c r="E21" s="247">
        <v>0</v>
      </c>
      <c r="F21" s="247">
        <v>0</v>
      </c>
      <c r="G21" s="247">
        <v>0</v>
      </c>
      <c r="H21" s="247">
        <v>0</v>
      </c>
      <c r="I21" s="247">
        <v>0</v>
      </c>
      <c r="J21" s="247">
        <v>0</v>
      </c>
      <c r="K21" s="247">
        <v>0</v>
      </c>
      <c r="L21" s="102"/>
      <c r="M21" s="244">
        <v>0</v>
      </c>
      <c r="N21" s="244">
        <v>0</v>
      </c>
      <c r="O21" s="244">
        <v>0</v>
      </c>
      <c r="P21" s="244">
        <v>0</v>
      </c>
      <c r="Q21" s="244">
        <v>0</v>
      </c>
      <c r="R21" s="244">
        <v>0</v>
      </c>
      <c r="S21" s="244">
        <v>0</v>
      </c>
      <c r="T21" s="244">
        <v>0</v>
      </c>
      <c r="U21" s="102"/>
      <c r="V21" s="247">
        <v>0</v>
      </c>
      <c r="W21" s="247">
        <v>0</v>
      </c>
      <c r="X21" s="103"/>
      <c r="Y21" s="123">
        <f t="shared" ref="Y21" si="13">$B21*M21</f>
        <v>0</v>
      </c>
      <c r="Z21" s="123">
        <f t="shared" ref="Z21" si="14">$B21*N21</f>
        <v>0</v>
      </c>
      <c r="AA21" s="123">
        <f t="shared" ref="AA21" si="15">$B21*O21</f>
        <v>0</v>
      </c>
      <c r="AB21" s="123">
        <f t="shared" ref="AB21" si="16">$B21*P21</f>
        <v>0</v>
      </c>
      <c r="AC21" s="123">
        <f t="shared" ref="AC21" si="17">$B21*Q21</f>
        <v>0</v>
      </c>
      <c r="AD21" s="123">
        <f t="shared" ref="AD21" si="18">$B21*R21</f>
        <v>0</v>
      </c>
      <c r="AE21" s="123">
        <f t="shared" ref="AE21" si="19">$B21*S21</f>
        <v>0</v>
      </c>
      <c r="AF21" s="123">
        <f t="shared" ref="AF21" si="20">$B21*T21</f>
        <v>0</v>
      </c>
      <c r="AG21" s="103"/>
      <c r="AH21" s="105">
        <f>(B21-Y21)/$D$6</f>
        <v>0</v>
      </c>
      <c r="AI21" s="105">
        <f>(Y21-Z21)/$E$6</f>
        <v>0</v>
      </c>
      <c r="AJ21" s="105">
        <f>(Z21-AA21)/$F$6</f>
        <v>0</v>
      </c>
      <c r="AK21" s="105">
        <f>(AA21-AB21)/$G$6</f>
        <v>0</v>
      </c>
      <c r="AL21" s="105">
        <f>(AB21-AC21)/$H$6</f>
        <v>0</v>
      </c>
      <c r="AM21" s="105">
        <f>(AC21-AD21)/$I$6</f>
        <v>0</v>
      </c>
      <c r="AN21" s="105">
        <f>(AD21-AE21)/$J$6</f>
        <v>0</v>
      </c>
      <c r="AO21" s="105">
        <f>(AE21-AF21)/$K$6</f>
        <v>0</v>
      </c>
      <c r="AP21" s="106"/>
      <c r="AQ21" s="111">
        <f>D21+$V$21+$W$21+AH21</f>
        <v>0</v>
      </c>
      <c r="AR21" s="111">
        <f t="shared" ref="AR21:AX21" si="21">E21+$V$21+$W$21+AI21</f>
        <v>0</v>
      </c>
      <c r="AS21" s="111">
        <f t="shared" si="21"/>
        <v>0</v>
      </c>
      <c r="AT21" s="111">
        <f t="shared" si="21"/>
        <v>0</v>
      </c>
      <c r="AU21" s="111">
        <f t="shared" si="21"/>
        <v>0</v>
      </c>
      <c r="AV21" s="111">
        <f t="shared" si="21"/>
        <v>0</v>
      </c>
      <c r="AW21" s="111">
        <f t="shared" si="21"/>
        <v>0</v>
      </c>
      <c r="AX21" s="111">
        <f t="shared" si="21"/>
        <v>0</v>
      </c>
      <c r="AY21" s="108"/>
      <c r="AZ21" s="109"/>
      <c r="BA21" s="108"/>
      <c r="BB21" s="98"/>
    </row>
    <row r="22" spans="1:54" s="110" customFormat="1" ht="24" x14ac:dyDescent="0.3">
      <c r="A22" s="112"/>
      <c r="B22" s="113"/>
      <c r="C22" s="114"/>
      <c r="D22" s="115"/>
      <c r="E22" s="115"/>
      <c r="F22" s="115"/>
      <c r="G22" s="115"/>
      <c r="H22" s="115"/>
      <c r="I22" s="115"/>
      <c r="J22" s="115"/>
      <c r="K22" s="115"/>
      <c r="L22" s="102"/>
      <c r="M22" s="116"/>
      <c r="N22" s="116"/>
      <c r="O22" s="116"/>
      <c r="P22" s="116"/>
      <c r="Q22" s="116"/>
      <c r="R22" s="116"/>
      <c r="S22" s="116"/>
      <c r="T22" s="116"/>
      <c r="U22" s="102"/>
      <c r="V22" s="115"/>
      <c r="W22" s="115"/>
      <c r="X22" s="103"/>
      <c r="Y22" s="115"/>
      <c r="Z22" s="115"/>
      <c r="AA22" s="115"/>
      <c r="AB22" s="115"/>
      <c r="AC22" s="115"/>
      <c r="AD22" s="115"/>
      <c r="AE22" s="115"/>
      <c r="AF22" s="115"/>
      <c r="AG22" s="103"/>
      <c r="AH22" s="125"/>
      <c r="AI22" s="125"/>
      <c r="AJ22" s="125"/>
      <c r="AK22" s="125"/>
      <c r="AL22" s="125"/>
      <c r="AM22" s="125"/>
      <c r="AN22" s="125"/>
      <c r="AO22" s="125"/>
      <c r="AP22" s="94" t="s">
        <v>42</v>
      </c>
      <c r="AQ22" s="117">
        <f>AVERAGE(AQ21:AQ21)*$AQ$10</f>
        <v>0</v>
      </c>
      <c r="AR22" s="117">
        <f>AVERAGE(AR21:AR21)*$AR$10</f>
        <v>0</v>
      </c>
      <c r="AS22" s="117">
        <f>AVERAGE(AS21:AS21)*$AS$10</f>
        <v>0</v>
      </c>
      <c r="AT22" s="117">
        <f>AVERAGE(AT21:AT21)*$AT$10</f>
        <v>0</v>
      </c>
      <c r="AU22" s="117">
        <f>AVERAGE(AU21:AU21)*$AU$10</f>
        <v>0</v>
      </c>
      <c r="AV22" s="117">
        <f>AVERAGE(AV21:AV21)*$AV$10</f>
        <v>0</v>
      </c>
      <c r="AW22" s="117">
        <f>AVERAGE(AW21:AW21)*$AW$10</f>
        <v>0</v>
      </c>
      <c r="AX22" s="117">
        <f>AVERAGE(AX21:AX21)*$AX$10</f>
        <v>0</v>
      </c>
      <c r="AY22" s="118">
        <f>SUM(AQ22:AX22)</f>
        <v>0</v>
      </c>
      <c r="AZ22" s="119">
        <v>0.21</v>
      </c>
      <c r="BA22" s="118">
        <f>AY22*AZ22</f>
        <v>0</v>
      </c>
      <c r="BB22" s="98"/>
    </row>
    <row r="23" spans="1:54" s="110" customFormat="1" x14ac:dyDescent="0.3">
      <c r="A23" s="112"/>
      <c r="B23" s="113"/>
      <c r="C23" s="114"/>
      <c r="D23" s="115"/>
      <c r="E23" s="115"/>
      <c r="F23" s="115"/>
      <c r="G23" s="115"/>
      <c r="H23" s="115"/>
      <c r="I23" s="115"/>
      <c r="J23" s="115"/>
      <c r="K23" s="115"/>
      <c r="L23" s="102"/>
      <c r="M23" s="116"/>
      <c r="N23" s="116"/>
      <c r="O23" s="116"/>
      <c r="P23" s="116"/>
      <c r="Q23" s="116"/>
      <c r="R23" s="116"/>
      <c r="S23" s="116"/>
      <c r="T23" s="116"/>
      <c r="U23" s="102"/>
      <c r="V23" s="115"/>
      <c r="W23" s="115"/>
      <c r="X23" s="103"/>
      <c r="Y23" s="115"/>
      <c r="Z23" s="115"/>
      <c r="AA23" s="115"/>
      <c r="AB23" s="115"/>
      <c r="AC23" s="115"/>
      <c r="AD23" s="115"/>
      <c r="AE23" s="115"/>
      <c r="AF23" s="115"/>
      <c r="AG23" s="103"/>
      <c r="AH23" s="125"/>
      <c r="AI23" s="125"/>
      <c r="AJ23" s="125"/>
      <c r="AK23" s="125"/>
      <c r="AL23" s="125"/>
      <c r="AM23" s="125"/>
      <c r="AN23" s="125"/>
      <c r="AO23" s="125"/>
      <c r="AP23" s="106"/>
      <c r="AQ23" s="108"/>
      <c r="AR23" s="108"/>
      <c r="AS23" s="108"/>
      <c r="AT23" s="108"/>
      <c r="AU23" s="108"/>
      <c r="AV23" s="108"/>
      <c r="AW23" s="108"/>
      <c r="AX23" s="108"/>
      <c r="AY23" s="108"/>
      <c r="AZ23" s="109"/>
      <c r="BA23" s="108"/>
      <c r="BB23" s="98"/>
    </row>
    <row r="24" spans="1:54" ht="12" customHeight="1" x14ac:dyDescent="0.3">
      <c r="A24" s="128" t="str">
        <f>Kortingspercentages!A12</f>
        <v>Categorie: Kleine gesloten bestelwagens</v>
      </c>
      <c r="B24" s="260"/>
      <c r="C24" s="106"/>
      <c r="D24" s="287" t="s">
        <v>35</v>
      </c>
      <c r="E24" s="286"/>
      <c r="F24" s="286"/>
      <c r="G24" s="286"/>
      <c r="H24" s="286"/>
      <c r="I24" s="286"/>
      <c r="J24" s="286"/>
      <c r="K24" s="286"/>
      <c r="L24" s="106"/>
      <c r="M24" s="288" t="s">
        <v>39</v>
      </c>
      <c r="N24" s="288"/>
      <c r="O24" s="288"/>
      <c r="P24" s="288"/>
      <c r="Q24" s="288"/>
      <c r="R24" s="288"/>
      <c r="S24" s="288"/>
      <c r="T24" s="288"/>
      <c r="U24" s="106"/>
      <c r="V24" s="284" t="s">
        <v>27</v>
      </c>
      <c r="W24" s="284" t="s">
        <v>28</v>
      </c>
      <c r="X24" s="108"/>
      <c r="Y24" s="286" t="str">
        <f>$Y$8</f>
        <v>Gegarandeerde restwaarde na X aantal jaar</v>
      </c>
      <c r="Z24" s="286"/>
      <c r="AA24" s="286"/>
      <c r="AB24" s="286"/>
      <c r="AC24" s="286"/>
      <c r="AD24" s="286"/>
      <c r="AE24" s="286"/>
      <c r="AF24" s="286"/>
      <c r="AG24" s="108"/>
      <c r="AH24" s="286" t="str">
        <f>$AH$8</f>
        <v xml:space="preserve">Afschrijving per km per jaar </v>
      </c>
      <c r="AI24" s="286"/>
      <c r="AJ24" s="286"/>
      <c r="AK24" s="286"/>
      <c r="AL24" s="286"/>
      <c r="AM24" s="286"/>
      <c r="AN24" s="286"/>
      <c r="AO24" s="286"/>
      <c r="AP24" s="106"/>
      <c r="AQ24" s="286" t="s">
        <v>40</v>
      </c>
      <c r="AR24" s="286"/>
      <c r="AS24" s="286"/>
      <c r="AT24" s="286"/>
      <c r="AU24" s="286"/>
      <c r="AV24" s="286"/>
      <c r="AW24" s="286"/>
      <c r="AX24" s="286"/>
      <c r="AY24" s="108"/>
      <c r="AZ24" s="109"/>
      <c r="BA24" s="108"/>
      <c r="BB24" s="98"/>
    </row>
    <row r="25" spans="1:54" ht="72" x14ac:dyDescent="0.3">
      <c r="A25" s="173" t="str">
        <f>Kortingspercentages!$A$5</f>
        <v>Merk</v>
      </c>
      <c r="B25" s="174" t="str">
        <f>Kortingspercentages!$E$5</f>
        <v>Catalogusprijs minus korting</v>
      </c>
      <c r="C25" s="106"/>
      <c r="D25" s="81" t="s">
        <v>2</v>
      </c>
      <c r="E25" s="82" t="s">
        <v>3</v>
      </c>
      <c r="F25" s="82" t="s">
        <v>4</v>
      </c>
      <c r="G25" s="82" t="s">
        <v>5</v>
      </c>
      <c r="H25" s="82" t="s">
        <v>6</v>
      </c>
      <c r="I25" s="82" t="s">
        <v>7</v>
      </c>
      <c r="J25" s="82" t="s">
        <v>8</v>
      </c>
      <c r="K25" s="82" t="s">
        <v>9</v>
      </c>
      <c r="L25" s="106"/>
      <c r="M25" s="120" t="s">
        <v>2</v>
      </c>
      <c r="N25" s="83" t="s">
        <v>3</v>
      </c>
      <c r="O25" s="83" t="s">
        <v>4</v>
      </c>
      <c r="P25" s="83" t="s">
        <v>5</v>
      </c>
      <c r="Q25" s="83" t="s">
        <v>6</v>
      </c>
      <c r="R25" s="83" t="s">
        <v>7</v>
      </c>
      <c r="S25" s="83" t="s">
        <v>8</v>
      </c>
      <c r="T25" s="83" t="s">
        <v>9</v>
      </c>
      <c r="U25" s="106"/>
      <c r="V25" s="285"/>
      <c r="W25" s="285"/>
      <c r="X25" s="108"/>
      <c r="Y25" s="81" t="s">
        <v>2</v>
      </c>
      <c r="Z25" s="82" t="s">
        <v>3</v>
      </c>
      <c r="AA25" s="82" t="s">
        <v>4</v>
      </c>
      <c r="AB25" s="82" t="s">
        <v>5</v>
      </c>
      <c r="AC25" s="82" t="s">
        <v>6</v>
      </c>
      <c r="AD25" s="82" t="s">
        <v>7</v>
      </c>
      <c r="AE25" s="82" t="s">
        <v>8</v>
      </c>
      <c r="AF25" s="82" t="s">
        <v>9</v>
      </c>
      <c r="AG25" s="108"/>
      <c r="AH25" s="81" t="s">
        <v>2</v>
      </c>
      <c r="AI25" s="82" t="s">
        <v>3</v>
      </c>
      <c r="AJ25" s="82" t="s">
        <v>4</v>
      </c>
      <c r="AK25" s="82" t="s">
        <v>5</v>
      </c>
      <c r="AL25" s="82" t="s">
        <v>6</v>
      </c>
      <c r="AM25" s="82" t="s">
        <v>7</v>
      </c>
      <c r="AN25" s="82" t="s">
        <v>8</v>
      </c>
      <c r="AO25" s="82" t="s">
        <v>9</v>
      </c>
      <c r="AP25" s="106"/>
      <c r="AQ25" s="82" t="s">
        <v>13</v>
      </c>
      <c r="AR25" s="82" t="s">
        <v>14</v>
      </c>
      <c r="AS25" s="82" t="s">
        <v>15</v>
      </c>
      <c r="AT25" s="82" t="s">
        <v>16</v>
      </c>
      <c r="AU25" s="82" t="s">
        <v>17</v>
      </c>
      <c r="AV25" s="82" t="s">
        <v>18</v>
      </c>
      <c r="AW25" s="82" t="s">
        <v>19</v>
      </c>
      <c r="AX25" s="82" t="s">
        <v>20</v>
      </c>
      <c r="AY25" s="169" t="s">
        <v>45</v>
      </c>
      <c r="AZ25" s="170" t="s">
        <v>43</v>
      </c>
      <c r="BA25" s="169" t="s">
        <v>50</v>
      </c>
      <c r="BB25" s="98"/>
    </row>
    <row r="26" spans="1:54" x14ac:dyDescent="0.3">
      <c r="A26" s="121">
        <f>Kortingspercentages!A13</f>
        <v>0</v>
      </c>
      <c r="B26" s="122">
        <f>Kortingspercentages!E13</f>
        <v>0</v>
      </c>
      <c r="C26" s="106"/>
      <c r="D26" s="247">
        <v>0</v>
      </c>
      <c r="E26" s="247">
        <v>0</v>
      </c>
      <c r="F26" s="247">
        <v>0</v>
      </c>
      <c r="G26" s="247">
        <v>0</v>
      </c>
      <c r="H26" s="247">
        <v>0</v>
      </c>
      <c r="I26" s="247">
        <v>0</v>
      </c>
      <c r="J26" s="247">
        <v>0</v>
      </c>
      <c r="K26" s="247">
        <v>0</v>
      </c>
      <c r="L26" s="106"/>
      <c r="M26" s="244">
        <v>0</v>
      </c>
      <c r="N26" s="244">
        <v>0</v>
      </c>
      <c r="O26" s="244">
        <v>0</v>
      </c>
      <c r="P26" s="244">
        <v>0</v>
      </c>
      <c r="Q26" s="244">
        <v>0</v>
      </c>
      <c r="R26" s="244">
        <v>0</v>
      </c>
      <c r="S26" s="244">
        <v>0</v>
      </c>
      <c r="T26" s="244">
        <v>0</v>
      </c>
      <c r="U26" s="106"/>
      <c r="V26" s="247">
        <v>0</v>
      </c>
      <c r="W26" s="247">
        <v>0</v>
      </c>
      <c r="X26" s="108"/>
      <c r="Y26" s="124">
        <f t="shared" ref="Y26" si="22">$B26*M26</f>
        <v>0</v>
      </c>
      <c r="Z26" s="124">
        <f t="shared" ref="Z26" si="23">$B26*N26</f>
        <v>0</v>
      </c>
      <c r="AA26" s="124">
        <f t="shared" ref="AA26" si="24">$B26*O26</f>
        <v>0</v>
      </c>
      <c r="AB26" s="124">
        <f t="shared" ref="AB26" si="25">$B26*P26</f>
        <v>0</v>
      </c>
      <c r="AC26" s="124">
        <f t="shared" ref="AC26" si="26">$B26*Q26</f>
        <v>0</v>
      </c>
      <c r="AD26" s="124">
        <f t="shared" ref="AD26" si="27">$B26*R26</f>
        <v>0</v>
      </c>
      <c r="AE26" s="124">
        <f t="shared" ref="AE26" si="28">$B26*S26</f>
        <v>0</v>
      </c>
      <c r="AF26" s="124">
        <f t="shared" ref="AF26" si="29">$B26*T26</f>
        <v>0</v>
      </c>
      <c r="AG26" s="108"/>
      <c r="AH26" s="105">
        <f>(B26-Y26)/$D$6</f>
        <v>0</v>
      </c>
      <c r="AI26" s="105">
        <f>(Y26-Z26)/$E$6</f>
        <v>0</v>
      </c>
      <c r="AJ26" s="105">
        <f>(Z26-AA26)/$F$6</f>
        <v>0</v>
      </c>
      <c r="AK26" s="105">
        <f>(AA26-AB26)/$G$6</f>
        <v>0</v>
      </c>
      <c r="AL26" s="105">
        <f>(AB26-AC26)/$H$6</f>
        <v>0</v>
      </c>
      <c r="AM26" s="105">
        <f>(AC26-AD26)/$I$6</f>
        <v>0</v>
      </c>
      <c r="AN26" s="105">
        <f>(AD26-AE26)/$J$6</f>
        <v>0</v>
      </c>
      <c r="AO26" s="105">
        <f>(AE26-AF26)/$K$6</f>
        <v>0</v>
      </c>
      <c r="AP26" s="106"/>
      <c r="AQ26" s="111">
        <f>D26+$V$26+$W$26+AH26</f>
        <v>0</v>
      </c>
      <c r="AR26" s="111">
        <f t="shared" ref="AR26:AX26" si="30">E26+$V$26+$W$26+AI26</f>
        <v>0</v>
      </c>
      <c r="AS26" s="111">
        <f t="shared" si="30"/>
        <v>0</v>
      </c>
      <c r="AT26" s="111">
        <f t="shared" si="30"/>
        <v>0</v>
      </c>
      <c r="AU26" s="111">
        <f t="shared" si="30"/>
        <v>0</v>
      </c>
      <c r="AV26" s="111">
        <f t="shared" si="30"/>
        <v>0</v>
      </c>
      <c r="AW26" s="111">
        <f t="shared" si="30"/>
        <v>0</v>
      </c>
      <c r="AX26" s="111">
        <f t="shared" si="30"/>
        <v>0</v>
      </c>
      <c r="AY26" s="108"/>
      <c r="AZ26" s="109"/>
      <c r="BA26" s="108"/>
      <c r="BB26" s="98"/>
    </row>
    <row r="27" spans="1:54" ht="24" x14ac:dyDescent="0.3">
      <c r="A27" s="129"/>
      <c r="B27" s="106"/>
      <c r="C27" s="106"/>
      <c r="D27" s="108"/>
      <c r="E27" s="108"/>
      <c r="F27" s="108"/>
      <c r="G27" s="108"/>
      <c r="H27" s="108"/>
      <c r="I27" s="108"/>
      <c r="J27" s="108"/>
      <c r="K27" s="108"/>
      <c r="L27" s="106"/>
      <c r="M27" s="130"/>
      <c r="N27" s="130"/>
      <c r="O27" s="130"/>
      <c r="P27" s="130"/>
      <c r="Q27" s="130"/>
      <c r="R27" s="130"/>
      <c r="S27" s="130"/>
      <c r="T27" s="130"/>
      <c r="U27" s="106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94" t="s">
        <v>42</v>
      </c>
      <c r="AQ27" s="117">
        <f>AVERAGE(AQ26:AQ26)*$AQ$10</f>
        <v>0</v>
      </c>
      <c r="AR27" s="117">
        <f>AVERAGE(AR26:AR26)*$AR$10</f>
        <v>0</v>
      </c>
      <c r="AS27" s="117">
        <f>AVERAGE(AS26:AS26)*$AS$10</f>
        <v>0</v>
      </c>
      <c r="AT27" s="117">
        <f>AVERAGE(AT26:AT26)*$AT$10</f>
        <v>0</v>
      </c>
      <c r="AU27" s="117">
        <f>AVERAGE(AU26:AU26)*$AU$10</f>
        <v>0</v>
      </c>
      <c r="AV27" s="117">
        <f>AVERAGE(AV26:AV26)*$AV$10</f>
        <v>0</v>
      </c>
      <c r="AW27" s="117">
        <f>AVERAGE(AW26:AW26)*$AW$10</f>
        <v>0</v>
      </c>
      <c r="AX27" s="117">
        <f>AVERAGE(AX26:AX26)*$AX$10</f>
        <v>0</v>
      </c>
      <c r="AY27" s="118">
        <f>SUM(AQ27:AX27)</f>
        <v>0</v>
      </c>
      <c r="AZ27" s="119">
        <v>0.18</v>
      </c>
      <c r="BA27" s="118">
        <f>AY27*AZ27</f>
        <v>0</v>
      </c>
      <c r="BB27" s="98"/>
    </row>
    <row r="28" spans="1:54" x14ac:dyDescent="0.3">
      <c r="A28" s="129"/>
      <c r="B28" s="106"/>
      <c r="C28" s="106"/>
      <c r="D28" s="108"/>
      <c r="E28" s="108"/>
      <c r="F28" s="108"/>
      <c r="G28" s="108"/>
      <c r="H28" s="108"/>
      <c r="I28" s="108"/>
      <c r="J28" s="108"/>
      <c r="K28" s="108"/>
      <c r="L28" s="106"/>
      <c r="M28" s="130"/>
      <c r="N28" s="130"/>
      <c r="O28" s="130"/>
      <c r="P28" s="130"/>
      <c r="Q28" s="130"/>
      <c r="R28" s="130"/>
      <c r="S28" s="130"/>
      <c r="T28" s="130"/>
      <c r="U28" s="106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6"/>
      <c r="AQ28" s="108"/>
      <c r="AR28" s="108"/>
      <c r="AS28" s="108"/>
      <c r="AT28" s="108"/>
      <c r="AU28" s="108"/>
      <c r="AV28" s="108"/>
      <c r="AW28" s="108"/>
      <c r="AX28" s="108"/>
      <c r="AY28" s="108"/>
      <c r="AZ28" s="131"/>
      <c r="BA28" s="108"/>
      <c r="BB28" s="98"/>
    </row>
    <row r="29" spans="1:54" x14ac:dyDescent="0.3">
      <c r="A29" s="289" t="str">
        <f>Kortingspercentages!A14</f>
        <v>Categorie: (Kleine) personenbussen, inclusief 9-persoonsbussen</v>
      </c>
      <c r="B29" s="289"/>
      <c r="C29" s="132"/>
      <c r="D29" s="287" t="s">
        <v>35</v>
      </c>
      <c r="E29" s="286"/>
      <c r="F29" s="286"/>
      <c r="G29" s="286"/>
      <c r="H29" s="286"/>
      <c r="I29" s="286"/>
      <c r="J29" s="286"/>
      <c r="K29" s="286"/>
      <c r="L29" s="132"/>
      <c r="M29" s="288" t="s">
        <v>39</v>
      </c>
      <c r="N29" s="288"/>
      <c r="O29" s="288"/>
      <c r="P29" s="288"/>
      <c r="Q29" s="288"/>
      <c r="R29" s="288"/>
      <c r="S29" s="288"/>
      <c r="T29" s="288"/>
      <c r="U29" s="132"/>
      <c r="V29" s="284" t="s">
        <v>27</v>
      </c>
      <c r="W29" s="284" t="s">
        <v>28</v>
      </c>
      <c r="X29" s="133"/>
      <c r="Y29" s="286" t="str">
        <f>$Y$8</f>
        <v>Gegarandeerde restwaarde na X aantal jaar</v>
      </c>
      <c r="Z29" s="286"/>
      <c r="AA29" s="286"/>
      <c r="AB29" s="286"/>
      <c r="AC29" s="286"/>
      <c r="AD29" s="286"/>
      <c r="AE29" s="286"/>
      <c r="AF29" s="286"/>
      <c r="AG29" s="108"/>
      <c r="AH29" s="286" t="str">
        <f>$AH$8</f>
        <v xml:space="preserve">Afschrijving per km per jaar </v>
      </c>
      <c r="AI29" s="286"/>
      <c r="AJ29" s="286"/>
      <c r="AK29" s="286"/>
      <c r="AL29" s="286"/>
      <c r="AM29" s="286"/>
      <c r="AN29" s="286"/>
      <c r="AO29" s="286"/>
      <c r="AP29" s="106"/>
      <c r="AQ29" s="286" t="s">
        <v>40</v>
      </c>
      <c r="AR29" s="286"/>
      <c r="AS29" s="286"/>
      <c r="AT29" s="286"/>
      <c r="AU29" s="286"/>
      <c r="AV29" s="286"/>
      <c r="AW29" s="286"/>
      <c r="AX29" s="286"/>
      <c r="AY29" s="108"/>
      <c r="AZ29" s="109"/>
      <c r="BA29" s="108"/>
      <c r="BB29" s="98"/>
    </row>
    <row r="30" spans="1:54" ht="72" x14ac:dyDescent="0.3">
      <c r="A30" s="251" t="str">
        <f>Kortingspercentages!$A$5</f>
        <v>Merk</v>
      </c>
      <c r="B30" s="174" t="str">
        <f>Kortingspercentages!$E$5</f>
        <v>Catalogusprijs minus korting</v>
      </c>
      <c r="C30" s="106"/>
      <c r="D30" s="81" t="s">
        <v>2</v>
      </c>
      <c r="E30" s="82" t="s">
        <v>3</v>
      </c>
      <c r="F30" s="82" t="s">
        <v>4</v>
      </c>
      <c r="G30" s="82" t="s">
        <v>5</v>
      </c>
      <c r="H30" s="82" t="s">
        <v>6</v>
      </c>
      <c r="I30" s="82" t="s">
        <v>7</v>
      </c>
      <c r="J30" s="82" t="s">
        <v>8</v>
      </c>
      <c r="K30" s="82" t="s">
        <v>9</v>
      </c>
      <c r="L30" s="106"/>
      <c r="M30" s="120" t="s">
        <v>2</v>
      </c>
      <c r="N30" s="83" t="s">
        <v>3</v>
      </c>
      <c r="O30" s="83" t="s">
        <v>4</v>
      </c>
      <c r="P30" s="83" t="s">
        <v>5</v>
      </c>
      <c r="Q30" s="83" t="s">
        <v>6</v>
      </c>
      <c r="R30" s="83" t="s">
        <v>7</v>
      </c>
      <c r="S30" s="83" t="s">
        <v>8</v>
      </c>
      <c r="T30" s="83" t="s">
        <v>9</v>
      </c>
      <c r="U30" s="106"/>
      <c r="V30" s="285"/>
      <c r="W30" s="285"/>
      <c r="X30" s="108"/>
      <c r="Y30" s="81" t="s">
        <v>2</v>
      </c>
      <c r="Z30" s="82" t="s">
        <v>3</v>
      </c>
      <c r="AA30" s="82" t="s">
        <v>4</v>
      </c>
      <c r="AB30" s="82" t="s">
        <v>5</v>
      </c>
      <c r="AC30" s="82" t="s">
        <v>6</v>
      </c>
      <c r="AD30" s="82" t="s">
        <v>7</v>
      </c>
      <c r="AE30" s="82" t="s">
        <v>8</v>
      </c>
      <c r="AF30" s="82" t="s">
        <v>9</v>
      </c>
      <c r="AG30" s="108"/>
      <c r="AH30" s="81" t="s">
        <v>2</v>
      </c>
      <c r="AI30" s="82" t="s">
        <v>3</v>
      </c>
      <c r="AJ30" s="82" t="s">
        <v>4</v>
      </c>
      <c r="AK30" s="82" t="s">
        <v>5</v>
      </c>
      <c r="AL30" s="82" t="s">
        <v>6</v>
      </c>
      <c r="AM30" s="82" t="s">
        <v>7</v>
      </c>
      <c r="AN30" s="82" t="s">
        <v>8</v>
      </c>
      <c r="AO30" s="82" t="s">
        <v>9</v>
      </c>
      <c r="AP30" s="106"/>
      <c r="AQ30" s="82" t="s">
        <v>13</v>
      </c>
      <c r="AR30" s="82" t="s">
        <v>14</v>
      </c>
      <c r="AS30" s="82" t="s">
        <v>15</v>
      </c>
      <c r="AT30" s="82" t="s">
        <v>16</v>
      </c>
      <c r="AU30" s="82" t="s">
        <v>17</v>
      </c>
      <c r="AV30" s="82" t="s">
        <v>18</v>
      </c>
      <c r="AW30" s="82" t="s">
        <v>19</v>
      </c>
      <c r="AX30" s="82" t="s">
        <v>20</v>
      </c>
      <c r="AY30" s="169" t="s">
        <v>45</v>
      </c>
      <c r="AZ30" s="170" t="s">
        <v>43</v>
      </c>
      <c r="BA30" s="169" t="s">
        <v>50</v>
      </c>
      <c r="BB30" s="98"/>
    </row>
    <row r="31" spans="1:54" x14ac:dyDescent="0.3">
      <c r="A31" s="121">
        <f>Kortingspercentages!A15</f>
        <v>0</v>
      </c>
      <c r="B31" s="100">
        <f>Kortingspercentages!E15</f>
        <v>0</v>
      </c>
      <c r="C31" s="106"/>
      <c r="D31" s="247">
        <v>0</v>
      </c>
      <c r="E31" s="247">
        <v>0</v>
      </c>
      <c r="F31" s="247">
        <v>0</v>
      </c>
      <c r="G31" s="247">
        <v>0</v>
      </c>
      <c r="H31" s="247">
        <v>0</v>
      </c>
      <c r="I31" s="247">
        <v>0</v>
      </c>
      <c r="J31" s="247">
        <v>0</v>
      </c>
      <c r="K31" s="247">
        <v>0</v>
      </c>
      <c r="L31" s="106"/>
      <c r="M31" s="244">
        <v>0</v>
      </c>
      <c r="N31" s="244">
        <v>0</v>
      </c>
      <c r="O31" s="244">
        <v>0</v>
      </c>
      <c r="P31" s="244">
        <v>0</v>
      </c>
      <c r="Q31" s="244">
        <v>0</v>
      </c>
      <c r="R31" s="244">
        <v>0</v>
      </c>
      <c r="S31" s="244">
        <v>0</v>
      </c>
      <c r="T31" s="244">
        <v>0</v>
      </c>
      <c r="U31" s="106"/>
      <c r="V31" s="247">
        <v>0</v>
      </c>
      <c r="W31" s="247">
        <v>0</v>
      </c>
      <c r="X31" s="108"/>
      <c r="Y31" s="124">
        <f t="shared" ref="Y31" si="31">$B31*M31</f>
        <v>0</v>
      </c>
      <c r="Z31" s="124">
        <f t="shared" ref="Z31" si="32">$B31*N31</f>
        <v>0</v>
      </c>
      <c r="AA31" s="124">
        <f t="shared" ref="AA31" si="33">$B31*O31</f>
        <v>0</v>
      </c>
      <c r="AB31" s="124">
        <f t="shared" ref="AB31" si="34">$B31*P31</f>
        <v>0</v>
      </c>
      <c r="AC31" s="124">
        <f t="shared" ref="AC31" si="35">$B31*Q31</f>
        <v>0</v>
      </c>
      <c r="AD31" s="124">
        <f t="shared" ref="AD31" si="36">$B31*R31</f>
        <v>0</v>
      </c>
      <c r="AE31" s="124">
        <f t="shared" ref="AE31" si="37">$B31*S31</f>
        <v>0</v>
      </c>
      <c r="AF31" s="124">
        <f t="shared" ref="AF31" si="38">$B31*T31</f>
        <v>0</v>
      </c>
      <c r="AG31" s="108"/>
      <c r="AH31" s="105">
        <f>(B31-Y31)/$D$6</f>
        <v>0</v>
      </c>
      <c r="AI31" s="105">
        <f>(Y31-Z31)/$E$6</f>
        <v>0</v>
      </c>
      <c r="AJ31" s="105">
        <f>(Z31-AA31)/$F$6</f>
        <v>0</v>
      </c>
      <c r="AK31" s="105">
        <f>(AA31-AB31)/$G$6</f>
        <v>0</v>
      </c>
      <c r="AL31" s="105">
        <f>(AB31-AC31)/$H$6</f>
        <v>0</v>
      </c>
      <c r="AM31" s="105">
        <f>(AC31-AD31)/$I$6</f>
        <v>0</v>
      </c>
      <c r="AN31" s="105">
        <f>(AD31-AE31)/$J$6</f>
        <v>0</v>
      </c>
      <c r="AO31" s="105">
        <f>(AE31-AF31)/$K$6</f>
        <v>0</v>
      </c>
      <c r="AP31" s="106"/>
      <c r="AQ31" s="111">
        <f>D31+$V$31+$W$31+AH31</f>
        <v>0</v>
      </c>
      <c r="AR31" s="111">
        <f t="shared" ref="AR31:AX31" si="39">E31+$V$31+$W$31+AI31</f>
        <v>0</v>
      </c>
      <c r="AS31" s="111">
        <f t="shared" si="39"/>
        <v>0</v>
      </c>
      <c r="AT31" s="111">
        <f t="shared" si="39"/>
        <v>0</v>
      </c>
      <c r="AU31" s="111">
        <f t="shared" si="39"/>
        <v>0</v>
      </c>
      <c r="AV31" s="111">
        <f t="shared" si="39"/>
        <v>0</v>
      </c>
      <c r="AW31" s="111">
        <f t="shared" si="39"/>
        <v>0</v>
      </c>
      <c r="AX31" s="111">
        <f t="shared" si="39"/>
        <v>0</v>
      </c>
      <c r="AY31" s="108"/>
      <c r="AZ31" s="109"/>
      <c r="BA31" s="108"/>
      <c r="BB31" s="98"/>
    </row>
    <row r="32" spans="1:54" ht="24" x14ac:dyDescent="0.3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5"/>
      <c r="M32" s="66"/>
      <c r="N32" s="66"/>
      <c r="O32" s="66"/>
      <c r="P32" s="66"/>
      <c r="Q32" s="66"/>
      <c r="R32" s="66"/>
      <c r="S32" s="66"/>
      <c r="T32" s="66"/>
      <c r="U32" s="65"/>
      <c r="V32" s="67"/>
      <c r="W32" s="67"/>
      <c r="X32" s="64"/>
      <c r="Y32" s="68"/>
      <c r="Z32" s="68"/>
      <c r="AA32" s="68"/>
      <c r="AB32" s="64"/>
      <c r="AC32" s="64"/>
      <c r="AD32" s="64"/>
      <c r="AE32" s="64"/>
      <c r="AF32" s="64"/>
      <c r="AG32" s="108"/>
      <c r="AH32" s="69"/>
      <c r="AI32" s="69"/>
      <c r="AJ32" s="67"/>
      <c r="AK32" s="67"/>
      <c r="AL32" s="67"/>
      <c r="AM32" s="67"/>
      <c r="AN32" s="67"/>
      <c r="AO32" s="67"/>
      <c r="AP32" s="94" t="s">
        <v>42</v>
      </c>
      <c r="AQ32" s="117">
        <f>AVERAGE(AQ31:AQ31)*$AQ$10</f>
        <v>0</v>
      </c>
      <c r="AR32" s="117">
        <f>AVERAGE(AR31:AR31)*$AR$10</f>
        <v>0</v>
      </c>
      <c r="AS32" s="117">
        <f>AVERAGE(AS31:AS31)*$AS$10</f>
        <v>0</v>
      </c>
      <c r="AT32" s="117">
        <f>AVERAGE(AT31:AT31)*$AT$10</f>
        <v>0</v>
      </c>
      <c r="AU32" s="117">
        <f>AVERAGE(AU31:AU31)*$AU$10</f>
        <v>0</v>
      </c>
      <c r="AV32" s="117">
        <f>AVERAGE(AV31:AV31)*$AV$10</f>
        <v>0</v>
      </c>
      <c r="AW32" s="117">
        <f>AVERAGE(AW31:AW31)*$AW$10</f>
        <v>0</v>
      </c>
      <c r="AX32" s="117">
        <f>AVERAGE(AX31:AX31)*$AX$10</f>
        <v>0</v>
      </c>
      <c r="AY32" s="118">
        <f>SUM(AQ32:AX32)</f>
        <v>0</v>
      </c>
      <c r="AZ32" s="119">
        <v>0.12</v>
      </c>
      <c r="BA32" s="118">
        <f>AY32*AZ32</f>
        <v>0</v>
      </c>
      <c r="BB32" s="98"/>
    </row>
    <row r="33" spans="1:54" s="136" customFormat="1" ht="16.5" customHeight="1" x14ac:dyDescent="0.3">
      <c r="A33" s="91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88"/>
      <c r="M33" s="134"/>
      <c r="N33" s="134"/>
      <c r="O33" s="134"/>
      <c r="P33" s="134"/>
      <c r="Q33" s="134"/>
      <c r="R33" s="134"/>
      <c r="S33" s="134"/>
      <c r="T33" s="134"/>
      <c r="U33" s="88"/>
      <c r="V33" s="108"/>
      <c r="W33" s="108"/>
      <c r="X33" s="91"/>
      <c r="Y33" s="135"/>
      <c r="Z33" s="135"/>
      <c r="AA33" s="135"/>
      <c r="AB33" s="91"/>
      <c r="AC33" s="91"/>
      <c r="AD33" s="91"/>
      <c r="AE33" s="91"/>
      <c r="AF33" s="91"/>
      <c r="AG33" s="91"/>
      <c r="AH33" s="131"/>
      <c r="AI33" s="131"/>
      <c r="AJ33" s="108"/>
      <c r="AK33" s="108"/>
      <c r="AL33" s="108"/>
      <c r="AM33" s="108"/>
      <c r="AN33" s="108"/>
      <c r="AO33" s="108"/>
      <c r="AP33" s="106"/>
      <c r="AQ33" s="108"/>
      <c r="AR33" s="108"/>
      <c r="AS33" s="108"/>
      <c r="AT33" s="108"/>
      <c r="AU33" s="108"/>
      <c r="AV33" s="108"/>
      <c r="AW33" s="108"/>
      <c r="AX33" s="108"/>
      <c r="AY33" s="108"/>
      <c r="AZ33" s="109"/>
      <c r="BA33" s="108"/>
      <c r="BB33" s="98"/>
    </row>
    <row r="34" spans="1:54" s="136" customFormat="1" ht="27" customHeight="1" x14ac:dyDescent="0.35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88"/>
      <c r="M34" s="134"/>
      <c r="N34" s="134"/>
      <c r="O34" s="134"/>
      <c r="P34" s="134"/>
      <c r="Q34" s="134"/>
      <c r="R34" s="134"/>
      <c r="S34" s="134"/>
      <c r="T34" s="134"/>
      <c r="U34" s="88"/>
      <c r="V34" s="108"/>
      <c r="W34" s="108"/>
      <c r="X34" s="91"/>
      <c r="Y34" s="135"/>
      <c r="Z34" s="135"/>
      <c r="AA34" s="135"/>
      <c r="AB34" s="91"/>
      <c r="AC34" s="91"/>
      <c r="AD34" s="91"/>
      <c r="AE34" s="91"/>
      <c r="AF34" s="91"/>
      <c r="AG34" s="91"/>
      <c r="AH34" s="131"/>
      <c r="AI34" s="131"/>
      <c r="AJ34" s="108"/>
      <c r="AK34" s="108"/>
      <c r="AL34" s="108"/>
      <c r="AM34" s="108"/>
      <c r="AN34" s="108"/>
      <c r="AO34" s="108"/>
      <c r="AP34" s="106"/>
      <c r="AQ34" s="290" t="s">
        <v>67</v>
      </c>
      <c r="AR34" s="290"/>
      <c r="AS34" s="290"/>
      <c r="AT34" s="290"/>
      <c r="AU34" s="290"/>
      <c r="AV34" s="290"/>
      <c r="AW34" s="290"/>
      <c r="AX34" s="290"/>
      <c r="AY34" s="290"/>
      <c r="AZ34" s="290"/>
      <c r="BA34" s="137">
        <f>BA12+BA17+BA22+BA27+BA32</f>
        <v>0</v>
      </c>
      <c r="BB34" s="98"/>
    </row>
    <row r="35" spans="1:54" s="136" customFormat="1" ht="16.5" customHeight="1" x14ac:dyDescent="0.3">
      <c r="A35" s="138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9"/>
      <c r="M35" s="140"/>
      <c r="N35" s="140"/>
      <c r="O35" s="140"/>
      <c r="P35" s="140"/>
      <c r="Q35" s="140"/>
      <c r="R35" s="140"/>
      <c r="S35" s="140"/>
      <c r="T35" s="140"/>
      <c r="U35" s="139"/>
      <c r="V35" s="133"/>
      <c r="W35" s="133"/>
      <c r="X35" s="138"/>
      <c r="Y35" s="141"/>
      <c r="Z35" s="141"/>
      <c r="AA35" s="141"/>
      <c r="AB35" s="138"/>
      <c r="AC35" s="138"/>
      <c r="AD35" s="138"/>
      <c r="AE35" s="138"/>
      <c r="AF35" s="138"/>
      <c r="AG35" s="138"/>
      <c r="AH35" s="142"/>
      <c r="AI35" s="142"/>
      <c r="AJ35" s="133"/>
      <c r="AK35" s="133"/>
      <c r="AL35" s="133"/>
      <c r="AM35" s="133"/>
      <c r="AN35" s="133"/>
      <c r="AO35" s="133"/>
      <c r="AP35" s="132"/>
      <c r="AQ35" s="133"/>
      <c r="AR35" s="133"/>
      <c r="AS35" s="133"/>
      <c r="AT35" s="133"/>
      <c r="AU35" s="133"/>
      <c r="AV35" s="133"/>
      <c r="AW35" s="133"/>
      <c r="AX35" s="133"/>
      <c r="AY35" s="133"/>
      <c r="AZ35" s="143"/>
      <c r="BA35" s="133"/>
      <c r="BB35" s="144"/>
    </row>
  </sheetData>
  <sheetProtection algorithmName="SHA-512" hashValue="P9EemOzJcREj5+ZlR+yRG7gcfDN5q8SqucgevArMFtAKO0KxofBmZYpNHITnIk09s606waNTi04chv8a/gxLTQ==" saltValue="jqdAeIxaHzjX6uTFgykeGA==" spinCount="100000" sheet="1" objects="1" scenarios="1"/>
  <mergeCells count="52">
    <mergeCell ref="A5:B6"/>
    <mergeCell ref="M5:N5"/>
    <mergeCell ref="M6:N6"/>
    <mergeCell ref="A1:BB1"/>
    <mergeCell ref="A2:BB2"/>
    <mergeCell ref="A3:C3"/>
    <mergeCell ref="D3:L3"/>
    <mergeCell ref="AQ34:AZ34"/>
    <mergeCell ref="M3:U3"/>
    <mergeCell ref="V3:AG3"/>
    <mergeCell ref="AH3:AP3"/>
    <mergeCell ref="AQ3:BB3"/>
    <mergeCell ref="A4:BB4"/>
    <mergeCell ref="A9:B9"/>
    <mergeCell ref="D19:K19"/>
    <mergeCell ref="D24:K24"/>
    <mergeCell ref="AQ24:AX24"/>
    <mergeCell ref="V29:V30"/>
    <mergeCell ref="W29:W30"/>
    <mergeCell ref="Y14:AF14"/>
    <mergeCell ref="Y19:AF19"/>
    <mergeCell ref="Y24:AF24"/>
    <mergeCell ref="Y29:AF29"/>
    <mergeCell ref="AQ29:AX29"/>
    <mergeCell ref="AH14:AO14"/>
    <mergeCell ref="AH19:AO19"/>
    <mergeCell ref="AH24:AO24"/>
    <mergeCell ref="AH29:AO29"/>
    <mergeCell ref="AQ14:AX14"/>
    <mergeCell ref="AQ19:AX19"/>
    <mergeCell ref="A29:B29"/>
    <mergeCell ref="A19:B19"/>
    <mergeCell ref="A14:B14"/>
    <mergeCell ref="D14:K14"/>
    <mergeCell ref="M29:T29"/>
    <mergeCell ref="D29:K29"/>
    <mergeCell ref="M14:T14"/>
    <mergeCell ref="M19:T19"/>
    <mergeCell ref="M24:T24"/>
    <mergeCell ref="AQ8:AX8"/>
    <mergeCell ref="V8:V9"/>
    <mergeCell ref="W8:W9"/>
    <mergeCell ref="D8:K8"/>
    <mergeCell ref="M8:T8"/>
    <mergeCell ref="Y8:AF8"/>
    <mergeCell ref="AH8:AO8"/>
    <mergeCell ref="V14:V15"/>
    <mergeCell ref="W14:W15"/>
    <mergeCell ref="V19:V20"/>
    <mergeCell ref="W19:W20"/>
    <mergeCell ref="V24:V25"/>
    <mergeCell ref="W24:W25"/>
  </mergeCells>
  <phoneticPr fontId="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98D4F-3210-4E77-BD19-591E11640151}">
  <dimension ref="A1:BB35"/>
  <sheetViews>
    <sheetView topLeftCell="D3" zoomScale="70" zoomScaleNormal="70" workbookViewId="0">
      <selection activeCell="P26" sqref="P26"/>
    </sheetView>
  </sheetViews>
  <sheetFormatPr defaultColWidth="9.1796875" defaultRowHeight="12" x14ac:dyDescent="0.3"/>
  <cols>
    <col min="1" max="1" width="23.1796875" style="217" customWidth="1"/>
    <col min="2" max="2" width="26.81640625" style="218" customWidth="1"/>
    <col min="3" max="3" width="4.54296875" style="72" customWidth="1"/>
    <col min="4" max="4" width="9.1796875" style="146" customWidth="1"/>
    <col min="5" max="11" width="9.1796875" style="146"/>
    <col min="12" max="12" width="4.54296875" style="136" customWidth="1"/>
    <col min="13" max="13" width="10.453125" style="147" bestFit="1" customWidth="1"/>
    <col min="14" max="20" width="9.1796875" style="147"/>
    <col min="21" max="21" width="4.54296875" style="136" customWidth="1"/>
    <col min="22" max="23" width="18.54296875" style="146" customWidth="1"/>
    <col min="24" max="24" width="4.54296875" style="148" customWidth="1"/>
    <col min="25" max="32" width="10.81640625" style="146" customWidth="1"/>
    <col min="33" max="33" width="4.54296875" style="148" customWidth="1"/>
    <col min="34" max="41" width="10.81640625" style="146" customWidth="1"/>
    <col min="42" max="42" width="27.1796875" style="72" customWidth="1"/>
    <col min="43" max="50" width="10.81640625" style="146" customWidth="1"/>
    <col min="51" max="51" width="12.54296875" style="146" customWidth="1"/>
    <col min="52" max="52" width="8.453125" style="149" customWidth="1"/>
    <col min="53" max="53" width="12.54296875" style="146" customWidth="1"/>
    <col min="54" max="54" width="4.54296875" style="72" customWidth="1"/>
    <col min="55" max="16384" width="9.1796875" style="72"/>
  </cols>
  <sheetData>
    <row r="1" spans="1:54" s="63" customFormat="1" ht="83.15" customHeight="1" x14ac:dyDescent="0.35">
      <c r="A1" s="311" t="s">
        <v>52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  <c r="Z1" s="311"/>
      <c r="AA1" s="311"/>
      <c r="AB1" s="311"/>
      <c r="AC1" s="311"/>
      <c r="AD1" s="311"/>
      <c r="AE1" s="311"/>
      <c r="AF1" s="311"/>
      <c r="AG1" s="311"/>
      <c r="AH1" s="311"/>
      <c r="AI1" s="311"/>
      <c r="AJ1" s="311"/>
      <c r="AK1" s="311"/>
      <c r="AL1" s="311"/>
      <c r="AM1" s="311"/>
      <c r="AN1" s="311"/>
      <c r="AO1" s="311"/>
      <c r="AP1" s="311"/>
      <c r="AQ1" s="311"/>
      <c r="AR1" s="311"/>
      <c r="AS1" s="311"/>
      <c r="AT1" s="311"/>
      <c r="AU1" s="311"/>
      <c r="AV1" s="311"/>
      <c r="AW1" s="311"/>
      <c r="AX1" s="311"/>
      <c r="AY1" s="311"/>
      <c r="AZ1" s="311"/>
      <c r="BA1" s="311"/>
      <c r="BB1" s="311"/>
    </row>
    <row r="2" spans="1:54" s="63" customFormat="1" ht="199" customHeight="1" x14ac:dyDescent="0.35">
      <c r="A2" s="312" t="s">
        <v>77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312"/>
      <c r="AA2" s="312"/>
      <c r="AB2" s="312"/>
      <c r="AC2" s="312"/>
      <c r="AD2" s="312"/>
      <c r="AE2" s="312"/>
      <c r="AF2" s="312"/>
      <c r="AG2" s="312"/>
      <c r="AH2" s="312"/>
      <c r="AI2" s="312"/>
      <c r="AJ2" s="312"/>
      <c r="AK2" s="312"/>
      <c r="AL2" s="312"/>
      <c r="AM2" s="312"/>
      <c r="AN2" s="312"/>
      <c r="AO2" s="312"/>
      <c r="AP2" s="312"/>
      <c r="AQ2" s="312"/>
      <c r="AR2" s="312"/>
      <c r="AS2" s="312"/>
      <c r="AT2" s="312"/>
      <c r="AU2" s="312"/>
      <c r="AV2" s="312"/>
      <c r="AW2" s="312"/>
      <c r="AX2" s="312"/>
      <c r="AY2" s="312"/>
      <c r="AZ2" s="312"/>
      <c r="BA2" s="312"/>
      <c r="BB2" s="312"/>
    </row>
    <row r="3" spans="1:54" s="63" customFormat="1" ht="24" customHeight="1" x14ac:dyDescent="0.35">
      <c r="A3" s="219" t="s">
        <v>29</v>
      </c>
      <c r="B3" s="291" t="str">
        <f>'Overzicht prijzenblad'!B4</f>
        <v>&lt;naam&gt;</v>
      </c>
      <c r="C3" s="292"/>
      <c r="D3" s="292"/>
      <c r="E3" s="292"/>
      <c r="F3" s="310"/>
      <c r="G3" s="220"/>
      <c r="H3" s="220"/>
      <c r="I3" s="220"/>
      <c r="J3" s="220"/>
      <c r="K3" s="220"/>
      <c r="L3" s="220"/>
      <c r="M3" s="175"/>
      <c r="N3" s="176"/>
      <c r="O3" s="176"/>
      <c r="P3" s="176"/>
      <c r="Q3" s="176"/>
      <c r="R3" s="176"/>
      <c r="S3" s="176"/>
      <c r="T3" s="176"/>
      <c r="U3" s="176"/>
      <c r="V3" s="175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5"/>
      <c r="AI3" s="176"/>
      <c r="AJ3" s="176"/>
      <c r="AK3" s="176"/>
      <c r="AL3" s="176"/>
      <c r="AM3" s="176"/>
      <c r="AN3" s="176"/>
      <c r="AO3" s="176"/>
      <c r="AP3" s="176"/>
      <c r="AQ3" s="175"/>
      <c r="AR3" s="176"/>
      <c r="AS3" s="176"/>
      <c r="AT3" s="176"/>
      <c r="AU3" s="176"/>
      <c r="AV3" s="176"/>
      <c r="AW3" s="176"/>
      <c r="AX3" s="176"/>
      <c r="AY3" s="176"/>
      <c r="AZ3" s="176"/>
      <c r="BA3" s="176"/>
      <c r="BB3" s="176"/>
    </row>
    <row r="4" spans="1:54" s="63" customFormat="1" ht="24" customHeight="1" x14ac:dyDescent="0.35">
      <c r="A4" s="313" t="s">
        <v>53</v>
      </c>
      <c r="B4" s="313"/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3"/>
      <c r="O4" s="313"/>
      <c r="P4" s="313"/>
      <c r="Q4" s="313"/>
      <c r="R4" s="313"/>
      <c r="S4" s="313"/>
      <c r="T4" s="313"/>
      <c r="U4" s="313"/>
      <c r="V4" s="313"/>
      <c r="W4" s="313"/>
      <c r="X4" s="313"/>
      <c r="Y4" s="313"/>
      <c r="Z4" s="313"/>
      <c r="AA4" s="313"/>
      <c r="AB4" s="313"/>
      <c r="AC4" s="313"/>
      <c r="AD4" s="313"/>
      <c r="AE4" s="313"/>
      <c r="AF4" s="313"/>
      <c r="AG4" s="313"/>
      <c r="AH4" s="313"/>
      <c r="AI4" s="313"/>
      <c r="AJ4" s="313"/>
      <c r="AK4" s="313"/>
      <c r="AL4" s="313"/>
      <c r="AM4" s="313"/>
      <c r="AN4" s="313"/>
      <c r="AO4" s="313"/>
      <c r="AP4" s="313"/>
      <c r="AQ4" s="313"/>
      <c r="AR4" s="313"/>
      <c r="AS4" s="313"/>
      <c r="AT4" s="313"/>
      <c r="AU4" s="313"/>
      <c r="AV4" s="313"/>
      <c r="AW4" s="313"/>
      <c r="AX4" s="313"/>
      <c r="AY4" s="313"/>
      <c r="AZ4" s="313"/>
      <c r="BA4" s="313"/>
      <c r="BB4" s="313"/>
    </row>
    <row r="5" spans="1:54" customFormat="1" ht="12" customHeight="1" x14ac:dyDescent="0.35">
      <c r="A5" s="297" t="s">
        <v>58</v>
      </c>
      <c r="B5" s="298"/>
      <c r="C5" s="254"/>
      <c r="D5" s="255" t="s">
        <v>13</v>
      </c>
      <c r="E5" s="255" t="s">
        <v>14</v>
      </c>
      <c r="F5" s="255" t="s">
        <v>15</v>
      </c>
      <c r="G5" s="82" t="s">
        <v>5</v>
      </c>
      <c r="H5" s="82" t="s">
        <v>6</v>
      </c>
      <c r="I5" s="82" t="s">
        <v>7</v>
      </c>
      <c r="J5" s="82" t="s">
        <v>8</v>
      </c>
      <c r="K5" s="82" t="s">
        <v>9</v>
      </c>
      <c r="L5" s="256"/>
      <c r="M5" s="301" t="s">
        <v>82</v>
      </c>
      <c r="N5" s="301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  <c r="AD5" s="256"/>
      <c r="AE5" s="256"/>
      <c r="AF5" s="256"/>
      <c r="AG5" s="256"/>
      <c r="AH5" s="256"/>
      <c r="AI5" s="256"/>
      <c r="AJ5" s="256"/>
      <c r="AK5" s="256"/>
      <c r="AL5" s="256"/>
      <c r="AM5" s="256"/>
      <c r="AN5" s="256"/>
      <c r="AO5" s="256"/>
      <c r="AP5" s="256"/>
      <c r="AQ5" s="256"/>
      <c r="AR5" s="256"/>
      <c r="AS5" s="256"/>
      <c r="AT5" s="256"/>
      <c r="AU5" s="256"/>
      <c r="AV5" s="256"/>
      <c r="AW5" s="256"/>
      <c r="AX5" s="256"/>
      <c r="AY5" s="256"/>
      <c r="AZ5" s="256"/>
      <c r="BA5" s="256"/>
      <c r="BB5" s="256"/>
    </row>
    <row r="6" spans="1:54" customFormat="1" ht="12" customHeight="1" x14ac:dyDescent="0.35">
      <c r="A6" s="299"/>
      <c r="B6" s="300"/>
      <c r="C6" s="254"/>
      <c r="D6" s="255">
        <v>20000</v>
      </c>
      <c r="E6" s="255">
        <v>20000</v>
      </c>
      <c r="F6" s="255">
        <v>20000</v>
      </c>
      <c r="G6" s="255">
        <v>20000</v>
      </c>
      <c r="H6" s="255">
        <v>20000</v>
      </c>
      <c r="I6" s="255">
        <v>20000</v>
      </c>
      <c r="J6" s="255">
        <v>20000</v>
      </c>
      <c r="K6" s="255">
        <v>10000</v>
      </c>
      <c r="L6" s="256"/>
      <c r="M6" s="301">
        <f>SUM(D6:K6)</f>
        <v>150000</v>
      </c>
      <c r="N6" s="301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9"/>
      <c r="AE6" s="259"/>
      <c r="AF6" s="259"/>
      <c r="AG6" s="259"/>
      <c r="AH6" s="259"/>
      <c r="AI6" s="259"/>
      <c r="AJ6" s="259"/>
      <c r="AK6" s="259"/>
      <c r="AL6" s="259"/>
      <c r="AM6" s="259"/>
      <c r="AN6" s="259"/>
      <c r="AO6" s="259"/>
      <c r="AP6" s="259"/>
      <c r="AQ6" s="259"/>
      <c r="AR6" s="259"/>
      <c r="AS6" s="259"/>
      <c r="AT6" s="259"/>
      <c r="AU6" s="259"/>
      <c r="AV6" s="259"/>
      <c r="AW6" s="259"/>
      <c r="AX6" s="259"/>
      <c r="AY6" s="259"/>
      <c r="AZ6" s="259"/>
      <c r="BA6" s="259"/>
      <c r="BB6" s="259"/>
    </row>
    <row r="7" spans="1:54" ht="12" customHeight="1" x14ac:dyDescent="0.3">
      <c r="A7" s="115"/>
      <c r="B7" s="115"/>
      <c r="C7" s="253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98"/>
    </row>
    <row r="8" spans="1:54" s="80" customFormat="1" ht="12" customHeight="1" x14ac:dyDescent="0.3">
      <c r="A8" s="115"/>
      <c r="B8" s="115"/>
      <c r="C8" s="115"/>
      <c r="D8" s="177" t="s">
        <v>35</v>
      </c>
      <c r="E8" s="178"/>
      <c r="F8" s="178"/>
      <c r="G8" s="178"/>
      <c r="H8" s="178"/>
      <c r="I8" s="178"/>
      <c r="J8" s="178"/>
      <c r="K8" s="178"/>
      <c r="L8" s="74"/>
      <c r="M8" s="179" t="s">
        <v>39</v>
      </c>
      <c r="N8" s="179"/>
      <c r="O8" s="179"/>
      <c r="P8" s="179"/>
      <c r="Q8" s="179"/>
      <c r="R8" s="179"/>
      <c r="S8" s="179"/>
      <c r="T8" s="179"/>
      <c r="U8" s="74"/>
      <c r="V8" s="180" t="s">
        <v>37</v>
      </c>
      <c r="W8" s="180" t="s">
        <v>38</v>
      </c>
      <c r="X8" s="75"/>
      <c r="Y8" s="178" t="s">
        <v>73</v>
      </c>
      <c r="Z8" s="178"/>
      <c r="AA8" s="178"/>
      <c r="AB8" s="178"/>
      <c r="AC8" s="178"/>
      <c r="AD8" s="178"/>
      <c r="AE8" s="178"/>
      <c r="AF8" s="178"/>
      <c r="AG8" s="75"/>
      <c r="AH8" s="178" t="s">
        <v>41</v>
      </c>
      <c r="AI8" s="178"/>
      <c r="AJ8" s="178"/>
      <c r="AK8" s="178"/>
      <c r="AL8" s="178"/>
      <c r="AM8" s="178"/>
      <c r="AN8" s="178"/>
      <c r="AO8" s="178"/>
      <c r="AP8" s="76"/>
      <c r="AQ8" s="178" t="s">
        <v>40</v>
      </c>
      <c r="AR8" s="178"/>
      <c r="AS8" s="178"/>
      <c r="AT8" s="178"/>
      <c r="AU8" s="178"/>
      <c r="AV8" s="178"/>
      <c r="AW8" s="178"/>
      <c r="AX8" s="178"/>
      <c r="AY8" s="77"/>
      <c r="AZ8" s="78"/>
      <c r="BA8" s="77"/>
      <c r="BB8" s="79"/>
    </row>
    <row r="9" spans="1:54" s="80" customFormat="1" ht="72" x14ac:dyDescent="0.35">
      <c r="A9" s="200" t="str">
        <f>Kortingspercentages!A6</f>
        <v>Categorie: Grote gesloten bestelwagens</v>
      </c>
      <c r="B9" s="201"/>
      <c r="C9" s="73"/>
      <c r="D9" s="81" t="s">
        <v>2</v>
      </c>
      <c r="E9" s="82" t="s">
        <v>3</v>
      </c>
      <c r="F9" s="82" t="s">
        <v>4</v>
      </c>
      <c r="G9" s="82" t="s">
        <v>5</v>
      </c>
      <c r="H9" s="82" t="s">
        <v>6</v>
      </c>
      <c r="I9" s="82" t="s">
        <v>7</v>
      </c>
      <c r="J9" s="82" t="s">
        <v>8</v>
      </c>
      <c r="K9" s="82" t="s">
        <v>9</v>
      </c>
      <c r="L9" s="74"/>
      <c r="M9" s="83" t="s">
        <v>2</v>
      </c>
      <c r="N9" s="83" t="s">
        <v>3</v>
      </c>
      <c r="O9" s="83" t="s">
        <v>4</v>
      </c>
      <c r="P9" s="83" t="s">
        <v>5</v>
      </c>
      <c r="Q9" s="83" t="s">
        <v>6</v>
      </c>
      <c r="R9" s="83" t="s">
        <v>7</v>
      </c>
      <c r="S9" s="83" t="s">
        <v>8</v>
      </c>
      <c r="T9" s="83" t="s">
        <v>9</v>
      </c>
      <c r="U9" s="74"/>
      <c r="V9" s="181"/>
      <c r="W9" s="181"/>
      <c r="X9" s="75"/>
      <c r="Y9" s="82" t="s">
        <v>2</v>
      </c>
      <c r="Z9" s="82" t="s">
        <v>3</v>
      </c>
      <c r="AA9" s="82" t="s">
        <v>4</v>
      </c>
      <c r="AB9" s="82" t="s">
        <v>5</v>
      </c>
      <c r="AC9" s="82" t="s">
        <v>6</v>
      </c>
      <c r="AD9" s="82" t="s">
        <v>7</v>
      </c>
      <c r="AE9" s="82" t="s">
        <v>8</v>
      </c>
      <c r="AF9" s="82" t="s">
        <v>9</v>
      </c>
      <c r="AG9" s="75"/>
      <c r="AH9" s="82" t="s">
        <v>13</v>
      </c>
      <c r="AI9" s="82" t="s">
        <v>14</v>
      </c>
      <c r="AJ9" s="82" t="s">
        <v>15</v>
      </c>
      <c r="AK9" s="82" t="s">
        <v>16</v>
      </c>
      <c r="AL9" s="82" t="s">
        <v>17</v>
      </c>
      <c r="AM9" s="82" t="s">
        <v>18</v>
      </c>
      <c r="AN9" s="82" t="s">
        <v>19</v>
      </c>
      <c r="AO9" s="82" t="s">
        <v>20</v>
      </c>
      <c r="AP9" s="76"/>
      <c r="AQ9" s="82" t="s">
        <v>13</v>
      </c>
      <c r="AR9" s="82" t="s">
        <v>14</v>
      </c>
      <c r="AS9" s="82" t="s">
        <v>15</v>
      </c>
      <c r="AT9" s="82" t="s">
        <v>16</v>
      </c>
      <c r="AU9" s="82" t="s">
        <v>17</v>
      </c>
      <c r="AV9" s="82" t="s">
        <v>18</v>
      </c>
      <c r="AW9" s="82" t="s">
        <v>19</v>
      </c>
      <c r="AX9" s="82" t="s">
        <v>20</v>
      </c>
      <c r="AY9" s="169" t="s">
        <v>45</v>
      </c>
      <c r="AZ9" s="170" t="s">
        <v>43</v>
      </c>
      <c r="BA9" s="169" t="s">
        <v>50</v>
      </c>
      <c r="BB9" s="79"/>
    </row>
    <row r="10" spans="1:54" x14ac:dyDescent="0.3">
      <c r="A10" s="202" t="str">
        <f>Kortingspercentages!$A$5</f>
        <v>Merk</v>
      </c>
      <c r="B10" s="203" t="str">
        <f>Kortingspercentages!$E$5</f>
        <v>Catalogusprijs minus korting</v>
      </c>
      <c r="C10" s="86"/>
      <c r="D10" s="87"/>
      <c r="E10" s="87"/>
      <c r="F10" s="87"/>
      <c r="G10" s="87"/>
      <c r="H10" s="87"/>
      <c r="I10" s="87"/>
      <c r="J10" s="87"/>
      <c r="K10" s="87"/>
      <c r="L10" s="88"/>
      <c r="M10" s="89"/>
      <c r="N10" s="89"/>
      <c r="O10" s="89"/>
      <c r="P10" s="89"/>
      <c r="Q10" s="89"/>
      <c r="R10" s="89"/>
      <c r="S10" s="89"/>
      <c r="T10" s="89"/>
      <c r="U10" s="88"/>
      <c r="V10" s="90"/>
      <c r="W10" s="90"/>
      <c r="X10" s="91"/>
      <c r="Y10" s="92"/>
      <c r="Z10" s="92"/>
      <c r="AA10" s="87"/>
      <c r="AB10" s="87"/>
      <c r="AC10" s="87"/>
      <c r="AD10" s="92"/>
      <c r="AE10" s="87"/>
      <c r="AF10" s="87"/>
      <c r="AG10" s="91"/>
      <c r="AH10" s="93"/>
      <c r="AI10" s="93"/>
      <c r="AJ10" s="93"/>
      <c r="AK10" s="93"/>
      <c r="AL10" s="93"/>
      <c r="AM10" s="93"/>
      <c r="AN10" s="93"/>
      <c r="AO10" s="93"/>
      <c r="AP10" s="94" t="s">
        <v>44</v>
      </c>
      <c r="AQ10" s="95">
        <v>2.5000000000000001E-2</v>
      </c>
      <c r="AR10" s="95">
        <v>0.05</v>
      </c>
      <c r="AS10" s="95">
        <v>7.4999999999999997E-2</v>
      </c>
      <c r="AT10" s="95">
        <v>0.1</v>
      </c>
      <c r="AU10" s="95">
        <v>0.15</v>
      </c>
      <c r="AV10" s="95">
        <v>0.35</v>
      </c>
      <c r="AW10" s="95">
        <v>0.15</v>
      </c>
      <c r="AX10" s="95">
        <v>0.1</v>
      </c>
      <c r="AY10" s="96"/>
      <c r="AZ10" s="97"/>
      <c r="BA10" s="96"/>
      <c r="BB10" s="98"/>
    </row>
    <row r="11" spans="1:54" s="110" customFormat="1" x14ac:dyDescent="0.3">
      <c r="A11" s="204">
        <f>Kortingspercentages!A7</f>
        <v>0</v>
      </c>
      <c r="B11" s="205">
        <f>Kortingspercentages!E7</f>
        <v>0</v>
      </c>
      <c r="C11" s="101"/>
      <c r="D11" s="245">
        <v>0</v>
      </c>
      <c r="E11" s="246">
        <v>0</v>
      </c>
      <c r="F11" s="246">
        <v>0</v>
      </c>
      <c r="G11" s="246">
        <v>0</v>
      </c>
      <c r="H11" s="246">
        <v>0</v>
      </c>
      <c r="I11" s="246">
        <v>0</v>
      </c>
      <c r="J11" s="246">
        <v>0</v>
      </c>
      <c r="K11" s="246">
        <v>0</v>
      </c>
      <c r="L11" s="102"/>
      <c r="M11" s="248">
        <v>0</v>
      </c>
      <c r="N11" s="248">
        <v>0</v>
      </c>
      <c r="O11" s="248">
        <v>0</v>
      </c>
      <c r="P11" s="248">
        <v>0</v>
      </c>
      <c r="Q11" s="248">
        <v>0</v>
      </c>
      <c r="R11" s="248">
        <v>0</v>
      </c>
      <c r="S11" s="248">
        <v>0</v>
      </c>
      <c r="T11" s="248">
        <v>0</v>
      </c>
      <c r="U11" s="102"/>
      <c r="V11" s="246">
        <v>0</v>
      </c>
      <c r="W11" s="246">
        <v>0</v>
      </c>
      <c r="X11" s="103"/>
      <c r="Y11" s="104">
        <f>$B11*M11</f>
        <v>0</v>
      </c>
      <c r="Z11" s="104">
        <f t="shared" ref="Z11:AE11" si="0">$B11*N11</f>
        <v>0</v>
      </c>
      <c r="AA11" s="104">
        <f t="shared" si="0"/>
        <v>0</v>
      </c>
      <c r="AB11" s="104">
        <f t="shared" si="0"/>
        <v>0</v>
      </c>
      <c r="AC11" s="104">
        <f t="shared" si="0"/>
        <v>0</v>
      </c>
      <c r="AD11" s="104">
        <f t="shared" si="0"/>
        <v>0</v>
      </c>
      <c r="AE11" s="104">
        <f t="shared" si="0"/>
        <v>0</v>
      </c>
      <c r="AF11" s="104">
        <f>$B11*T11</f>
        <v>0</v>
      </c>
      <c r="AG11" s="103"/>
      <c r="AH11" s="105">
        <f>(B11-Y11)/$D$6</f>
        <v>0</v>
      </c>
      <c r="AI11" s="105">
        <f>(Y11-Z11)/$E$6</f>
        <v>0</v>
      </c>
      <c r="AJ11" s="105">
        <f>(Z11-AA11)/$F$6</f>
        <v>0</v>
      </c>
      <c r="AK11" s="105">
        <f>(AA11-AB11)/$G$6</f>
        <v>0</v>
      </c>
      <c r="AL11" s="105">
        <f>(AB11-AC11)/$H$6</f>
        <v>0</v>
      </c>
      <c r="AM11" s="105">
        <f>(AC11-AD11)/$I$6</f>
        <v>0</v>
      </c>
      <c r="AN11" s="105">
        <f>(AD11-AE11)/$J$6</f>
        <v>0</v>
      </c>
      <c r="AO11" s="105">
        <f>(AE11-AF11)/$K$6</f>
        <v>0</v>
      </c>
      <c r="AP11" s="106"/>
      <c r="AQ11" s="111">
        <f>D11+$V$11+$W$11+AH11</f>
        <v>0</v>
      </c>
      <c r="AR11" s="111">
        <f>E11+$V$11+$W$11+AI11</f>
        <v>0</v>
      </c>
      <c r="AS11" s="111">
        <f t="shared" ref="AS11:AX11" si="1">F11+$V$11+$W$11+AJ11</f>
        <v>0</v>
      </c>
      <c r="AT11" s="111">
        <f t="shared" si="1"/>
        <v>0</v>
      </c>
      <c r="AU11" s="111">
        <f t="shared" si="1"/>
        <v>0</v>
      </c>
      <c r="AV11" s="111">
        <f t="shared" si="1"/>
        <v>0</v>
      </c>
      <c r="AW11" s="111">
        <f t="shared" si="1"/>
        <v>0</v>
      </c>
      <c r="AX11" s="111">
        <f t="shared" si="1"/>
        <v>0</v>
      </c>
      <c r="AY11" s="108"/>
      <c r="AZ11" s="109"/>
      <c r="BA11" s="108"/>
      <c r="BB11" s="98"/>
    </row>
    <row r="12" spans="1:54" s="110" customFormat="1" ht="24" x14ac:dyDescent="0.3">
      <c r="A12" s="206"/>
      <c r="B12" s="207"/>
      <c r="C12" s="114"/>
      <c r="D12" s="115"/>
      <c r="E12" s="115"/>
      <c r="F12" s="115"/>
      <c r="G12" s="115"/>
      <c r="H12" s="115"/>
      <c r="I12" s="115"/>
      <c r="J12" s="115"/>
      <c r="K12" s="115"/>
      <c r="L12" s="102"/>
      <c r="M12" s="116"/>
      <c r="N12" s="116"/>
      <c r="O12" s="116"/>
      <c r="P12" s="116"/>
      <c r="Q12" s="116"/>
      <c r="R12" s="116"/>
      <c r="S12" s="116"/>
      <c r="T12" s="116"/>
      <c r="U12" s="102"/>
      <c r="V12" s="115"/>
      <c r="W12" s="115"/>
      <c r="X12" s="103"/>
      <c r="Y12" s="115"/>
      <c r="Z12" s="115"/>
      <c r="AA12" s="115"/>
      <c r="AB12" s="115"/>
      <c r="AC12" s="115"/>
      <c r="AD12" s="115"/>
      <c r="AE12" s="115"/>
      <c r="AF12" s="115"/>
      <c r="AG12" s="103"/>
      <c r="AH12" s="108"/>
      <c r="AI12" s="108"/>
      <c r="AJ12" s="108"/>
      <c r="AK12" s="108"/>
      <c r="AL12" s="108"/>
      <c r="AM12" s="108"/>
      <c r="AN12" s="108"/>
      <c r="AO12" s="108"/>
      <c r="AP12" s="94" t="s">
        <v>42</v>
      </c>
      <c r="AQ12" s="117">
        <f>AVERAGE(AQ11:AQ11)*$AQ$10</f>
        <v>0</v>
      </c>
      <c r="AR12" s="117">
        <f>AVERAGE(AR11:AR11)*$AR$10</f>
        <v>0</v>
      </c>
      <c r="AS12" s="117">
        <f>AVERAGE(AS11:AS11)*$AS$10</f>
        <v>0</v>
      </c>
      <c r="AT12" s="117">
        <f>AVERAGE(AT11:AT11)*$AT$10</f>
        <v>0</v>
      </c>
      <c r="AU12" s="117">
        <f>AVERAGE(AU11:AU11)*$AU$10</f>
        <v>0</v>
      </c>
      <c r="AV12" s="117">
        <f>AVERAGE(AV11:AV11)*$AV$10</f>
        <v>0</v>
      </c>
      <c r="AW12" s="117">
        <f>AVERAGE(AW11:AW11)*$AW$10</f>
        <v>0</v>
      </c>
      <c r="AX12" s="117">
        <f>AVERAGE(AX11:AX11)*$AX$10</f>
        <v>0</v>
      </c>
      <c r="AY12" s="118">
        <f>SUM(AQ12:AX12)</f>
        <v>0</v>
      </c>
      <c r="AZ12" s="119">
        <v>0.22</v>
      </c>
      <c r="BA12" s="118">
        <f>AY12*AZ12</f>
        <v>0</v>
      </c>
      <c r="BB12" s="98"/>
    </row>
    <row r="13" spans="1:54" s="110" customFormat="1" ht="15" customHeight="1" x14ac:dyDescent="0.3">
      <c r="A13" s="206"/>
      <c r="B13" s="207"/>
      <c r="C13" s="114"/>
      <c r="D13" s="115"/>
      <c r="E13" s="115"/>
      <c r="F13" s="115"/>
      <c r="G13" s="115"/>
      <c r="H13" s="115"/>
      <c r="I13" s="115"/>
      <c r="J13" s="115"/>
      <c r="K13" s="115"/>
      <c r="L13" s="102"/>
      <c r="M13" s="116"/>
      <c r="N13" s="116"/>
      <c r="O13" s="116"/>
      <c r="P13" s="116"/>
      <c r="Q13" s="116"/>
      <c r="R13" s="116"/>
      <c r="S13" s="116"/>
      <c r="T13" s="116"/>
      <c r="U13" s="102"/>
      <c r="V13" s="115"/>
      <c r="W13" s="115"/>
      <c r="X13" s="103"/>
      <c r="Y13" s="115"/>
      <c r="Z13" s="115"/>
      <c r="AA13" s="115"/>
      <c r="AB13" s="115"/>
      <c r="AC13" s="115"/>
      <c r="AD13" s="115"/>
      <c r="AE13" s="115"/>
      <c r="AF13" s="115"/>
      <c r="AG13" s="103"/>
      <c r="AH13" s="108"/>
      <c r="AI13" s="108"/>
      <c r="AJ13" s="108"/>
      <c r="AK13" s="108"/>
      <c r="AL13" s="108"/>
      <c r="AM13" s="108"/>
      <c r="AN13" s="108"/>
      <c r="AO13" s="108"/>
      <c r="AP13" s="106"/>
      <c r="AQ13" s="108"/>
      <c r="AR13" s="108"/>
      <c r="AS13" s="108"/>
      <c r="AT13" s="108"/>
      <c r="AU13" s="108"/>
      <c r="AV13" s="108"/>
      <c r="AW13" s="108"/>
      <c r="AX13" s="108"/>
      <c r="AY13" s="108"/>
      <c r="AZ13" s="109"/>
      <c r="BA13" s="108"/>
      <c r="BB13" s="98"/>
    </row>
    <row r="14" spans="1:54" s="110" customFormat="1" ht="12" customHeight="1" x14ac:dyDescent="0.3">
      <c r="A14" s="307" t="str">
        <f>Kortingspercentages!A8</f>
        <v>Categorie: Middelgrote gesloten bestelwagens</v>
      </c>
      <c r="B14" s="309"/>
      <c r="C14" s="114"/>
      <c r="D14" s="177" t="s">
        <v>35</v>
      </c>
      <c r="E14" s="178"/>
      <c r="F14" s="178"/>
      <c r="G14" s="178"/>
      <c r="H14" s="178"/>
      <c r="I14" s="178"/>
      <c r="J14" s="178"/>
      <c r="K14" s="178"/>
      <c r="L14" s="102"/>
      <c r="M14" s="179" t="s">
        <v>39</v>
      </c>
      <c r="N14" s="179"/>
      <c r="O14" s="179"/>
      <c r="P14" s="179"/>
      <c r="Q14" s="179"/>
      <c r="R14" s="179"/>
      <c r="S14" s="179"/>
      <c r="T14" s="179"/>
      <c r="U14" s="102"/>
      <c r="V14" s="180" t="s">
        <v>27</v>
      </c>
      <c r="W14" s="180" t="s">
        <v>28</v>
      </c>
      <c r="X14" s="103"/>
      <c r="Y14" s="178" t="str">
        <f>$Y$8</f>
        <v>Gegarandeerde restwaarde na X aantal jaar</v>
      </c>
      <c r="Z14" s="178"/>
      <c r="AA14" s="178"/>
      <c r="AB14" s="178"/>
      <c r="AC14" s="178"/>
      <c r="AD14" s="178"/>
      <c r="AE14" s="178"/>
      <c r="AF14" s="178"/>
      <c r="AG14" s="103"/>
      <c r="AH14" s="178" t="str">
        <f>$AH$8</f>
        <v xml:space="preserve">Afschrijving per km per jaar </v>
      </c>
      <c r="AI14" s="178"/>
      <c r="AJ14" s="178"/>
      <c r="AK14" s="178"/>
      <c r="AL14" s="178"/>
      <c r="AM14" s="178"/>
      <c r="AN14" s="178"/>
      <c r="AO14" s="178"/>
      <c r="AP14" s="106"/>
      <c r="AQ14" s="178" t="s">
        <v>40</v>
      </c>
      <c r="AR14" s="178"/>
      <c r="AS14" s="178"/>
      <c r="AT14" s="178"/>
      <c r="AU14" s="178"/>
      <c r="AV14" s="178"/>
      <c r="AW14" s="178"/>
      <c r="AX14" s="178"/>
      <c r="AY14" s="108"/>
      <c r="AZ14" s="109"/>
      <c r="BA14" s="108"/>
      <c r="BB14" s="98"/>
    </row>
    <row r="15" spans="1:54" s="110" customFormat="1" ht="72" x14ac:dyDescent="0.3">
      <c r="A15" s="202" t="str">
        <f>Kortingspercentages!$A$5</f>
        <v>Merk</v>
      </c>
      <c r="B15" s="203" t="str">
        <f>Kortingspercentages!$E$5</f>
        <v>Catalogusprijs minus korting</v>
      </c>
      <c r="C15" s="114"/>
      <c r="D15" s="81" t="s">
        <v>2</v>
      </c>
      <c r="E15" s="82" t="s">
        <v>3</v>
      </c>
      <c r="F15" s="82" t="s">
        <v>4</v>
      </c>
      <c r="G15" s="82" t="s">
        <v>5</v>
      </c>
      <c r="H15" s="82" t="s">
        <v>6</v>
      </c>
      <c r="I15" s="82" t="s">
        <v>7</v>
      </c>
      <c r="J15" s="82" t="s">
        <v>8</v>
      </c>
      <c r="K15" s="82" t="s">
        <v>9</v>
      </c>
      <c r="L15" s="102"/>
      <c r="M15" s="120" t="s">
        <v>2</v>
      </c>
      <c r="N15" s="83" t="s">
        <v>3</v>
      </c>
      <c r="O15" s="83" t="s">
        <v>4</v>
      </c>
      <c r="P15" s="83" t="s">
        <v>5</v>
      </c>
      <c r="Q15" s="83" t="s">
        <v>6</v>
      </c>
      <c r="R15" s="83" t="s">
        <v>7</v>
      </c>
      <c r="S15" s="83" t="s">
        <v>8</v>
      </c>
      <c r="T15" s="83" t="s">
        <v>9</v>
      </c>
      <c r="U15" s="102"/>
      <c r="V15" s="181"/>
      <c r="W15" s="181"/>
      <c r="X15" s="103"/>
      <c r="Y15" s="81" t="s">
        <v>2</v>
      </c>
      <c r="Z15" s="82" t="s">
        <v>3</v>
      </c>
      <c r="AA15" s="82" t="s">
        <v>4</v>
      </c>
      <c r="AB15" s="82" t="s">
        <v>5</v>
      </c>
      <c r="AC15" s="82" t="s">
        <v>6</v>
      </c>
      <c r="AD15" s="82" t="s">
        <v>7</v>
      </c>
      <c r="AE15" s="82" t="s">
        <v>8</v>
      </c>
      <c r="AF15" s="82" t="s">
        <v>9</v>
      </c>
      <c r="AG15" s="103"/>
      <c r="AH15" s="81" t="s">
        <v>2</v>
      </c>
      <c r="AI15" s="82" t="s">
        <v>3</v>
      </c>
      <c r="AJ15" s="82" t="s">
        <v>4</v>
      </c>
      <c r="AK15" s="82" t="s">
        <v>5</v>
      </c>
      <c r="AL15" s="82" t="s">
        <v>6</v>
      </c>
      <c r="AM15" s="82" t="s">
        <v>7</v>
      </c>
      <c r="AN15" s="82" t="s">
        <v>8</v>
      </c>
      <c r="AO15" s="82" t="s">
        <v>9</v>
      </c>
      <c r="AP15" s="106"/>
      <c r="AQ15" s="82" t="s">
        <v>13</v>
      </c>
      <c r="AR15" s="82" t="s">
        <v>14</v>
      </c>
      <c r="AS15" s="82" t="s">
        <v>15</v>
      </c>
      <c r="AT15" s="82" t="s">
        <v>16</v>
      </c>
      <c r="AU15" s="82" t="s">
        <v>17</v>
      </c>
      <c r="AV15" s="82" t="s">
        <v>18</v>
      </c>
      <c r="AW15" s="82" t="s">
        <v>19</v>
      </c>
      <c r="AX15" s="82" t="s">
        <v>20</v>
      </c>
      <c r="AY15" s="169" t="s">
        <v>45</v>
      </c>
      <c r="AZ15" s="170" t="s">
        <v>43</v>
      </c>
      <c r="BA15" s="169" t="s">
        <v>50</v>
      </c>
      <c r="BB15" s="98"/>
    </row>
    <row r="16" spans="1:54" s="110" customFormat="1" x14ac:dyDescent="0.3">
      <c r="A16" s="208">
        <f>Kortingspercentages!A9</f>
        <v>0</v>
      </c>
      <c r="B16" s="209">
        <f>Kortingspercentages!E9</f>
        <v>0</v>
      </c>
      <c r="C16" s="114"/>
      <c r="D16" s="247">
        <v>0</v>
      </c>
      <c r="E16" s="247">
        <v>0</v>
      </c>
      <c r="F16" s="247">
        <v>0</v>
      </c>
      <c r="G16" s="247">
        <v>0</v>
      </c>
      <c r="H16" s="247">
        <v>0</v>
      </c>
      <c r="I16" s="247">
        <v>0</v>
      </c>
      <c r="J16" s="247">
        <v>0</v>
      </c>
      <c r="K16" s="247">
        <v>0</v>
      </c>
      <c r="L16" s="102"/>
      <c r="M16" s="244">
        <v>0</v>
      </c>
      <c r="N16" s="244">
        <v>0</v>
      </c>
      <c r="O16" s="244">
        <v>0</v>
      </c>
      <c r="P16" s="244">
        <v>0</v>
      </c>
      <c r="Q16" s="244">
        <v>0</v>
      </c>
      <c r="R16" s="244">
        <v>0</v>
      </c>
      <c r="S16" s="244">
        <v>0</v>
      </c>
      <c r="T16" s="244">
        <v>0</v>
      </c>
      <c r="U16" s="102"/>
      <c r="V16" s="247">
        <v>0</v>
      </c>
      <c r="W16" s="247">
        <v>0</v>
      </c>
      <c r="X16" s="103"/>
      <c r="Y16" s="123">
        <f t="shared" ref="Y16:AF16" si="2">$B16*M16</f>
        <v>0</v>
      </c>
      <c r="Z16" s="123">
        <f t="shared" si="2"/>
        <v>0</v>
      </c>
      <c r="AA16" s="123">
        <f t="shared" si="2"/>
        <v>0</v>
      </c>
      <c r="AB16" s="123">
        <f>$B16*P16</f>
        <v>0</v>
      </c>
      <c r="AC16" s="123">
        <f t="shared" si="2"/>
        <v>0</v>
      </c>
      <c r="AD16" s="123">
        <f t="shared" si="2"/>
        <v>0</v>
      </c>
      <c r="AE16" s="123">
        <f t="shared" si="2"/>
        <v>0</v>
      </c>
      <c r="AF16" s="123">
        <f t="shared" si="2"/>
        <v>0</v>
      </c>
      <c r="AG16" s="103"/>
      <c r="AH16" s="105">
        <f>(B16-Y16)/$D$6</f>
        <v>0</v>
      </c>
      <c r="AI16" s="105">
        <f>(Y16-Z16)/$E$6</f>
        <v>0</v>
      </c>
      <c r="AJ16" s="105">
        <f>(Z16-AA16)/$F$6</f>
        <v>0</v>
      </c>
      <c r="AK16" s="105">
        <f>(AA16-AB16)/$G$6</f>
        <v>0</v>
      </c>
      <c r="AL16" s="105">
        <f>(AB16-AC16)/$H$6</f>
        <v>0</v>
      </c>
      <c r="AM16" s="105">
        <f>(AC16-AD16)/$I$6</f>
        <v>0</v>
      </c>
      <c r="AN16" s="105">
        <f>(AD16-AE16)/$J$6</f>
        <v>0</v>
      </c>
      <c r="AO16" s="105">
        <f>(AE16-AF16)/$K$6</f>
        <v>0</v>
      </c>
      <c r="AP16" s="106"/>
      <c r="AQ16" s="111">
        <f>D16+$V$16+$W$16+AH16</f>
        <v>0</v>
      </c>
      <c r="AR16" s="111">
        <f t="shared" ref="AR16:AX16" si="3">E16+$V$16+$W$16+AI16</f>
        <v>0</v>
      </c>
      <c r="AS16" s="111">
        <f t="shared" si="3"/>
        <v>0</v>
      </c>
      <c r="AT16" s="111">
        <f t="shared" si="3"/>
        <v>0</v>
      </c>
      <c r="AU16" s="111">
        <f t="shared" si="3"/>
        <v>0</v>
      </c>
      <c r="AV16" s="111">
        <f t="shared" si="3"/>
        <v>0</v>
      </c>
      <c r="AW16" s="111">
        <f t="shared" si="3"/>
        <v>0</v>
      </c>
      <c r="AX16" s="111">
        <f t="shared" si="3"/>
        <v>0</v>
      </c>
      <c r="AY16" s="108"/>
      <c r="AZ16" s="109"/>
      <c r="BA16" s="108"/>
      <c r="BB16" s="98"/>
    </row>
    <row r="17" spans="1:54" s="110" customFormat="1" ht="24" x14ac:dyDescent="0.3">
      <c r="A17" s="206"/>
      <c r="B17" s="207"/>
      <c r="C17" s="114"/>
      <c r="D17" s="115"/>
      <c r="E17" s="115"/>
      <c r="F17" s="115"/>
      <c r="G17" s="115"/>
      <c r="H17" s="115"/>
      <c r="I17" s="115"/>
      <c r="J17" s="115"/>
      <c r="K17" s="115"/>
      <c r="L17" s="102"/>
      <c r="M17" s="116"/>
      <c r="N17" s="116"/>
      <c r="O17" s="116"/>
      <c r="P17" s="116"/>
      <c r="Q17" s="116"/>
      <c r="R17" s="116"/>
      <c r="S17" s="116"/>
      <c r="T17" s="116"/>
      <c r="U17" s="102"/>
      <c r="V17" s="115"/>
      <c r="W17" s="115"/>
      <c r="X17" s="103"/>
      <c r="Y17" s="115"/>
      <c r="Z17" s="115"/>
      <c r="AA17" s="115"/>
      <c r="AB17" s="115"/>
      <c r="AC17" s="115"/>
      <c r="AD17" s="115"/>
      <c r="AE17" s="115"/>
      <c r="AF17" s="115"/>
      <c r="AG17" s="103"/>
      <c r="AH17" s="125"/>
      <c r="AI17" s="125"/>
      <c r="AJ17" s="125"/>
      <c r="AK17" s="125"/>
      <c r="AL17" s="125"/>
      <c r="AM17" s="125"/>
      <c r="AN17" s="125"/>
      <c r="AO17" s="125"/>
      <c r="AP17" s="94" t="s">
        <v>42</v>
      </c>
      <c r="AQ17" s="117">
        <f>AVERAGE(AQ16:AQ16)*$AQ$10</f>
        <v>0</v>
      </c>
      <c r="AR17" s="117">
        <f>AVERAGE(AR16:AR16)*$AR$10</f>
        <v>0</v>
      </c>
      <c r="AS17" s="117">
        <f>AVERAGE(AS16:AS16)*$AS$10</f>
        <v>0</v>
      </c>
      <c r="AT17" s="117">
        <f>AVERAGE(AT16:AT16)*$AT$10</f>
        <v>0</v>
      </c>
      <c r="AU17" s="117">
        <f>AVERAGE(AU16:AU16)*$AU$10</f>
        <v>0</v>
      </c>
      <c r="AV17" s="117">
        <f>AVERAGE(AV16:AV16)*$AV$10</f>
        <v>0</v>
      </c>
      <c r="AW17" s="117">
        <f>AVERAGE(AW16:AW16)*$AW$10</f>
        <v>0</v>
      </c>
      <c r="AX17" s="117">
        <f>AVERAGE(AX16:AX16)*$AX$10</f>
        <v>0</v>
      </c>
      <c r="AY17" s="118">
        <f>SUM(AQ17:AX17)</f>
        <v>0</v>
      </c>
      <c r="AZ17" s="119">
        <v>0.27</v>
      </c>
      <c r="BA17" s="118">
        <f>AY17*AZ17</f>
        <v>0</v>
      </c>
      <c r="BB17" s="98"/>
    </row>
    <row r="18" spans="1:54" s="110" customFormat="1" x14ac:dyDescent="0.3">
      <c r="A18" s="210"/>
      <c r="B18" s="211"/>
      <c r="C18" s="114"/>
      <c r="D18" s="115"/>
      <c r="E18" s="115"/>
      <c r="F18" s="115"/>
      <c r="G18" s="115"/>
      <c r="H18" s="115"/>
      <c r="I18" s="115"/>
      <c r="J18" s="115"/>
      <c r="K18" s="115"/>
      <c r="L18" s="102"/>
      <c r="M18" s="116"/>
      <c r="N18" s="116"/>
      <c r="O18" s="116"/>
      <c r="P18" s="116"/>
      <c r="Q18" s="116"/>
      <c r="R18" s="116"/>
      <c r="S18" s="116"/>
      <c r="T18" s="116"/>
      <c r="U18" s="102"/>
      <c r="V18" s="115"/>
      <c r="W18" s="115"/>
      <c r="X18" s="103"/>
      <c r="Y18" s="115"/>
      <c r="Z18" s="115"/>
      <c r="AA18" s="115"/>
      <c r="AB18" s="115"/>
      <c r="AC18" s="115"/>
      <c r="AD18" s="115"/>
      <c r="AE18" s="115"/>
      <c r="AF18" s="115"/>
      <c r="AG18" s="103"/>
      <c r="AH18" s="108"/>
      <c r="AI18" s="108"/>
      <c r="AJ18" s="108"/>
      <c r="AK18" s="108"/>
      <c r="AL18" s="108"/>
      <c r="AM18" s="108"/>
      <c r="AN18" s="108"/>
      <c r="AO18" s="108"/>
      <c r="AP18" s="106"/>
      <c r="AQ18" s="108"/>
      <c r="AR18" s="108"/>
      <c r="AS18" s="108"/>
      <c r="AT18" s="108"/>
      <c r="AU18" s="108"/>
      <c r="AV18" s="108"/>
      <c r="AW18" s="108"/>
      <c r="AX18" s="108"/>
      <c r="AY18" s="108"/>
      <c r="AZ18" s="109"/>
      <c r="BA18" s="108"/>
      <c r="BB18" s="98"/>
    </row>
    <row r="19" spans="1:54" s="110" customFormat="1" ht="12" customHeight="1" x14ac:dyDescent="0.3">
      <c r="A19" s="257" t="str">
        <f>Kortingspercentages!A10</f>
        <v>Categorie: Pick-up bestelwagens</v>
      </c>
      <c r="B19" s="257"/>
      <c r="C19" s="114"/>
      <c r="D19" s="177" t="s">
        <v>35</v>
      </c>
      <c r="E19" s="178"/>
      <c r="F19" s="178"/>
      <c r="G19" s="178"/>
      <c r="H19" s="178"/>
      <c r="I19" s="178"/>
      <c r="J19" s="178"/>
      <c r="K19" s="178"/>
      <c r="L19" s="102"/>
      <c r="M19" s="179" t="s">
        <v>39</v>
      </c>
      <c r="N19" s="179"/>
      <c r="O19" s="179"/>
      <c r="P19" s="179"/>
      <c r="Q19" s="179"/>
      <c r="R19" s="179"/>
      <c r="S19" s="179"/>
      <c r="T19" s="179"/>
      <c r="U19" s="102"/>
      <c r="V19" s="180" t="s">
        <v>27</v>
      </c>
      <c r="W19" s="180" t="s">
        <v>28</v>
      </c>
      <c r="X19" s="103"/>
      <c r="Y19" s="178" t="str">
        <f>$Y$8</f>
        <v>Gegarandeerde restwaarde na X aantal jaar</v>
      </c>
      <c r="Z19" s="178"/>
      <c r="AA19" s="178"/>
      <c r="AB19" s="178"/>
      <c r="AC19" s="178"/>
      <c r="AD19" s="178"/>
      <c r="AE19" s="178"/>
      <c r="AF19" s="178"/>
      <c r="AG19" s="103"/>
      <c r="AH19" s="178" t="str">
        <f>$AH$8</f>
        <v xml:space="preserve">Afschrijving per km per jaar </v>
      </c>
      <c r="AI19" s="178"/>
      <c r="AJ19" s="178"/>
      <c r="AK19" s="178"/>
      <c r="AL19" s="178"/>
      <c r="AM19" s="178"/>
      <c r="AN19" s="178"/>
      <c r="AO19" s="178"/>
      <c r="AP19" s="106"/>
      <c r="AQ19" s="178" t="s">
        <v>40</v>
      </c>
      <c r="AR19" s="178"/>
      <c r="AS19" s="178"/>
      <c r="AT19" s="178"/>
      <c r="AU19" s="178"/>
      <c r="AV19" s="178"/>
      <c r="AW19" s="178"/>
      <c r="AX19" s="178"/>
      <c r="AY19" s="108"/>
      <c r="AZ19" s="109"/>
      <c r="BA19" s="108"/>
      <c r="BB19" s="98"/>
    </row>
    <row r="20" spans="1:54" s="110" customFormat="1" ht="72" x14ac:dyDescent="0.3">
      <c r="A20" s="258" t="str">
        <f>Kortingspercentages!$A$5</f>
        <v>Merk</v>
      </c>
      <c r="B20" s="203" t="str">
        <f>Kortingspercentages!$E$5</f>
        <v>Catalogusprijs minus korting</v>
      </c>
      <c r="C20" s="114"/>
      <c r="D20" s="81" t="s">
        <v>2</v>
      </c>
      <c r="E20" s="82" t="s">
        <v>3</v>
      </c>
      <c r="F20" s="82" t="s">
        <v>4</v>
      </c>
      <c r="G20" s="82" t="s">
        <v>5</v>
      </c>
      <c r="H20" s="82" t="s">
        <v>6</v>
      </c>
      <c r="I20" s="82" t="s">
        <v>7</v>
      </c>
      <c r="J20" s="82" t="s">
        <v>8</v>
      </c>
      <c r="K20" s="82" t="s">
        <v>9</v>
      </c>
      <c r="L20" s="102"/>
      <c r="M20" s="120" t="s">
        <v>2</v>
      </c>
      <c r="N20" s="83" t="s">
        <v>3</v>
      </c>
      <c r="O20" s="83" t="s">
        <v>4</v>
      </c>
      <c r="P20" s="83" t="s">
        <v>5</v>
      </c>
      <c r="Q20" s="83" t="s">
        <v>6</v>
      </c>
      <c r="R20" s="83" t="s">
        <v>7</v>
      </c>
      <c r="S20" s="83" t="s">
        <v>8</v>
      </c>
      <c r="T20" s="83" t="s">
        <v>9</v>
      </c>
      <c r="U20" s="102"/>
      <c r="V20" s="181"/>
      <c r="W20" s="181"/>
      <c r="X20" s="103"/>
      <c r="Y20" s="81" t="s">
        <v>2</v>
      </c>
      <c r="Z20" s="82" t="s">
        <v>3</v>
      </c>
      <c r="AA20" s="82" t="s">
        <v>4</v>
      </c>
      <c r="AB20" s="82" t="s">
        <v>5</v>
      </c>
      <c r="AC20" s="82" t="s">
        <v>6</v>
      </c>
      <c r="AD20" s="82" t="s">
        <v>7</v>
      </c>
      <c r="AE20" s="82" t="s">
        <v>8</v>
      </c>
      <c r="AF20" s="82" t="s">
        <v>9</v>
      </c>
      <c r="AG20" s="103"/>
      <c r="AH20" s="81" t="s">
        <v>2</v>
      </c>
      <c r="AI20" s="82" t="s">
        <v>3</v>
      </c>
      <c r="AJ20" s="82" t="s">
        <v>4</v>
      </c>
      <c r="AK20" s="82" t="s">
        <v>5</v>
      </c>
      <c r="AL20" s="82" t="s">
        <v>6</v>
      </c>
      <c r="AM20" s="82" t="s">
        <v>7</v>
      </c>
      <c r="AN20" s="82" t="s">
        <v>8</v>
      </c>
      <c r="AO20" s="82" t="s">
        <v>9</v>
      </c>
      <c r="AP20" s="106"/>
      <c r="AQ20" s="82" t="s">
        <v>13</v>
      </c>
      <c r="AR20" s="82" t="s">
        <v>14</v>
      </c>
      <c r="AS20" s="82" t="s">
        <v>15</v>
      </c>
      <c r="AT20" s="82" t="s">
        <v>16</v>
      </c>
      <c r="AU20" s="82" t="s">
        <v>17</v>
      </c>
      <c r="AV20" s="82" t="s">
        <v>18</v>
      </c>
      <c r="AW20" s="82" t="s">
        <v>19</v>
      </c>
      <c r="AX20" s="82" t="s">
        <v>20</v>
      </c>
      <c r="AY20" s="169" t="s">
        <v>45</v>
      </c>
      <c r="AZ20" s="170" t="s">
        <v>43</v>
      </c>
      <c r="BA20" s="169" t="s">
        <v>50</v>
      </c>
      <c r="BB20" s="98"/>
    </row>
    <row r="21" spans="1:54" s="110" customFormat="1" x14ac:dyDescent="0.3">
      <c r="A21" s="208">
        <f>Kortingspercentages!A11</f>
        <v>0</v>
      </c>
      <c r="B21" s="205">
        <f>Kortingspercentages!E11</f>
        <v>0</v>
      </c>
      <c r="C21" s="101"/>
      <c r="D21" s="247">
        <v>0</v>
      </c>
      <c r="E21" s="247">
        <v>0</v>
      </c>
      <c r="F21" s="247">
        <v>0</v>
      </c>
      <c r="G21" s="247">
        <v>0</v>
      </c>
      <c r="H21" s="247">
        <v>0</v>
      </c>
      <c r="I21" s="247">
        <v>0</v>
      </c>
      <c r="J21" s="247">
        <v>0</v>
      </c>
      <c r="K21" s="247">
        <v>0</v>
      </c>
      <c r="L21" s="102"/>
      <c r="M21" s="244">
        <v>0</v>
      </c>
      <c r="N21" s="244">
        <v>0</v>
      </c>
      <c r="O21" s="244">
        <v>0</v>
      </c>
      <c r="P21" s="244">
        <v>0</v>
      </c>
      <c r="Q21" s="244">
        <v>0</v>
      </c>
      <c r="R21" s="244">
        <v>0</v>
      </c>
      <c r="S21" s="244">
        <v>0</v>
      </c>
      <c r="T21" s="244">
        <v>0</v>
      </c>
      <c r="U21" s="102"/>
      <c r="V21" s="247">
        <v>0</v>
      </c>
      <c r="W21" s="247">
        <v>0</v>
      </c>
      <c r="X21" s="103"/>
      <c r="Y21" s="123">
        <f t="shared" ref="Y21:AF21" si="4">$B21*M21</f>
        <v>0</v>
      </c>
      <c r="Z21" s="123">
        <f t="shared" si="4"/>
        <v>0</v>
      </c>
      <c r="AA21" s="123">
        <f t="shared" si="4"/>
        <v>0</v>
      </c>
      <c r="AB21" s="123">
        <f>$B21*P21</f>
        <v>0</v>
      </c>
      <c r="AC21" s="123">
        <f t="shared" si="4"/>
        <v>0</v>
      </c>
      <c r="AD21" s="123">
        <f t="shared" si="4"/>
        <v>0</v>
      </c>
      <c r="AE21" s="123">
        <f t="shared" si="4"/>
        <v>0</v>
      </c>
      <c r="AF21" s="123">
        <f t="shared" si="4"/>
        <v>0</v>
      </c>
      <c r="AG21" s="103"/>
      <c r="AH21" s="105">
        <f>(B21-Y21)/$D$6</f>
        <v>0</v>
      </c>
      <c r="AI21" s="105">
        <f>(Y21-Z21)/$E$6</f>
        <v>0</v>
      </c>
      <c r="AJ21" s="105">
        <f>(Z21-AA21)/$F$6</f>
        <v>0</v>
      </c>
      <c r="AK21" s="105">
        <f>(AA21-AB21)/$G$6</f>
        <v>0</v>
      </c>
      <c r="AL21" s="105">
        <f>(AB21-AC21)/$H$6</f>
        <v>0</v>
      </c>
      <c r="AM21" s="105">
        <f>(AC21-AD21)/$I$6</f>
        <v>0</v>
      </c>
      <c r="AN21" s="105">
        <f>(AD21-AE21)/$J$6</f>
        <v>0</v>
      </c>
      <c r="AO21" s="105">
        <f>(AE21-AF21)/$K$6</f>
        <v>0</v>
      </c>
      <c r="AP21" s="106"/>
      <c r="AQ21" s="111">
        <f>D21+$V$21+$W$21+AH21</f>
        <v>0</v>
      </c>
      <c r="AR21" s="111">
        <f t="shared" ref="AR21:AX21" si="5">E21+$V$21+$W$21+AI21</f>
        <v>0</v>
      </c>
      <c r="AS21" s="111">
        <f t="shared" si="5"/>
        <v>0</v>
      </c>
      <c r="AT21" s="111">
        <f t="shared" si="5"/>
        <v>0</v>
      </c>
      <c r="AU21" s="111">
        <f t="shared" si="5"/>
        <v>0</v>
      </c>
      <c r="AV21" s="111">
        <f t="shared" si="5"/>
        <v>0</v>
      </c>
      <c r="AW21" s="111">
        <f t="shared" si="5"/>
        <v>0</v>
      </c>
      <c r="AX21" s="111">
        <f t="shared" si="5"/>
        <v>0</v>
      </c>
      <c r="AY21" s="108"/>
      <c r="AZ21" s="109"/>
      <c r="BA21" s="108"/>
      <c r="BB21" s="98"/>
    </row>
    <row r="22" spans="1:54" s="110" customFormat="1" ht="24" x14ac:dyDescent="0.3">
      <c r="A22" s="206"/>
      <c r="B22" s="207"/>
      <c r="C22" s="114"/>
      <c r="D22" s="115"/>
      <c r="E22" s="115"/>
      <c r="F22" s="115"/>
      <c r="G22" s="115"/>
      <c r="H22" s="115"/>
      <c r="I22" s="115"/>
      <c r="J22" s="115"/>
      <c r="K22" s="115"/>
      <c r="L22" s="102"/>
      <c r="M22" s="116"/>
      <c r="N22" s="116"/>
      <c r="O22" s="116"/>
      <c r="P22" s="116"/>
      <c r="Q22" s="116"/>
      <c r="R22" s="116"/>
      <c r="S22" s="116"/>
      <c r="T22" s="116"/>
      <c r="U22" s="102"/>
      <c r="V22" s="115"/>
      <c r="W22" s="115"/>
      <c r="X22" s="103"/>
      <c r="Y22" s="115"/>
      <c r="Z22" s="115"/>
      <c r="AA22" s="115"/>
      <c r="AB22" s="115"/>
      <c r="AC22" s="115"/>
      <c r="AD22" s="115"/>
      <c r="AE22" s="115"/>
      <c r="AF22" s="115"/>
      <c r="AG22" s="103"/>
      <c r="AH22" s="125"/>
      <c r="AI22" s="125"/>
      <c r="AJ22" s="125"/>
      <c r="AK22" s="125"/>
      <c r="AL22" s="125"/>
      <c r="AM22" s="125"/>
      <c r="AN22" s="125"/>
      <c r="AO22" s="125"/>
      <c r="AP22" s="94" t="s">
        <v>42</v>
      </c>
      <c r="AQ22" s="117">
        <f>AVERAGE(AQ21:AQ21)*$AQ$10</f>
        <v>0</v>
      </c>
      <c r="AR22" s="117">
        <f>AVERAGE(AR21:AR21)*$AR$10</f>
        <v>0</v>
      </c>
      <c r="AS22" s="117">
        <f>AVERAGE(AS21:AS21)*$AS$10</f>
        <v>0</v>
      </c>
      <c r="AT22" s="117">
        <f>AVERAGE(AT21:AT21)*$AT$10</f>
        <v>0</v>
      </c>
      <c r="AU22" s="117">
        <f>AVERAGE(AU21:AU21)*$AU$10</f>
        <v>0</v>
      </c>
      <c r="AV22" s="117">
        <f>AVERAGE(AV21:AV21)*$AV$10</f>
        <v>0</v>
      </c>
      <c r="AW22" s="117">
        <f>AVERAGE(AW21:AW21)*$AW$10</f>
        <v>0</v>
      </c>
      <c r="AX22" s="117">
        <f>AVERAGE(AX21:AX21)*$AX$10</f>
        <v>0</v>
      </c>
      <c r="AY22" s="118">
        <f>SUM(AQ22:AX22)</f>
        <v>0</v>
      </c>
      <c r="AZ22" s="119">
        <v>0.21</v>
      </c>
      <c r="BA22" s="118">
        <f>AY22*AZ22</f>
        <v>0</v>
      </c>
      <c r="BB22" s="98"/>
    </row>
    <row r="23" spans="1:54" s="110" customFormat="1" x14ac:dyDescent="0.3">
      <c r="A23" s="206"/>
      <c r="B23" s="207"/>
      <c r="C23" s="114"/>
      <c r="D23" s="115"/>
      <c r="E23" s="115"/>
      <c r="F23" s="115"/>
      <c r="G23" s="115"/>
      <c r="H23" s="115"/>
      <c r="I23" s="115"/>
      <c r="J23" s="115"/>
      <c r="K23" s="115"/>
      <c r="L23" s="102"/>
      <c r="M23" s="116"/>
      <c r="N23" s="116"/>
      <c r="O23" s="116"/>
      <c r="P23" s="116"/>
      <c r="Q23" s="116"/>
      <c r="R23" s="116"/>
      <c r="S23" s="116"/>
      <c r="T23" s="116"/>
      <c r="U23" s="102"/>
      <c r="V23" s="115"/>
      <c r="W23" s="115"/>
      <c r="X23" s="103"/>
      <c r="Y23" s="115"/>
      <c r="Z23" s="115"/>
      <c r="AA23" s="115"/>
      <c r="AB23" s="115"/>
      <c r="AC23" s="115"/>
      <c r="AD23" s="115"/>
      <c r="AE23" s="115"/>
      <c r="AF23" s="115"/>
      <c r="AG23" s="103"/>
      <c r="AH23" s="125"/>
      <c r="AI23" s="125"/>
      <c r="AJ23" s="125"/>
      <c r="AK23" s="125"/>
      <c r="AL23" s="125"/>
      <c r="AM23" s="125"/>
      <c r="AN23" s="125"/>
      <c r="AO23" s="125"/>
      <c r="AP23" s="106"/>
      <c r="AQ23" s="108"/>
      <c r="AR23" s="108"/>
      <c r="AS23" s="108"/>
      <c r="AT23" s="108"/>
      <c r="AU23" s="108"/>
      <c r="AV23" s="108"/>
      <c r="AW23" s="108"/>
      <c r="AX23" s="108"/>
      <c r="AY23" s="108"/>
      <c r="AZ23" s="109"/>
      <c r="BA23" s="108"/>
      <c r="BB23" s="98"/>
    </row>
    <row r="24" spans="1:54" ht="12" customHeight="1" x14ac:dyDescent="0.3">
      <c r="A24" s="307" t="str">
        <f>Kortingspercentages!A12</f>
        <v>Categorie: Kleine gesloten bestelwagens</v>
      </c>
      <c r="B24" s="308"/>
      <c r="C24" s="106"/>
      <c r="D24" s="177" t="s">
        <v>35</v>
      </c>
      <c r="E24" s="178"/>
      <c r="F24" s="178"/>
      <c r="G24" s="178"/>
      <c r="H24" s="178"/>
      <c r="I24" s="178"/>
      <c r="J24" s="178"/>
      <c r="K24" s="178"/>
      <c r="L24" s="106"/>
      <c r="M24" s="179" t="s">
        <v>39</v>
      </c>
      <c r="N24" s="179"/>
      <c r="O24" s="179"/>
      <c r="P24" s="179"/>
      <c r="Q24" s="179"/>
      <c r="R24" s="179"/>
      <c r="S24" s="179"/>
      <c r="T24" s="179"/>
      <c r="U24" s="106"/>
      <c r="V24" s="180" t="s">
        <v>27</v>
      </c>
      <c r="W24" s="180" t="s">
        <v>28</v>
      </c>
      <c r="X24" s="108"/>
      <c r="Y24" s="178" t="str">
        <f>$Y$8</f>
        <v>Gegarandeerde restwaarde na X aantal jaar</v>
      </c>
      <c r="Z24" s="178"/>
      <c r="AA24" s="178"/>
      <c r="AB24" s="178"/>
      <c r="AC24" s="178"/>
      <c r="AD24" s="178"/>
      <c r="AE24" s="178"/>
      <c r="AF24" s="178"/>
      <c r="AG24" s="108"/>
      <c r="AH24" s="178" t="str">
        <f>$AH$8</f>
        <v xml:space="preserve">Afschrijving per km per jaar </v>
      </c>
      <c r="AI24" s="178"/>
      <c r="AJ24" s="178"/>
      <c r="AK24" s="178"/>
      <c r="AL24" s="178"/>
      <c r="AM24" s="178"/>
      <c r="AN24" s="178"/>
      <c r="AO24" s="178"/>
      <c r="AP24" s="106"/>
      <c r="AQ24" s="178" t="s">
        <v>40</v>
      </c>
      <c r="AR24" s="178"/>
      <c r="AS24" s="178"/>
      <c r="AT24" s="178"/>
      <c r="AU24" s="178"/>
      <c r="AV24" s="178"/>
      <c r="AW24" s="178"/>
      <c r="AX24" s="178"/>
      <c r="AY24" s="108"/>
      <c r="AZ24" s="109"/>
      <c r="BA24" s="108"/>
      <c r="BB24" s="98"/>
    </row>
    <row r="25" spans="1:54" ht="72" x14ac:dyDescent="0.3">
      <c r="A25" s="202" t="str">
        <f>Kortingspercentages!$A$5</f>
        <v>Merk</v>
      </c>
      <c r="B25" s="203" t="str">
        <f>Kortingspercentages!$E$5</f>
        <v>Catalogusprijs minus korting</v>
      </c>
      <c r="C25" s="106"/>
      <c r="D25" s="81" t="s">
        <v>2</v>
      </c>
      <c r="E25" s="82" t="s">
        <v>3</v>
      </c>
      <c r="F25" s="82" t="s">
        <v>4</v>
      </c>
      <c r="G25" s="82" t="s">
        <v>5</v>
      </c>
      <c r="H25" s="82" t="s">
        <v>6</v>
      </c>
      <c r="I25" s="82" t="s">
        <v>7</v>
      </c>
      <c r="J25" s="82" t="s">
        <v>8</v>
      </c>
      <c r="K25" s="82" t="s">
        <v>9</v>
      </c>
      <c r="L25" s="106"/>
      <c r="M25" s="120" t="s">
        <v>2</v>
      </c>
      <c r="N25" s="83" t="s">
        <v>3</v>
      </c>
      <c r="O25" s="83" t="s">
        <v>4</v>
      </c>
      <c r="P25" s="83" t="s">
        <v>5</v>
      </c>
      <c r="Q25" s="83" t="s">
        <v>6</v>
      </c>
      <c r="R25" s="83" t="s">
        <v>7</v>
      </c>
      <c r="S25" s="83" t="s">
        <v>8</v>
      </c>
      <c r="T25" s="83" t="s">
        <v>9</v>
      </c>
      <c r="U25" s="106"/>
      <c r="V25" s="181"/>
      <c r="W25" s="181"/>
      <c r="X25" s="108"/>
      <c r="Y25" s="81" t="s">
        <v>2</v>
      </c>
      <c r="Z25" s="82" t="s">
        <v>3</v>
      </c>
      <c r="AA25" s="82" t="s">
        <v>4</v>
      </c>
      <c r="AB25" s="82" t="s">
        <v>5</v>
      </c>
      <c r="AC25" s="82" t="s">
        <v>6</v>
      </c>
      <c r="AD25" s="82" t="s">
        <v>7</v>
      </c>
      <c r="AE25" s="82" t="s">
        <v>8</v>
      </c>
      <c r="AF25" s="82" t="s">
        <v>9</v>
      </c>
      <c r="AG25" s="108"/>
      <c r="AH25" s="81" t="s">
        <v>2</v>
      </c>
      <c r="AI25" s="82" t="s">
        <v>3</v>
      </c>
      <c r="AJ25" s="82" t="s">
        <v>4</v>
      </c>
      <c r="AK25" s="82" t="s">
        <v>5</v>
      </c>
      <c r="AL25" s="82" t="s">
        <v>6</v>
      </c>
      <c r="AM25" s="82" t="s">
        <v>7</v>
      </c>
      <c r="AN25" s="82" t="s">
        <v>8</v>
      </c>
      <c r="AO25" s="82" t="s">
        <v>9</v>
      </c>
      <c r="AP25" s="106"/>
      <c r="AQ25" s="82" t="s">
        <v>13</v>
      </c>
      <c r="AR25" s="82" t="s">
        <v>14</v>
      </c>
      <c r="AS25" s="82" t="s">
        <v>15</v>
      </c>
      <c r="AT25" s="82" t="s">
        <v>16</v>
      </c>
      <c r="AU25" s="82" t="s">
        <v>17</v>
      </c>
      <c r="AV25" s="82" t="s">
        <v>18</v>
      </c>
      <c r="AW25" s="82" t="s">
        <v>19</v>
      </c>
      <c r="AX25" s="82" t="s">
        <v>20</v>
      </c>
      <c r="AY25" s="169" t="s">
        <v>45</v>
      </c>
      <c r="AZ25" s="170" t="s">
        <v>43</v>
      </c>
      <c r="BA25" s="169" t="s">
        <v>50</v>
      </c>
      <c r="BB25" s="98"/>
    </row>
    <row r="26" spans="1:54" x14ac:dyDescent="0.3">
      <c r="A26" s="208">
        <f>Kortingspercentages!A13</f>
        <v>0</v>
      </c>
      <c r="B26" s="209">
        <f>Kortingspercentages!E13</f>
        <v>0</v>
      </c>
      <c r="C26" s="106"/>
      <c r="D26" s="247">
        <v>0</v>
      </c>
      <c r="E26" s="247">
        <v>0</v>
      </c>
      <c r="F26" s="247">
        <v>0</v>
      </c>
      <c r="G26" s="247">
        <v>0</v>
      </c>
      <c r="H26" s="247">
        <v>0</v>
      </c>
      <c r="I26" s="247">
        <v>0</v>
      </c>
      <c r="J26" s="247">
        <v>0</v>
      </c>
      <c r="K26" s="247">
        <v>0</v>
      </c>
      <c r="L26" s="106"/>
      <c r="M26" s="244">
        <v>0</v>
      </c>
      <c r="N26" s="244">
        <v>0</v>
      </c>
      <c r="O26" s="244">
        <v>0</v>
      </c>
      <c r="P26" s="244">
        <v>0</v>
      </c>
      <c r="Q26" s="244">
        <v>0</v>
      </c>
      <c r="R26" s="244">
        <v>0</v>
      </c>
      <c r="S26" s="244">
        <v>0</v>
      </c>
      <c r="T26" s="244">
        <v>0</v>
      </c>
      <c r="U26" s="106"/>
      <c r="V26" s="247">
        <v>0</v>
      </c>
      <c r="W26" s="247">
        <v>0</v>
      </c>
      <c r="X26" s="108"/>
      <c r="Y26" s="124">
        <f t="shared" ref="Y26:AF26" si="6">$B26*M26</f>
        <v>0</v>
      </c>
      <c r="Z26" s="124">
        <f t="shared" si="6"/>
        <v>0</v>
      </c>
      <c r="AA26" s="124">
        <f t="shared" si="6"/>
        <v>0</v>
      </c>
      <c r="AB26" s="124">
        <f t="shared" si="6"/>
        <v>0</v>
      </c>
      <c r="AC26" s="124">
        <f>$B26*Q26</f>
        <v>0</v>
      </c>
      <c r="AD26" s="124">
        <f t="shared" si="6"/>
        <v>0</v>
      </c>
      <c r="AE26" s="124">
        <f t="shared" si="6"/>
        <v>0</v>
      </c>
      <c r="AF26" s="124">
        <f t="shared" si="6"/>
        <v>0</v>
      </c>
      <c r="AG26" s="108"/>
      <c r="AH26" s="105">
        <f>(B26-Y26)/$D$6</f>
        <v>0</v>
      </c>
      <c r="AI26" s="105">
        <f>(Y26-Z26)/$E$6</f>
        <v>0</v>
      </c>
      <c r="AJ26" s="105">
        <f>(Z26-AA26)/$F$6</f>
        <v>0</v>
      </c>
      <c r="AK26" s="105">
        <f>(AA26-AB26)/$G$6</f>
        <v>0</v>
      </c>
      <c r="AL26" s="105">
        <f>(AB26-AC26)/$H$6</f>
        <v>0</v>
      </c>
      <c r="AM26" s="105">
        <f>(AC26-AD26)/$I$6</f>
        <v>0</v>
      </c>
      <c r="AN26" s="105">
        <f>(AD26-AE26)/$J$6</f>
        <v>0</v>
      </c>
      <c r="AO26" s="105">
        <f>(AE26-AF26)/$K$6</f>
        <v>0</v>
      </c>
      <c r="AP26" s="106"/>
      <c r="AQ26" s="111">
        <f>D26+$V$26+$W$26+AH26</f>
        <v>0</v>
      </c>
      <c r="AR26" s="111">
        <f t="shared" ref="AR26:AX26" si="7">E26+$V$26+$W$26+AI26</f>
        <v>0</v>
      </c>
      <c r="AS26" s="111">
        <f t="shared" si="7"/>
        <v>0</v>
      </c>
      <c r="AT26" s="111">
        <f t="shared" si="7"/>
        <v>0</v>
      </c>
      <c r="AU26" s="111">
        <f t="shared" si="7"/>
        <v>0</v>
      </c>
      <c r="AV26" s="111">
        <f t="shared" si="7"/>
        <v>0</v>
      </c>
      <c r="AW26" s="111">
        <f t="shared" si="7"/>
        <v>0</v>
      </c>
      <c r="AX26" s="111">
        <f t="shared" si="7"/>
        <v>0</v>
      </c>
      <c r="AY26" s="108"/>
      <c r="AZ26" s="109"/>
      <c r="BA26" s="108"/>
      <c r="BB26" s="98"/>
    </row>
    <row r="27" spans="1:54" ht="24" x14ac:dyDescent="0.3">
      <c r="A27" s="212"/>
      <c r="B27" s="213"/>
      <c r="C27" s="106"/>
      <c r="D27" s="108"/>
      <c r="E27" s="108"/>
      <c r="F27" s="108"/>
      <c r="G27" s="108"/>
      <c r="H27" s="108"/>
      <c r="I27" s="108"/>
      <c r="J27" s="108"/>
      <c r="K27" s="108"/>
      <c r="L27" s="106"/>
      <c r="M27" s="130"/>
      <c r="N27" s="130"/>
      <c r="O27" s="130"/>
      <c r="P27" s="130"/>
      <c r="Q27" s="130"/>
      <c r="R27" s="130"/>
      <c r="S27" s="130"/>
      <c r="T27" s="130"/>
      <c r="U27" s="106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94" t="s">
        <v>42</v>
      </c>
      <c r="AQ27" s="117">
        <f>AVERAGE(AQ26:AQ26)*$AQ$10</f>
        <v>0</v>
      </c>
      <c r="AR27" s="117">
        <f>AVERAGE(AR26:AR26)*$AR$10</f>
        <v>0</v>
      </c>
      <c r="AS27" s="117">
        <f>AVERAGE(AS26:AS26)*$AS$10</f>
        <v>0</v>
      </c>
      <c r="AT27" s="117">
        <f>AVERAGE(AT26:AT26)*$AT$10</f>
        <v>0</v>
      </c>
      <c r="AU27" s="117">
        <f>AVERAGE(AU26:AU26)*$AU$10</f>
        <v>0</v>
      </c>
      <c r="AV27" s="117">
        <f>AVERAGE(AV26:AV26)*$AV$10</f>
        <v>0</v>
      </c>
      <c r="AW27" s="117">
        <f>AVERAGE(AW26:AW26)*$AW$10</f>
        <v>0</v>
      </c>
      <c r="AX27" s="117">
        <f>AVERAGE(AX26:AX26)*$AX$10</f>
        <v>0</v>
      </c>
      <c r="AY27" s="118">
        <f>SUM(AQ27:AX27)</f>
        <v>0</v>
      </c>
      <c r="AZ27" s="119">
        <v>0.18</v>
      </c>
      <c r="BA27" s="118">
        <f>AY27*AZ27</f>
        <v>0</v>
      </c>
      <c r="BB27" s="98"/>
    </row>
    <row r="28" spans="1:54" x14ac:dyDescent="0.3">
      <c r="A28" s="212"/>
      <c r="B28" s="213"/>
      <c r="C28" s="91"/>
      <c r="D28" s="108"/>
      <c r="E28" s="108"/>
      <c r="F28" s="108"/>
      <c r="G28" s="108"/>
      <c r="H28" s="108"/>
      <c r="I28" s="108"/>
      <c r="J28" s="108"/>
      <c r="K28" s="108"/>
      <c r="L28" s="106"/>
      <c r="M28" s="130"/>
      <c r="N28" s="130"/>
      <c r="O28" s="130"/>
      <c r="P28" s="130"/>
      <c r="Q28" s="130"/>
      <c r="R28" s="130"/>
      <c r="S28" s="130"/>
      <c r="T28" s="130"/>
      <c r="U28" s="106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6"/>
      <c r="AQ28" s="108"/>
      <c r="AR28" s="108"/>
      <c r="AS28" s="108"/>
      <c r="AT28" s="108"/>
      <c r="AU28" s="108"/>
      <c r="AV28" s="108"/>
      <c r="AW28" s="108"/>
      <c r="AX28" s="108"/>
      <c r="AY28" s="108"/>
      <c r="AZ28" s="131"/>
      <c r="BA28" s="108"/>
      <c r="BB28" s="98"/>
    </row>
    <row r="29" spans="1:54" ht="12" customHeight="1" x14ac:dyDescent="0.3">
      <c r="A29" s="307" t="str">
        <f>Kortingspercentages!A14</f>
        <v>Categorie: (Kleine) personenbussen, inclusief 9-persoonsbussen</v>
      </c>
      <c r="B29" s="308"/>
      <c r="C29" s="91"/>
      <c r="D29" s="177" t="s">
        <v>35</v>
      </c>
      <c r="E29" s="178"/>
      <c r="F29" s="178"/>
      <c r="G29" s="178"/>
      <c r="H29" s="178"/>
      <c r="I29" s="178"/>
      <c r="J29" s="178"/>
      <c r="K29" s="178"/>
      <c r="L29" s="132"/>
      <c r="M29" s="179" t="s">
        <v>39</v>
      </c>
      <c r="N29" s="179"/>
      <c r="O29" s="179"/>
      <c r="P29" s="179"/>
      <c r="Q29" s="179"/>
      <c r="R29" s="179"/>
      <c r="S29" s="179"/>
      <c r="T29" s="179"/>
      <c r="U29" s="132"/>
      <c r="V29" s="180" t="s">
        <v>27</v>
      </c>
      <c r="W29" s="180" t="s">
        <v>28</v>
      </c>
      <c r="X29" s="133"/>
      <c r="Y29" s="178" t="str">
        <f>$Y$8</f>
        <v>Gegarandeerde restwaarde na X aantal jaar</v>
      </c>
      <c r="Z29" s="178"/>
      <c r="AA29" s="178"/>
      <c r="AB29" s="178"/>
      <c r="AC29" s="178"/>
      <c r="AD29" s="178"/>
      <c r="AE29" s="178"/>
      <c r="AF29" s="178"/>
      <c r="AG29" s="133"/>
      <c r="AH29" s="178" t="str">
        <f>$AH$8</f>
        <v xml:space="preserve">Afschrijving per km per jaar </v>
      </c>
      <c r="AI29" s="178"/>
      <c r="AJ29" s="178"/>
      <c r="AK29" s="178"/>
      <c r="AL29" s="178"/>
      <c r="AM29" s="178"/>
      <c r="AN29" s="178"/>
      <c r="AO29" s="178"/>
      <c r="AP29" s="106"/>
      <c r="AQ29" s="178" t="s">
        <v>40</v>
      </c>
      <c r="AR29" s="178"/>
      <c r="AS29" s="178"/>
      <c r="AT29" s="178"/>
      <c r="AU29" s="178"/>
      <c r="AV29" s="178"/>
      <c r="AW29" s="178"/>
      <c r="AX29" s="178"/>
      <c r="AY29" s="108"/>
      <c r="AZ29" s="109"/>
      <c r="BA29" s="108"/>
      <c r="BB29" s="98"/>
    </row>
    <row r="30" spans="1:54" ht="72" x14ac:dyDescent="0.3">
      <c r="A30" s="202" t="str">
        <f>Kortingspercentages!$A$5</f>
        <v>Merk</v>
      </c>
      <c r="B30" s="203" t="str">
        <f>Kortingspercentages!$E$5</f>
        <v>Catalogusprijs minus korting</v>
      </c>
      <c r="C30" s="91"/>
      <c r="D30" s="81" t="s">
        <v>2</v>
      </c>
      <c r="E30" s="82" t="s">
        <v>3</v>
      </c>
      <c r="F30" s="82" t="s">
        <v>4</v>
      </c>
      <c r="G30" s="82" t="s">
        <v>5</v>
      </c>
      <c r="H30" s="82" t="s">
        <v>6</v>
      </c>
      <c r="I30" s="82" t="s">
        <v>7</v>
      </c>
      <c r="J30" s="82" t="s">
        <v>8</v>
      </c>
      <c r="K30" s="82" t="s">
        <v>9</v>
      </c>
      <c r="L30" s="106"/>
      <c r="M30" s="120" t="s">
        <v>2</v>
      </c>
      <c r="N30" s="83" t="s">
        <v>3</v>
      </c>
      <c r="O30" s="83" t="s">
        <v>4</v>
      </c>
      <c r="P30" s="83" t="s">
        <v>5</v>
      </c>
      <c r="Q30" s="83" t="s">
        <v>6</v>
      </c>
      <c r="R30" s="83" t="s">
        <v>7</v>
      </c>
      <c r="S30" s="83" t="s">
        <v>8</v>
      </c>
      <c r="T30" s="83" t="s">
        <v>9</v>
      </c>
      <c r="U30" s="106"/>
      <c r="V30" s="181"/>
      <c r="W30" s="181"/>
      <c r="X30" s="108"/>
      <c r="Y30" s="81" t="s">
        <v>2</v>
      </c>
      <c r="Z30" s="82" t="s">
        <v>3</v>
      </c>
      <c r="AA30" s="82" t="s">
        <v>4</v>
      </c>
      <c r="AB30" s="82" t="s">
        <v>5</v>
      </c>
      <c r="AC30" s="82" t="s">
        <v>6</v>
      </c>
      <c r="AD30" s="82" t="s">
        <v>7</v>
      </c>
      <c r="AE30" s="82" t="s">
        <v>8</v>
      </c>
      <c r="AF30" s="82" t="s">
        <v>9</v>
      </c>
      <c r="AG30" s="108"/>
      <c r="AH30" s="81" t="s">
        <v>2</v>
      </c>
      <c r="AI30" s="82" t="s">
        <v>3</v>
      </c>
      <c r="AJ30" s="82" t="s">
        <v>4</v>
      </c>
      <c r="AK30" s="82" t="s">
        <v>5</v>
      </c>
      <c r="AL30" s="82" t="s">
        <v>6</v>
      </c>
      <c r="AM30" s="82" t="s">
        <v>7</v>
      </c>
      <c r="AN30" s="82" t="s">
        <v>8</v>
      </c>
      <c r="AO30" s="82" t="s">
        <v>9</v>
      </c>
      <c r="AP30" s="106"/>
      <c r="AQ30" s="82" t="s">
        <v>13</v>
      </c>
      <c r="AR30" s="82" t="s">
        <v>14</v>
      </c>
      <c r="AS30" s="82" t="s">
        <v>15</v>
      </c>
      <c r="AT30" s="82" t="s">
        <v>16</v>
      </c>
      <c r="AU30" s="82" t="s">
        <v>17</v>
      </c>
      <c r="AV30" s="82" t="s">
        <v>18</v>
      </c>
      <c r="AW30" s="82" t="s">
        <v>19</v>
      </c>
      <c r="AX30" s="82" t="s">
        <v>20</v>
      </c>
      <c r="AY30" s="169" t="s">
        <v>45</v>
      </c>
      <c r="AZ30" s="170" t="s">
        <v>43</v>
      </c>
      <c r="BA30" s="169" t="s">
        <v>50</v>
      </c>
      <c r="BB30" s="98"/>
    </row>
    <row r="31" spans="1:54" x14ac:dyDescent="0.3">
      <c r="A31" s="208">
        <f>Kortingspercentages!A15</f>
        <v>0</v>
      </c>
      <c r="B31" s="209">
        <f>Kortingspercentages!E15</f>
        <v>0</v>
      </c>
      <c r="C31" s="91"/>
      <c r="D31" s="247">
        <v>0</v>
      </c>
      <c r="E31" s="247">
        <v>0</v>
      </c>
      <c r="F31" s="247">
        <v>0</v>
      </c>
      <c r="G31" s="247">
        <v>0</v>
      </c>
      <c r="H31" s="247">
        <v>0</v>
      </c>
      <c r="I31" s="247">
        <v>0</v>
      </c>
      <c r="J31" s="247">
        <v>0</v>
      </c>
      <c r="K31" s="247">
        <v>0</v>
      </c>
      <c r="L31" s="106"/>
      <c r="M31" s="244">
        <v>0</v>
      </c>
      <c r="N31" s="244">
        <v>0</v>
      </c>
      <c r="O31" s="244">
        <v>0</v>
      </c>
      <c r="P31" s="244">
        <v>0</v>
      </c>
      <c r="Q31" s="244">
        <v>0</v>
      </c>
      <c r="R31" s="244">
        <v>0</v>
      </c>
      <c r="S31" s="244">
        <v>0</v>
      </c>
      <c r="T31" s="244">
        <v>0</v>
      </c>
      <c r="U31" s="106"/>
      <c r="V31" s="247">
        <v>0</v>
      </c>
      <c r="W31" s="247">
        <v>0</v>
      </c>
      <c r="X31" s="108"/>
      <c r="Y31" s="124">
        <f t="shared" ref="Y31:AF31" si="8">$B31*M31</f>
        <v>0</v>
      </c>
      <c r="Z31" s="124">
        <f t="shared" si="8"/>
        <v>0</v>
      </c>
      <c r="AA31" s="124">
        <f t="shared" si="8"/>
        <v>0</v>
      </c>
      <c r="AB31" s="124">
        <f t="shared" si="8"/>
        <v>0</v>
      </c>
      <c r="AC31" s="124">
        <f t="shared" si="8"/>
        <v>0</v>
      </c>
      <c r="AD31" s="124">
        <f t="shared" si="8"/>
        <v>0</v>
      </c>
      <c r="AE31" s="124">
        <f t="shared" si="8"/>
        <v>0</v>
      </c>
      <c r="AF31" s="124">
        <f t="shared" si="8"/>
        <v>0</v>
      </c>
      <c r="AG31" s="108"/>
      <c r="AH31" s="105">
        <f>(B31-Y31)/$D$6</f>
        <v>0</v>
      </c>
      <c r="AI31" s="105">
        <f>(Y31-Z31)/$E$6</f>
        <v>0</v>
      </c>
      <c r="AJ31" s="105">
        <f>(Z31-AA31)/$F$6</f>
        <v>0</v>
      </c>
      <c r="AK31" s="105">
        <f>(AA31-AB31)/$G$6</f>
        <v>0</v>
      </c>
      <c r="AL31" s="105">
        <f>(AB31-AC31)/$H$6</f>
        <v>0</v>
      </c>
      <c r="AM31" s="105">
        <f>(AC31-AD31)/$I$6</f>
        <v>0</v>
      </c>
      <c r="AN31" s="105">
        <f>(AD31-AE31)/$J$6</f>
        <v>0</v>
      </c>
      <c r="AO31" s="105">
        <f>(AE31-AF31)/$K$6</f>
        <v>0</v>
      </c>
      <c r="AP31" s="106"/>
      <c r="AQ31" s="111">
        <f>D31+$V$31+$W$31+AH31</f>
        <v>0</v>
      </c>
      <c r="AR31" s="111">
        <f t="shared" ref="AR31:AX31" si="9">E31+$V$31+$W$31+AI31</f>
        <v>0</v>
      </c>
      <c r="AS31" s="111">
        <f t="shared" si="9"/>
        <v>0</v>
      </c>
      <c r="AT31" s="111">
        <f t="shared" si="9"/>
        <v>0</v>
      </c>
      <c r="AU31" s="111">
        <f t="shared" si="9"/>
        <v>0</v>
      </c>
      <c r="AV31" s="111">
        <f t="shared" si="9"/>
        <v>0</v>
      </c>
      <c r="AW31" s="111">
        <f t="shared" si="9"/>
        <v>0</v>
      </c>
      <c r="AX31" s="111">
        <f t="shared" si="9"/>
        <v>0</v>
      </c>
      <c r="AY31" s="108"/>
      <c r="AZ31" s="109"/>
      <c r="BA31" s="108"/>
      <c r="BB31" s="98"/>
    </row>
    <row r="32" spans="1:54" ht="24" x14ac:dyDescent="0.3">
      <c r="A32" s="214"/>
      <c r="B32" s="214"/>
      <c r="C32" s="91"/>
      <c r="D32" s="64"/>
      <c r="E32" s="64"/>
      <c r="F32" s="64"/>
      <c r="G32" s="64"/>
      <c r="H32" s="64"/>
      <c r="I32" s="64"/>
      <c r="J32" s="64"/>
      <c r="K32" s="64"/>
      <c r="L32" s="65"/>
      <c r="M32" s="66"/>
      <c r="N32" s="66"/>
      <c r="O32" s="66"/>
      <c r="P32" s="66"/>
      <c r="Q32" s="66"/>
      <c r="R32" s="66"/>
      <c r="S32" s="66"/>
      <c r="T32" s="66"/>
      <c r="U32" s="65"/>
      <c r="V32" s="67"/>
      <c r="W32" s="67"/>
      <c r="X32" s="64"/>
      <c r="Y32" s="68"/>
      <c r="Z32" s="68"/>
      <c r="AA32" s="68"/>
      <c r="AB32" s="64"/>
      <c r="AC32" s="64"/>
      <c r="AD32" s="64"/>
      <c r="AE32" s="64"/>
      <c r="AF32" s="64"/>
      <c r="AG32" s="64"/>
      <c r="AH32" s="69"/>
      <c r="AI32" s="69"/>
      <c r="AJ32" s="67"/>
      <c r="AK32" s="67"/>
      <c r="AL32" s="67"/>
      <c r="AM32" s="67"/>
      <c r="AN32" s="67"/>
      <c r="AO32" s="67"/>
      <c r="AP32" s="94" t="s">
        <v>42</v>
      </c>
      <c r="AQ32" s="117">
        <f>AVERAGE(AQ31:AQ31)*$AQ$10</f>
        <v>0</v>
      </c>
      <c r="AR32" s="117">
        <f>AVERAGE(AR31:AR31)*$AR$10</f>
        <v>0</v>
      </c>
      <c r="AS32" s="117">
        <f>AVERAGE(AS31:AS31)*$AS$10</f>
        <v>0</v>
      </c>
      <c r="AT32" s="117">
        <f>AVERAGE(AT31:AT31)*$AT$10</f>
        <v>0</v>
      </c>
      <c r="AU32" s="117">
        <f>AVERAGE(AU31:AU31)*$AU$10</f>
        <v>0</v>
      </c>
      <c r="AV32" s="117">
        <f>AVERAGE(AV31:AV31)*$AV$10</f>
        <v>0</v>
      </c>
      <c r="AW32" s="117">
        <f>AVERAGE(AW31:AW31)*$AW$10</f>
        <v>0</v>
      </c>
      <c r="AX32" s="117">
        <f>AVERAGE(AX31:AX31)*$AX$10</f>
        <v>0</v>
      </c>
      <c r="AY32" s="118">
        <f>SUM(AQ32:AX32)</f>
        <v>0</v>
      </c>
      <c r="AZ32" s="119">
        <v>0.12</v>
      </c>
      <c r="BA32" s="118">
        <f>AY32*AZ32</f>
        <v>0</v>
      </c>
      <c r="BB32" s="98"/>
    </row>
    <row r="33" spans="1:54" s="136" customFormat="1" ht="16.5" customHeight="1" x14ac:dyDescent="0.3">
      <c r="A33" s="215"/>
      <c r="B33" s="215"/>
      <c r="C33" s="91"/>
      <c r="D33" s="91"/>
      <c r="E33" s="91"/>
      <c r="F33" s="91"/>
      <c r="G33" s="91"/>
      <c r="H33" s="91"/>
      <c r="I33" s="91"/>
      <c r="J33" s="91"/>
      <c r="K33" s="91"/>
      <c r="L33" s="88"/>
      <c r="M33" s="134"/>
      <c r="N33" s="134"/>
      <c r="O33" s="134"/>
      <c r="P33" s="134"/>
      <c r="Q33" s="134"/>
      <c r="R33" s="134"/>
      <c r="S33" s="134"/>
      <c r="T33" s="134"/>
      <c r="U33" s="88"/>
      <c r="V33" s="108"/>
      <c r="W33" s="108"/>
      <c r="X33" s="91"/>
      <c r="Y33" s="135"/>
      <c r="Z33" s="135"/>
      <c r="AA33" s="135"/>
      <c r="AB33" s="91"/>
      <c r="AC33" s="91"/>
      <c r="AD33" s="91"/>
      <c r="AE33" s="91"/>
      <c r="AF33" s="91"/>
      <c r="AG33" s="91"/>
      <c r="AH33" s="131"/>
      <c r="AI33" s="131"/>
      <c r="AJ33" s="108"/>
      <c r="AK33" s="108"/>
      <c r="AL33" s="108"/>
      <c r="AM33" s="108"/>
      <c r="AN33" s="108"/>
      <c r="AO33" s="108"/>
      <c r="AP33" s="106"/>
      <c r="AQ33" s="108"/>
      <c r="AR33" s="108"/>
      <c r="AS33" s="108"/>
      <c r="AT33" s="108"/>
      <c r="AU33" s="108"/>
      <c r="AV33" s="108"/>
      <c r="AW33" s="108"/>
      <c r="AX33" s="108"/>
      <c r="AY33" s="108"/>
      <c r="AZ33" s="109"/>
      <c r="BA33" s="108"/>
      <c r="BB33" s="98"/>
    </row>
    <row r="34" spans="1:54" s="136" customFormat="1" ht="27" customHeight="1" x14ac:dyDescent="0.35">
      <c r="A34" s="215"/>
      <c r="B34" s="215"/>
      <c r="C34" s="91"/>
      <c r="D34" s="91"/>
      <c r="E34" s="91"/>
      <c r="F34" s="91"/>
      <c r="G34" s="91"/>
      <c r="H34" s="91"/>
      <c r="I34" s="91"/>
      <c r="J34" s="91"/>
      <c r="K34" s="91"/>
      <c r="L34" s="88"/>
      <c r="M34" s="134"/>
      <c r="N34" s="134"/>
      <c r="O34" s="134"/>
      <c r="P34" s="134"/>
      <c r="Q34" s="134"/>
      <c r="R34" s="134"/>
      <c r="S34" s="134"/>
      <c r="T34" s="134"/>
      <c r="U34" s="88"/>
      <c r="V34" s="108"/>
      <c r="W34" s="108"/>
      <c r="X34" s="91"/>
      <c r="Y34" s="135"/>
      <c r="Z34" s="135"/>
      <c r="AA34" s="135"/>
      <c r="AB34" s="91"/>
      <c r="AC34" s="91"/>
      <c r="AD34" s="91"/>
      <c r="AE34" s="91"/>
      <c r="AF34" s="91"/>
      <c r="AG34" s="91"/>
      <c r="AH34" s="131"/>
      <c r="AI34" s="131"/>
      <c r="AJ34" s="108"/>
      <c r="AK34" s="108"/>
      <c r="AL34" s="108"/>
      <c r="AM34" s="108"/>
      <c r="AN34" s="108"/>
      <c r="AO34" s="108"/>
      <c r="AP34" s="106"/>
      <c r="AQ34" s="182" t="s">
        <v>68</v>
      </c>
      <c r="AR34" s="182"/>
      <c r="AS34" s="182"/>
      <c r="AT34" s="182"/>
      <c r="AU34" s="182"/>
      <c r="AV34" s="182"/>
      <c r="AW34" s="182"/>
      <c r="AX34" s="182"/>
      <c r="AY34" s="182"/>
      <c r="AZ34" s="183"/>
      <c r="BA34" s="137">
        <f>BA12+BA17+BA22+BA27+BA32</f>
        <v>0</v>
      </c>
      <c r="BB34" s="98"/>
    </row>
    <row r="35" spans="1:54" s="136" customFormat="1" ht="16.5" customHeight="1" x14ac:dyDescent="0.3">
      <c r="A35" s="216"/>
      <c r="B35" s="216"/>
      <c r="C35" s="138"/>
      <c r="D35" s="138"/>
      <c r="E35" s="138"/>
      <c r="F35" s="138"/>
      <c r="G35" s="138"/>
      <c r="H35" s="138"/>
      <c r="I35" s="138"/>
      <c r="J35" s="138"/>
      <c r="K35" s="138"/>
      <c r="L35" s="139"/>
      <c r="M35" s="140"/>
      <c r="N35" s="140"/>
      <c r="O35" s="140"/>
      <c r="P35" s="140"/>
      <c r="Q35" s="140"/>
      <c r="R35" s="140"/>
      <c r="S35" s="140"/>
      <c r="T35" s="140"/>
      <c r="U35" s="139"/>
      <c r="V35" s="133"/>
      <c r="W35" s="133"/>
      <c r="X35" s="138"/>
      <c r="Y35" s="141"/>
      <c r="Z35" s="141"/>
      <c r="AA35" s="141"/>
      <c r="AB35" s="138"/>
      <c r="AC35" s="138"/>
      <c r="AD35" s="138"/>
      <c r="AE35" s="138"/>
      <c r="AF35" s="138"/>
      <c r="AG35" s="138"/>
      <c r="AH35" s="142"/>
      <c r="AI35" s="142"/>
      <c r="AJ35" s="133"/>
      <c r="AK35" s="133"/>
      <c r="AL35" s="133"/>
      <c r="AM35" s="133"/>
      <c r="AN35" s="133"/>
      <c r="AO35" s="133"/>
      <c r="AP35" s="132"/>
      <c r="AQ35" s="133"/>
      <c r="AR35" s="133"/>
      <c r="AS35" s="133"/>
      <c r="AT35" s="133"/>
      <c r="AU35" s="133"/>
      <c r="AV35" s="133"/>
      <c r="AW35" s="133"/>
      <c r="AX35" s="133"/>
      <c r="AY35" s="133"/>
      <c r="AZ35" s="143"/>
      <c r="BA35" s="133"/>
      <c r="BB35" s="144"/>
    </row>
  </sheetData>
  <sheetProtection algorithmName="SHA-512" hashValue="Vp204jbyjMqrr0KsyT/qo3M/maO7DXAic9QMDvcAZRFAsSvKJOPpuhcTM4iR4NpNS1BJMvPuJqkaJ1a2i5vgbA==" saltValue="HaTqVF8yg48Y1acNvPX3Zg==" spinCount="100000" sheet="1" objects="1" scenarios="1"/>
  <mergeCells count="10">
    <mergeCell ref="A29:B29"/>
    <mergeCell ref="A24:B24"/>
    <mergeCell ref="A14:B14"/>
    <mergeCell ref="B3:F3"/>
    <mergeCell ref="A1:BB1"/>
    <mergeCell ref="A2:BB2"/>
    <mergeCell ref="A4:BB4"/>
    <mergeCell ref="A5:B6"/>
    <mergeCell ref="M5:N5"/>
    <mergeCell ref="M6:N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0C729-9EA5-407A-AA9C-C5085CEED807}">
  <dimension ref="A1:AM35"/>
  <sheetViews>
    <sheetView topLeftCell="D3" zoomScale="70" zoomScaleNormal="70" workbookViewId="0">
      <selection activeCell="L11" sqref="L11"/>
    </sheetView>
  </sheetViews>
  <sheetFormatPr defaultColWidth="9.1796875" defaultRowHeight="12" x14ac:dyDescent="0.3"/>
  <cols>
    <col min="1" max="1" width="23.1796875" style="192" customWidth="1"/>
    <col min="2" max="2" width="24.81640625" style="80" customWidth="1"/>
    <col min="3" max="3" width="4.54296875" style="72" customWidth="1"/>
    <col min="4" max="4" width="9.1796875" style="146" customWidth="1"/>
    <col min="5" max="8" width="9.1796875" style="146"/>
    <col min="9" max="9" width="4.54296875" style="136" customWidth="1"/>
    <col min="10" max="10" width="10.453125" style="147" bestFit="1" customWidth="1"/>
    <col min="11" max="14" width="9.1796875" style="147"/>
    <col min="15" max="15" width="4.54296875" style="136" customWidth="1"/>
    <col min="16" max="17" width="18.54296875" style="146" customWidth="1"/>
    <col min="18" max="18" width="4.54296875" style="148" customWidth="1"/>
    <col min="19" max="23" width="10.81640625" style="146" customWidth="1"/>
    <col min="24" max="24" width="4.54296875" style="148" customWidth="1"/>
    <col min="25" max="29" width="10.81640625" style="146" customWidth="1"/>
    <col min="30" max="30" width="14.81640625" style="72" customWidth="1"/>
    <col min="31" max="35" width="10.81640625" style="146" customWidth="1"/>
    <col min="36" max="36" width="12.54296875" style="146" customWidth="1"/>
    <col min="37" max="37" width="8.453125" style="149" customWidth="1"/>
    <col min="38" max="38" width="12.54296875" style="146" customWidth="1"/>
    <col min="39" max="39" width="4.54296875" style="72" customWidth="1"/>
    <col min="40" max="16384" width="9.1796875" style="72"/>
  </cols>
  <sheetData>
    <row r="1" spans="1:39" s="63" customFormat="1" ht="83.15" customHeight="1" x14ac:dyDescent="0.35">
      <c r="A1" s="302" t="s">
        <v>54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  <c r="AI1" s="303"/>
      <c r="AJ1" s="303"/>
      <c r="AK1" s="303"/>
      <c r="AL1" s="303"/>
      <c r="AM1" s="303"/>
    </row>
    <row r="2" spans="1:39" s="63" customFormat="1" ht="199" customHeight="1" x14ac:dyDescent="0.35">
      <c r="A2" s="304" t="s">
        <v>78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  <c r="AI2" s="305"/>
      <c r="AJ2" s="305"/>
      <c r="AK2" s="305"/>
      <c r="AL2" s="305"/>
      <c r="AM2" s="305"/>
    </row>
    <row r="3" spans="1:39" s="63" customFormat="1" ht="24" customHeight="1" x14ac:dyDescent="0.35">
      <c r="A3" s="306" t="s">
        <v>29</v>
      </c>
      <c r="B3" s="306"/>
      <c r="C3" s="306"/>
      <c r="D3" s="306" t="str">
        <f>'Overzicht prijzenblad'!B4</f>
        <v>&lt;naam&gt;</v>
      </c>
      <c r="E3" s="306"/>
      <c r="F3" s="306"/>
      <c r="G3" s="306"/>
      <c r="H3" s="306"/>
      <c r="I3" s="306"/>
      <c r="J3" s="291"/>
      <c r="K3" s="292"/>
      <c r="L3" s="292"/>
      <c r="M3" s="292"/>
      <c r="N3" s="292"/>
      <c r="O3" s="292"/>
      <c r="P3" s="291"/>
      <c r="Q3" s="292"/>
      <c r="R3" s="292"/>
      <c r="S3" s="292"/>
      <c r="T3" s="292"/>
      <c r="U3" s="292"/>
      <c r="V3" s="292"/>
      <c r="W3" s="292"/>
      <c r="X3" s="292"/>
      <c r="Y3" s="291"/>
      <c r="Z3" s="292"/>
      <c r="AA3" s="292"/>
      <c r="AB3" s="292"/>
      <c r="AC3" s="292"/>
      <c r="AD3" s="292"/>
      <c r="AE3" s="291"/>
      <c r="AF3" s="292"/>
      <c r="AG3" s="292"/>
      <c r="AH3" s="292"/>
      <c r="AI3" s="292"/>
      <c r="AJ3" s="292"/>
      <c r="AK3" s="292"/>
      <c r="AL3" s="292"/>
      <c r="AM3" s="292"/>
    </row>
    <row r="4" spans="1:39" s="63" customFormat="1" ht="24" customHeight="1" x14ac:dyDescent="0.35">
      <c r="A4" s="293" t="s">
        <v>55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</row>
    <row r="5" spans="1:39" customFormat="1" ht="12" customHeight="1" x14ac:dyDescent="0.35">
      <c r="A5" s="297" t="s">
        <v>58</v>
      </c>
      <c r="B5" s="298"/>
      <c r="C5" s="254"/>
      <c r="D5" s="255" t="s">
        <v>13</v>
      </c>
      <c r="E5" s="255" t="s">
        <v>14</v>
      </c>
      <c r="F5" s="255" t="s">
        <v>15</v>
      </c>
      <c r="G5" s="82" t="s">
        <v>5</v>
      </c>
      <c r="H5" s="82" t="s">
        <v>6</v>
      </c>
      <c r="I5" s="256"/>
      <c r="J5" s="301" t="s">
        <v>82</v>
      </c>
      <c r="K5" s="301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  <c r="AD5" s="256"/>
      <c r="AE5" s="256"/>
      <c r="AF5" s="256"/>
      <c r="AG5" s="256"/>
      <c r="AH5" s="256"/>
      <c r="AI5" s="256"/>
      <c r="AJ5" s="256"/>
      <c r="AK5" s="256"/>
      <c r="AL5" s="256"/>
      <c r="AM5" s="256"/>
    </row>
    <row r="6" spans="1:39" customFormat="1" ht="12" customHeight="1" x14ac:dyDescent="0.35">
      <c r="A6" s="299"/>
      <c r="B6" s="300"/>
      <c r="C6" s="254"/>
      <c r="D6" s="255">
        <v>30000</v>
      </c>
      <c r="E6" s="255">
        <v>30000</v>
      </c>
      <c r="F6" s="255">
        <v>30000</v>
      </c>
      <c r="G6" s="255">
        <v>30000</v>
      </c>
      <c r="H6" s="255">
        <v>30000</v>
      </c>
      <c r="I6" s="256"/>
      <c r="J6" s="301">
        <f>SUM(D6:H6)</f>
        <v>150000</v>
      </c>
      <c r="K6" s="301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  <c r="AI6" s="256"/>
      <c r="AJ6" s="256"/>
      <c r="AK6" s="256"/>
      <c r="AL6" s="256"/>
      <c r="AM6" s="256"/>
    </row>
    <row r="7" spans="1:39" ht="12" customHeight="1" x14ac:dyDescent="0.3">
      <c r="A7" s="115"/>
      <c r="B7" s="115"/>
      <c r="C7" s="253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98"/>
    </row>
    <row r="8" spans="1:39" s="80" customFormat="1" ht="25.5" customHeight="1" x14ac:dyDescent="0.3">
      <c r="A8" s="115"/>
      <c r="B8" s="115"/>
      <c r="C8" s="115"/>
      <c r="D8" s="287" t="s">
        <v>35</v>
      </c>
      <c r="E8" s="286"/>
      <c r="F8" s="286"/>
      <c r="G8" s="286"/>
      <c r="H8" s="286"/>
      <c r="I8" s="74"/>
      <c r="J8" s="314" t="s">
        <v>39</v>
      </c>
      <c r="K8" s="314"/>
      <c r="L8" s="314"/>
      <c r="M8" s="314"/>
      <c r="N8" s="314"/>
      <c r="O8" s="74"/>
      <c r="P8" s="284" t="s">
        <v>37</v>
      </c>
      <c r="Q8" s="284" t="s">
        <v>38</v>
      </c>
      <c r="R8" s="75"/>
      <c r="S8" s="286" t="s">
        <v>73</v>
      </c>
      <c r="T8" s="286"/>
      <c r="U8" s="286"/>
      <c r="V8" s="286"/>
      <c r="W8" s="286"/>
      <c r="X8" s="75"/>
      <c r="Y8" s="286" t="s">
        <v>41</v>
      </c>
      <c r="Z8" s="286"/>
      <c r="AA8" s="286"/>
      <c r="AB8" s="286"/>
      <c r="AC8" s="286"/>
      <c r="AD8" s="76"/>
      <c r="AE8" s="286" t="s">
        <v>40</v>
      </c>
      <c r="AF8" s="286"/>
      <c r="AG8" s="286"/>
      <c r="AH8" s="286"/>
      <c r="AI8" s="286"/>
      <c r="AJ8" s="77"/>
      <c r="AK8" s="78"/>
      <c r="AL8" s="77"/>
      <c r="AM8" s="79"/>
    </row>
    <row r="9" spans="1:39" s="80" customFormat="1" ht="72" x14ac:dyDescent="0.35">
      <c r="A9" s="295" t="str">
        <f>Kortingspercentages!A6</f>
        <v>Categorie: Grote gesloten bestelwagens</v>
      </c>
      <c r="B9" s="296"/>
      <c r="C9" s="73"/>
      <c r="D9" s="81" t="s">
        <v>2</v>
      </c>
      <c r="E9" s="82" t="s">
        <v>3</v>
      </c>
      <c r="F9" s="82" t="s">
        <v>4</v>
      </c>
      <c r="G9" s="82" t="s">
        <v>5</v>
      </c>
      <c r="H9" s="82" t="s">
        <v>6</v>
      </c>
      <c r="I9" s="74"/>
      <c r="J9" s="83" t="s">
        <v>2</v>
      </c>
      <c r="K9" s="83" t="s">
        <v>3</v>
      </c>
      <c r="L9" s="83" t="s">
        <v>4</v>
      </c>
      <c r="M9" s="83" t="s">
        <v>5</v>
      </c>
      <c r="N9" s="83" t="s">
        <v>6</v>
      </c>
      <c r="O9" s="74"/>
      <c r="P9" s="285"/>
      <c r="Q9" s="285"/>
      <c r="R9" s="75"/>
      <c r="S9" s="82" t="s">
        <v>2</v>
      </c>
      <c r="T9" s="82" t="s">
        <v>3</v>
      </c>
      <c r="U9" s="82" t="s">
        <v>4</v>
      </c>
      <c r="V9" s="82" t="s">
        <v>5</v>
      </c>
      <c r="W9" s="82" t="s">
        <v>6</v>
      </c>
      <c r="X9" s="75"/>
      <c r="Y9" s="82" t="s">
        <v>13</v>
      </c>
      <c r="Z9" s="82" t="s">
        <v>14</v>
      </c>
      <c r="AA9" s="82" t="s">
        <v>15</v>
      </c>
      <c r="AB9" s="82" t="s">
        <v>16</v>
      </c>
      <c r="AC9" s="82" t="s">
        <v>17</v>
      </c>
      <c r="AD9" s="76"/>
      <c r="AE9" s="82" t="s">
        <v>13</v>
      </c>
      <c r="AF9" s="82" t="s">
        <v>14</v>
      </c>
      <c r="AG9" s="82" t="s">
        <v>15</v>
      </c>
      <c r="AH9" s="82" t="s">
        <v>16</v>
      </c>
      <c r="AI9" s="82" t="s">
        <v>17</v>
      </c>
      <c r="AJ9" s="169" t="s">
        <v>45</v>
      </c>
      <c r="AK9" s="170" t="s">
        <v>43</v>
      </c>
      <c r="AL9" s="169" t="s">
        <v>50</v>
      </c>
      <c r="AM9" s="79"/>
    </row>
    <row r="10" spans="1:39" x14ac:dyDescent="0.3">
      <c r="A10" s="171" t="str">
        <f>Kortingspercentages!$A$5</f>
        <v>Merk</v>
      </c>
      <c r="B10" s="172" t="str">
        <f>Kortingspercentages!$E$5</f>
        <v>Catalogusprijs minus korting</v>
      </c>
      <c r="C10" s="86"/>
      <c r="D10" s="87"/>
      <c r="E10" s="87"/>
      <c r="F10" s="87"/>
      <c r="G10" s="87"/>
      <c r="H10" s="87"/>
      <c r="I10" s="88"/>
      <c r="J10" s="89"/>
      <c r="K10" s="89"/>
      <c r="L10" s="89"/>
      <c r="M10" s="89"/>
      <c r="N10" s="89"/>
      <c r="O10" s="88"/>
      <c r="P10" s="90"/>
      <c r="Q10" s="90"/>
      <c r="R10" s="91"/>
      <c r="S10" s="92"/>
      <c r="T10" s="92"/>
      <c r="U10" s="87"/>
      <c r="V10" s="87"/>
      <c r="W10" s="87"/>
      <c r="X10" s="91"/>
      <c r="Y10" s="93"/>
      <c r="Z10" s="93"/>
      <c r="AA10" s="93"/>
      <c r="AB10" s="93"/>
      <c r="AC10" s="93"/>
      <c r="AD10" s="150" t="s">
        <v>44</v>
      </c>
      <c r="AE10" s="95">
        <v>0.05</v>
      </c>
      <c r="AF10" s="95">
        <v>0.1</v>
      </c>
      <c r="AG10" s="95">
        <v>0.2</v>
      </c>
      <c r="AH10" s="95">
        <v>0.25</v>
      </c>
      <c r="AI10" s="95">
        <v>0.4</v>
      </c>
      <c r="AJ10" s="96"/>
      <c r="AK10" s="97"/>
      <c r="AL10" s="96"/>
      <c r="AM10" s="98"/>
    </row>
    <row r="11" spans="1:39" s="110" customFormat="1" x14ac:dyDescent="0.3">
      <c r="A11" s="184">
        <f>Kortingspercentages!A7</f>
        <v>0</v>
      </c>
      <c r="B11" s="185">
        <f>Kortingspercentages!E7</f>
        <v>0</v>
      </c>
      <c r="C11" s="101"/>
      <c r="D11" s="245">
        <v>0</v>
      </c>
      <c r="E11" s="246">
        <v>0</v>
      </c>
      <c r="F11" s="246">
        <v>0</v>
      </c>
      <c r="G11" s="246">
        <v>0</v>
      </c>
      <c r="H11" s="246">
        <v>0</v>
      </c>
      <c r="I11" s="102"/>
      <c r="J11" s="248">
        <v>0</v>
      </c>
      <c r="K11" s="248">
        <v>0</v>
      </c>
      <c r="L11" s="248">
        <v>0</v>
      </c>
      <c r="M11" s="248">
        <v>0</v>
      </c>
      <c r="N11" s="248">
        <v>0</v>
      </c>
      <c r="O11" s="102"/>
      <c r="P11" s="246">
        <v>0</v>
      </c>
      <c r="Q11" s="246">
        <v>0</v>
      </c>
      <c r="R11" s="103"/>
      <c r="S11" s="104">
        <f>$B11*J11</f>
        <v>0</v>
      </c>
      <c r="T11" s="104">
        <f>$B11*K11</f>
        <v>0</v>
      </c>
      <c r="U11" s="104">
        <f>$B11*L11</f>
        <v>0</v>
      </c>
      <c r="V11" s="104">
        <f>$B11*M11</f>
        <v>0</v>
      </c>
      <c r="W11" s="104">
        <f>$B11*N11</f>
        <v>0</v>
      </c>
      <c r="X11" s="103"/>
      <c r="Y11" s="105">
        <f>(B11-S11)/$D$6</f>
        <v>0</v>
      </c>
      <c r="Z11" s="105">
        <f>(S11-T11)/$E$6</f>
        <v>0</v>
      </c>
      <c r="AA11" s="105">
        <f>(T11-U11)/$F$6</f>
        <v>0</v>
      </c>
      <c r="AB11" s="105">
        <f>(U11-V11)/$G$6</f>
        <v>0</v>
      </c>
      <c r="AC11" s="105">
        <f>(V11-W11)/$H$6</f>
        <v>0</v>
      </c>
      <c r="AD11" s="151"/>
      <c r="AE11" s="107">
        <f>D11+$P$11+$Q$11+Y11</f>
        <v>0</v>
      </c>
      <c r="AF11" s="107">
        <f>E11+$P$11+$Q$11+Z11</f>
        <v>0</v>
      </c>
      <c r="AG11" s="107">
        <f>F11+$P$11+$Q$11+AA11</f>
        <v>0</v>
      </c>
      <c r="AH11" s="107">
        <f>G11+$P$11+$Q$11+AB11</f>
        <v>0</v>
      </c>
      <c r="AI11" s="107">
        <f>H11+$P$11+$Q$11+AC11</f>
        <v>0</v>
      </c>
      <c r="AJ11" s="108"/>
      <c r="AK11" s="109"/>
      <c r="AL11" s="108"/>
      <c r="AM11" s="98"/>
    </row>
    <row r="12" spans="1:39" s="110" customFormat="1" ht="36" x14ac:dyDescent="0.3">
      <c r="A12" s="186"/>
      <c r="B12" s="187"/>
      <c r="C12" s="114"/>
      <c r="D12" s="115"/>
      <c r="E12" s="115"/>
      <c r="F12" s="115"/>
      <c r="G12" s="115"/>
      <c r="H12" s="115"/>
      <c r="I12" s="102"/>
      <c r="J12" s="116"/>
      <c r="K12" s="116"/>
      <c r="L12" s="116"/>
      <c r="M12" s="116"/>
      <c r="N12" s="116"/>
      <c r="O12" s="102"/>
      <c r="P12" s="115"/>
      <c r="Q12" s="115"/>
      <c r="R12" s="103"/>
      <c r="S12" s="115"/>
      <c r="T12" s="115"/>
      <c r="U12" s="115"/>
      <c r="V12" s="115"/>
      <c r="W12" s="115"/>
      <c r="X12" s="103"/>
      <c r="Y12" s="108"/>
      <c r="Z12" s="108"/>
      <c r="AA12" s="108"/>
      <c r="AB12" s="108"/>
      <c r="AC12" s="108"/>
      <c r="AD12" s="94" t="s">
        <v>42</v>
      </c>
      <c r="AE12" s="117">
        <f>AVERAGE(AE11:AE11)*$AE$10</f>
        <v>0</v>
      </c>
      <c r="AF12" s="117">
        <f>AVERAGE(AF11:AF11)*$AF$10</f>
        <v>0</v>
      </c>
      <c r="AG12" s="117">
        <f>AVERAGE(AG11:AG11)*$AG$10</f>
        <v>0</v>
      </c>
      <c r="AH12" s="117">
        <f>AVERAGE(AH11:AH11)*$AH$10</f>
        <v>0</v>
      </c>
      <c r="AI12" s="117">
        <f>AVERAGE(AI11:AI11)*$AI$10</f>
        <v>0</v>
      </c>
      <c r="AJ12" s="118">
        <f>SUM(AE12:AI12)</f>
        <v>0</v>
      </c>
      <c r="AK12" s="119">
        <v>0.22</v>
      </c>
      <c r="AL12" s="118">
        <f>AJ12*AK12</f>
        <v>0</v>
      </c>
      <c r="AM12" s="98"/>
    </row>
    <row r="13" spans="1:39" s="110" customFormat="1" ht="15" customHeight="1" x14ac:dyDescent="0.3">
      <c r="A13" s="186"/>
      <c r="B13" s="187"/>
      <c r="C13" s="114"/>
      <c r="D13" s="115"/>
      <c r="E13" s="115"/>
      <c r="F13" s="115"/>
      <c r="G13" s="115"/>
      <c r="H13" s="115"/>
      <c r="I13" s="102"/>
      <c r="J13" s="116"/>
      <c r="K13" s="116"/>
      <c r="L13" s="116"/>
      <c r="M13" s="116"/>
      <c r="N13" s="116"/>
      <c r="O13" s="102"/>
      <c r="P13" s="115"/>
      <c r="Q13" s="115"/>
      <c r="R13" s="103"/>
      <c r="S13" s="115"/>
      <c r="T13" s="115"/>
      <c r="U13" s="115"/>
      <c r="V13" s="115"/>
      <c r="W13" s="115"/>
      <c r="X13" s="103"/>
      <c r="Y13" s="108"/>
      <c r="Z13" s="108"/>
      <c r="AA13" s="108"/>
      <c r="AB13" s="108"/>
      <c r="AC13" s="108"/>
      <c r="AD13" s="106"/>
      <c r="AE13" s="108"/>
      <c r="AF13" s="108"/>
      <c r="AG13" s="108"/>
      <c r="AH13" s="108"/>
      <c r="AI13" s="108"/>
      <c r="AJ13" s="108"/>
      <c r="AK13" s="109"/>
      <c r="AL13" s="108"/>
      <c r="AM13" s="98"/>
    </row>
    <row r="14" spans="1:39" s="110" customFormat="1" ht="12" customHeight="1" x14ac:dyDescent="0.3">
      <c r="A14" s="315" t="str">
        <f>Kortingspercentages!A8</f>
        <v>Categorie: Middelgrote gesloten bestelwagens</v>
      </c>
      <c r="B14" s="315"/>
      <c r="C14" s="114"/>
      <c r="D14" s="287" t="s">
        <v>35</v>
      </c>
      <c r="E14" s="286"/>
      <c r="F14" s="286"/>
      <c r="G14" s="286"/>
      <c r="H14" s="286"/>
      <c r="I14" s="102"/>
      <c r="J14" s="288" t="s">
        <v>39</v>
      </c>
      <c r="K14" s="288"/>
      <c r="L14" s="288"/>
      <c r="M14" s="288"/>
      <c r="N14" s="288"/>
      <c r="O14" s="102"/>
      <c r="P14" s="284" t="s">
        <v>27</v>
      </c>
      <c r="Q14" s="284" t="s">
        <v>28</v>
      </c>
      <c r="R14" s="103"/>
      <c r="S14" s="286" t="str">
        <f>$S$8</f>
        <v>Gegarandeerde restwaarde na X aantal jaar</v>
      </c>
      <c r="T14" s="286"/>
      <c r="U14" s="286"/>
      <c r="V14" s="286"/>
      <c r="W14" s="286"/>
      <c r="X14" s="103"/>
      <c r="Y14" s="286" t="str">
        <f>$Y$8</f>
        <v xml:space="preserve">Afschrijving per km per jaar </v>
      </c>
      <c r="Z14" s="286"/>
      <c r="AA14" s="286"/>
      <c r="AB14" s="286"/>
      <c r="AC14" s="286"/>
      <c r="AD14" s="106"/>
      <c r="AE14" s="286" t="s">
        <v>40</v>
      </c>
      <c r="AF14" s="286"/>
      <c r="AG14" s="286"/>
      <c r="AH14" s="286"/>
      <c r="AI14" s="286"/>
      <c r="AJ14" s="108"/>
      <c r="AK14" s="109"/>
      <c r="AL14" s="108"/>
      <c r="AM14" s="98"/>
    </row>
    <row r="15" spans="1:39" s="110" customFormat="1" ht="72" x14ac:dyDescent="0.3">
      <c r="A15" s="171" t="str">
        <f>Kortingspercentages!$A$5</f>
        <v>Merk</v>
      </c>
      <c r="B15" s="172" t="str">
        <f>Kortingspercentages!$E$5</f>
        <v>Catalogusprijs minus korting</v>
      </c>
      <c r="C15" s="114"/>
      <c r="D15" s="81" t="s">
        <v>2</v>
      </c>
      <c r="E15" s="82" t="s">
        <v>3</v>
      </c>
      <c r="F15" s="82" t="s">
        <v>4</v>
      </c>
      <c r="G15" s="82" t="s">
        <v>5</v>
      </c>
      <c r="H15" s="82" t="s">
        <v>6</v>
      </c>
      <c r="I15" s="102"/>
      <c r="J15" s="120" t="s">
        <v>2</v>
      </c>
      <c r="K15" s="83" t="s">
        <v>3</v>
      </c>
      <c r="L15" s="83" t="s">
        <v>4</v>
      </c>
      <c r="M15" s="83" t="s">
        <v>5</v>
      </c>
      <c r="N15" s="83" t="s">
        <v>6</v>
      </c>
      <c r="O15" s="102"/>
      <c r="P15" s="285"/>
      <c r="Q15" s="285"/>
      <c r="R15" s="103"/>
      <c r="S15" s="81" t="s">
        <v>2</v>
      </c>
      <c r="T15" s="82" t="s">
        <v>3</v>
      </c>
      <c r="U15" s="82" t="s">
        <v>4</v>
      </c>
      <c r="V15" s="82" t="s">
        <v>5</v>
      </c>
      <c r="W15" s="82" t="s">
        <v>6</v>
      </c>
      <c r="X15" s="103"/>
      <c r="Y15" s="81" t="s">
        <v>2</v>
      </c>
      <c r="Z15" s="82" t="s">
        <v>3</v>
      </c>
      <c r="AA15" s="82" t="s">
        <v>4</v>
      </c>
      <c r="AB15" s="82" t="s">
        <v>5</v>
      </c>
      <c r="AC15" s="82" t="s">
        <v>6</v>
      </c>
      <c r="AD15" s="106"/>
      <c r="AE15" s="82" t="s">
        <v>13</v>
      </c>
      <c r="AF15" s="82" t="s">
        <v>14</v>
      </c>
      <c r="AG15" s="82" t="s">
        <v>15</v>
      </c>
      <c r="AH15" s="82" t="s">
        <v>16</v>
      </c>
      <c r="AI15" s="82" t="s">
        <v>17</v>
      </c>
      <c r="AJ15" s="169" t="s">
        <v>45</v>
      </c>
      <c r="AK15" s="170" t="s">
        <v>43</v>
      </c>
      <c r="AL15" s="169" t="s">
        <v>50</v>
      </c>
      <c r="AM15" s="98"/>
    </row>
    <row r="16" spans="1:39" s="110" customFormat="1" x14ac:dyDescent="0.3">
      <c r="A16" s="188">
        <f>Kortingspercentages!A9</f>
        <v>0</v>
      </c>
      <c r="B16" s="189">
        <f>Kortingspercentages!E9</f>
        <v>0</v>
      </c>
      <c r="C16" s="114"/>
      <c r="D16" s="247">
        <v>0</v>
      </c>
      <c r="E16" s="247">
        <v>0</v>
      </c>
      <c r="F16" s="247">
        <v>0</v>
      </c>
      <c r="G16" s="247">
        <v>0</v>
      </c>
      <c r="H16" s="247">
        <v>0</v>
      </c>
      <c r="I16" s="102"/>
      <c r="J16" s="244">
        <v>0</v>
      </c>
      <c r="K16" s="244">
        <v>0</v>
      </c>
      <c r="L16" s="244">
        <v>0</v>
      </c>
      <c r="M16" s="244">
        <v>0</v>
      </c>
      <c r="N16" s="244">
        <v>0</v>
      </c>
      <c r="O16" s="102"/>
      <c r="P16" s="247">
        <v>0</v>
      </c>
      <c r="Q16" s="247">
        <v>0</v>
      </c>
      <c r="R16" s="103"/>
      <c r="S16" s="123">
        <f>$B16*J16</f>
        <v>0</v>
      </c>
      <c r="T16" s="123">
        <f>$B16*K16</f>
        <v>0</v>
      </c>
      <c r="U16" s="123">
        <f>$B16*L16</f>
        <v>0</v>
      </c>
      <c r="V16" s="123">
        <f>$B16*M16</f>
        <v>0</v>
      </c>
      <c r="W16" s="123">
        <f>$B16*N16</f>
        <v>0</v>
      </c>
      <c r="X16" s="103"/>
      <c r="Y16" s="105">
        <f>(B16-S16)/$D$6</f>
        <v>0</v>
      </c>
      <c r="Z16" s="105">
        <f>(S16-T16)/$E$6</f>
        <v>0</v>
      </c>
      <c r="AA16" s="105">
        <f>(T16-U16)/$F$6</f>
        <v>0</v>
      </c>
      <c r="AB16" s="105">
        <f>(U16-V16)/$G$6</f>
        <v>0</v>
      </c>
      <c r="AC16" s="105">
        <f>(V16-W16)/$H$6</f>
        <v>0</v>
      </c>
      <c r="AD16" s="106"/>
      <c r="AE16" s="111">
        <f>D16+$P$16+$Q$16+Y16</f>
        <v>0</v>
      </c>
      <c r="AF16" s="111">
        <f>E16+$P$16+$Q$16+Z16</f>
        <v>0</v>
      </c>
      <c r="AG16" s="111">
        <f>F16+$P$16+$Q$16+AA16</f>
        <v>0</v>
      </c>
      <c r="AH16" s="111">
        <f>G16+$P$16+$Q$16+AB16</f>
        <v>0</v>
      </c>
      <c r="AI16" s="111">
        <f>H16+$P$16+$Q$16+AC16</f>
        <v>0</v>
      </c>
      <c r="AJ16" s="108"/>
      <c r="AK16" s="109"/>
      <c r="AL16" s="108"/>
      <c r="AM16" s="98"/>
    </row>
    <row r="17" spans="1:39" s="110" customFormat="1" ht="36" x14ac:dyDescent="0.3">
      <c r="A17" s="186"/>
      <c r="B17" s="187"/>
      <c r="C17" s="114"/>
      <c r="D17" s="115"/>
      <c r="E17" s="115"/>
      <c r="F17" s="115"/>
      <c r="G17" s="115"/>
      <c r="H17" s="115"/>
      <c r="I17" s="102"/>
      <c r="J17" s="116"/>
      <c r="K17" s="116"/>
      <c r="L17" s="116"/>
      <c r="M17" s="116"/>
      <c r="N17" s="116"/>
      <c r="O17" s="102"/>
      <c r="P17" s="115"/>
      <c r="Q17" s="115"/>
      <c r="R17" s="103"/>
      <c r="S17" s="115"/>
      <c r="T17" s="115"/>
      <c r="U17" s="115"/>
      <c r="V17" s="115"/>
      <c r="W17" s="115"/>
      <c r="X17" s="103"/>
      <c r="Y17" s="125"/>
      <c r="Z17" s="125"/>
      <c r="AA17" s="125"/>
      <c r="AB17" s="125"/>
      <c r="AC17" s="125"/>
      <c r="AD17" s="94" t="s">
        <v>42</v>
      </c>
      <c r="AE17" s="117">
        <f>AVERAGE(AE16:AE16)*$AE$10</f>
        <v>0</v>
      </c>
      <c r="AF17" s="117">
        <f>AVERAGE(AF16:AF16)*$AF$10</f>
        <v>0</v>
      </c>
      <c r="AG17" s="117">
        <f>AVERAGE(AG16:AG16)*$AG$10</f>
        <v>0</v>
      </c>
      <c r="AH17" s="117">
        <f>AVERAGE(AH16:AH16)*$AH$10</f>
        <v>0</v>
      </c>
      <c r="AI17" s="117">
        <f>AVERAGE(AI16:AI16)*$AI$10</f>
        <v>0</v>
      </c>
      <c r="AJ17" s="118">
        <f>SUM(AE17:AI17)</f>
        <v>0</v>
      </c>
      <c r="AK17" s="119">
        <v>0.27</v>
      </c>
      <c r="AL17" s="118">
        <f>AJ17*AK17</f>
        <v>0</v>
      </c>
      <c r="AM17" s="98"/>
    </row>
    <row r="18" spans="1:39" s="110" customFormat="1" x14ac:dyDescent="0.3">
      <c r="A18" s="190"/>
      <c r="B18" s="195"/>
      <c r="C18" s="114"/>
      <c r="D18" s="115"/>
      <c r="E18" s="115"/>
      <c r="F18" s="115"/>
      <c r="G18" s="115"/>
      <c r="H18" s="115"/>
      <c r="I18" s="102"/>
      <c r="J18" s="116"/>
      <c r="K18" s="116"/>
      <c r="L18" s="116"/>
      <c r="M18" s="116"/>
      <c r="N18" s="116"/>
      <c r="O18" s="102"/>
      <c r="P18" s="115"/>
      <c r="Q18" s="115"/>
      <c r="R18" s="103"/>
      <c r="S18" s="115"/>
      <c r="T18" s="115"/>
      <c r="U18" s="115"/>
      <c r="V18" s="115"/>
      <c r="W18" s="115"/>
      <c r="X18" s="103"/>
      <c r="Y18" s="108"/>
      <c r="Z18" s="108"/>
      <c r="AA18" s="108"/>
      <c r="AB18" s="108"/>
      <c r="AC18" s="108"/>
      <c r="AD18" s="106"/>
      <c r="AE18" s="108"/>
      <c r="AF18" s="108"/>
      <c r="AG18" s="108"/>
      <c r="AH18" s="108"/>
      <c r="AI18" s="108"/>
      <c r="AJ18" s="108"/>
      <c r="AK18" s="109"/>
      <c r="AL18" s="108"/>
      <c r="AM18" s="98"/>
    </row>
    <row r="19" spans="1:39" s="110" customFormat="1" ht="12" customHeight="1" x14ac:dyDescent="0.3">
      <c r="A19" s="315" t="str">
        <f>Kortingspercentages!A10</f>
        <v>Categorie: Pick-up bestelwagens</v>
      </c>
      <c r="B19" s="315"/>
      <c r="C19" s="114"/>
      <c r="D19" s="287" t="s">
        <v>35</v>
      </c>
      <c r="E19" s="286"/>
      <c r="F19" s="286"/>
      <c r="G19" s="286"/>
      <c r="H19" s="286"/>
      <c r="I19" s="102"/>
      <c r="J19" s="288" t="s">
        <v>39</v>
      </c>
      <c r="K19" s="288"/>
      <c r="L19" s="288"/>
      <c r="M19" s="288"/>
      <c r="N19" s="288"/>
      <c r="O19" s="102"/>
      <c r="P19" s="284" t="s">
        <v>27</v>
      </c>
      <c r="Q19" s="284" t="s">
        <v>28</v>
      </c>
      <c r="R19" s="103"/>
      <c r="S19" s="286" t="str">
        <f>$S$8</f>
        <v>Gegarandeerde restwaarde na X aantal jaar</v>
      </c>
      <c r="T19" s="286"/>
      <c r="U19" s="286"/>
      <c r="V19" s="286"/>
      <c r="W19" s="286"/>
      <c r="X19" s="103"/>
      <c r="Y19" s="286" t="str">
        <f>$Y$8</f>
        <v xml:space="preserve">Afschrijving per km per jaar </v>
      </c>
      <c r="Z19" s="286"/>
      <c r="AA19" s="286"/>
      <c r="AB19" s="286"/>
      <c r="AC19" s="286"/>
      <c r="AD19" s="106"/>
      <c r="AE19" s="286" t="s">
        <v>40</v>
      </c>
      <c r="AF19" s="286"/>
      <c r="AG19" s="286"/>
      <c r="AH19" s="286"/>
      <c r="AI19" s="286"/>
      <c r="AJ19" s="108"/>
      <c r="AK19" s="109"/>
      <c r="AL19" s="108"/>
      <c r="AM19" s="98"/>
    </row>
    <row r="20" spans="1:39" s="110" customFormat="1" ht="72" x14ac:dyDescent="0.3">
      <c r="A20" s="171" t="str">
        <f>Kortingspercentages!$A$5</f>
        <v>Merk</v>
      </c>
      <c r="B20" s="172" t="str">
        <f>Kortingspercentages!$E$5</f>
        <v>Catalogusprijs minus korting</v>
      </c>
      <c r="C20" s="114"/>
      <c r="D20" s="81" t="s">
        <v>2</v>
      </c>
      <c r="E20" s="82" t="s">
        <v>3</v>
      </c>
      <c r="F20" s="82" t="s">
        <v>4</v>
      </c>
      <c r="G20" s="82" t="s">
        <v>5</v>
      </c>
      <c r="H20" s="82" t="s">
        <v>6</v>
      </c>
      <c r="I20" s="102"/>
      <c r="J20" s="120" t="s">
        <v>2</v>
      </c>
      <c r="K20" s="83" t="s">
        <v>3</v>
      </c>
      <c r="L20" s="83" t="s">
        <v>4</v>
      </c>
      <c r="M20" s="83" t="s">
        <v>5</v>
      </c>
      <c r="N20" s="83" t="s">
        <v>6</v>
      </c>
      <c r="O20" s="102"/>
      <c r="P20" s="285"/>
      <c r="Q20" s="285"/>
      <c r="R20" s="103"/>
      <c r="S20" s="81" t="s">
        <v>2</v>
      </c>
      <c r="T20" s="82" t="s">
        <v>3</v>
      </c>
      <c r="U20" s="82" t="s">
        <v>4</v>
      </c>
      <c r="V20" s="82" t="s">
        <v>5</v>
      </c>
      <c r="W20" s="82" t="s">
        <v>6</v>
      </c>
      <c r="X20" s="103"/>
      <c r="Y20" s="81" t="s">
        <v>2</v>
      </c>
      <c r="Z20" s="82" t="s">
        <v>3</v>
      </c>
      <c r="AA20" s="82" t="s">
        <v>4</v>
      </c>
      <c r="AB20" s="82" t="s">
        <v>5</v>
      </c>
      <c r="AC20" s="82" t="s">
        <v>6</v>
      </c>
      <c r="AD20" s="106"/>
      <c r="AE20" s="82" t="s">
        <v>13</v>
      </c>
      <c r="AF20" s="82" t="s">
        <v>14</v>
      </c>
      <c r="AG20" s="82" t="s">
        <v>15</v>
      </c>
      <c r="AH20" s="82" t="s">
        <v>16</v>
      </c>
      <c r="AI20" s="82" t="s">
        <v>17</v>
      </c>
      <c r="AJ20" s="169" t="s">
        <v>45</v>
      </c>
      <c r="AK20" s="170" t="s">
        <v>43</v>
      </c>
      <c r="AL20" s="169" t="s">
        <v>50</v>
      </c>
      <c r="AM20" s="98"/>
    </row>
    <row r="21" spans="1:39" s="110" customFormat="1" x14ac:dyDescent="0.3">
      <c r="A21" s="188">
        <f>Kortingspercentages!A11</f>
        <v>0</v>
      </c>
      <c r="B21" s="189">
        <f>Kortingspercentages!E11</f>
        <v>0</v>
      </c>
      <c r="C21" s="101"/>
      <c r="D21" s="247">
        <v>0</v>
      </c>
      <c r="E21" s="247">
        <v>0</v>
      </c>
      <c r="F21" s="247">
        <v>0</v>
      </c>
      <c r="G21" s="247">
        <v>0</v>
      </c>
      <c r="H21" s="247">
        <v>0</v>
      </c>
      <c r="I21" s="102"/>
      <c r="J21" s="244">
        <v>0</v>
      </c>
      <c r="K21" s="244">
        <v>0</v>
      </c>
      <c r="L21" s="244">
        <v>0</v>
      </c>
      <c r="M21" s="244">
        <v>0</v>
      </c>
      <c r="N21" s="244">
        <v>0</v>
      </c>
      <c r="O21" s="102"/>
      <c r="P21" s="247">
        <v>0</v>
      </c>
      <c r="Q21" s="247">
        <v>0</v>
      </c>
      <c r="R21" s="103"/>
      <c r="S21" s="123">
        <f>$B21*J21</f>
        <v>0</v>
      </c>
      <c r="T21" s="123">
        <f>$B21*K21</f>
        <v>0</v>
      </c>
      <c r="U21" s="123">
        <f>$B21*L21</f>
        <v>0</v>
      </c>
      <c r="V21" s="123">
        <f>$B21*M21</f>
        <v>0</v>
      </c>
      <c r="W21" s="123">
        <f>$B21*N21</f>
        <v>0</v>
      </c>
      <c r="X21" s="103"/>
      <c r="Y21" s="105">
        <f>(B21-S21)/$D$6</f>
        <v>0</v>
      </c>
      <c r="Z21" s="105">
        <f>(S21-T21)/$E$6</f>
        <v>0</v>
      </c>
      <c r="AA21" s="105">
        <f>(T21-U21)/$F$6</f>
        <v>0</v>
      </c>
      <c r="AB21" s="105">
        <f>(U21-V21)/$G$6</f>
        <v>0</v>
      </c>
      <c r="AC21" s="105">
        <f>(V21-W21)/$H$6</f>
        <v>0</v>
      </c>
      <c r="AD21" s="106"/>
      <c r="AE21" s="111">
        <f>D21+$P$21+$Q$21+Y21</f>
        <v>0</v>
      </c>
      <c r="AF21" s="111">
        <f>E21+$P$21+$Q$21+Z21</f>
        <v>0</v>
      </c>
      <c r="AG21" s="111">
        <f>F21+$P$21+$Q$21+AA21</f>
        <v>0</v>
      </c>
      <c r="AH21" s="111">
        <f>G21+$P$21+$Q$21+AB21</f>
        <v>0</v>
      </c>
      <c r="AI21" s="111">
        <f>H21+$P$21+$Q$21+AC21</f>
        <v>0</v>
      </c>
      <c r="AJ21" s="108"/>
      <c r="AK21" s="109"/>
      <c r="AL21" s="108"/>
      <c r="AM21" s="98"/>
    </row>
    <row r="22" spans="1:39" s="110" customFormat="1" ht="36" x14ac:dyDescent="0.3">
      <c r="A22" s="186"/>
      <c r="B22" s="187"/>
      <c r="C22" s="114"/>
      <c r="D22" s="115"/>
      <c r="E22" s="115"/>
      <c r="F22" s="115"/>
      <c r="G22" s="115"/>
      <c r="H22" s="115"/>
      <c r="I22" s="102"/>
      <c r="J22" s="116"/>
      <c r="K22" s="116"/>
      <c r="L22" s="116"/>
      <c r="M22" s="116"/>
      <c r="N22" s="116"/>
      <c r="O22" s="102"/>
      <c r="P22" s="115"/>
      <c r="Q22" s="115"/>
      <c r="R22" s="103"/>
      <c r="S22" s="115"/>
      <c r="T22" s="115"/>
      <c r="U22" s="115"/>
      <c r="V22" s="115"/>
      <c r="W22" s="115"/>
      <c r="X22" s="103"/>
      <c r="Y22" s="125"/>
      <c r="Z22" s="125"/>
      <c r="AA22" s="125"/>
      <c r="AB22" s="125"/>
      <c r="AC22" s="125"/>
      <c r="AD22" s="94" t="s">
        <v>42</v>
      </c>
      <c r="AE22" s="117">
        <f>AVERAGE(AE21:AE21)*$AE$10</f>
        <v>0</v>
      </c>
      <c r="AF22" s="117">
        <f>AVERAGE(AF21:AF21)*$AF$10</f>
        <v>0</v>
      </c>
      <c r="AG22" s="117">
        <f>AVERAGE(AG21:AG21)*$AG$10</f>
        <v>0</v>
      </c>
      <c r="AH22" s="117">
        <f>AVERAGE(AH21:AH21)*$AH$10</f>
        <v>0</v>
      </c>
      <c r="AI22" s="117">
        <f>AVERAGE(AI21:AI21)*$AI$10</f>
        <v>0</v>
      </c>
      <c r="AJ22" s="118">
        <f>SUM(AE22:AI22)</f>
        <v>0</v>
      </c>
      <c r="AK22" s="119">
        <v>0.21</v>
      </c>
      <c r="AL22" s="118">
        <f>AJ22*AK22</f>
        <v>0</v>
      </c>
      <c r="AM22" s="98"/>
    </row>
    <row r="23" spans="1:39" x14ac:dyDescent="0.3">
      <c r="A23" s="221"/>
      <c r="B23" s="187"/>
      <c r="C23" s="106"/>
      <c r="D23" s="115"/>
      <c r="E23" s="115"/>
      <c r="F23" s="115"/>
      <c r="G23" s="115"/>
      <c r="H23" s="115"/>
      <c r="I23" s="106"/>
      <c r="J23" s="116"/>
      <c r="K23" s="116"/>
      <c r="L23" s="116"/>
      <c r="M23" s="116"/>
      <c r="N23" s="116"/>
      <c r="O23" s="106"/>
      <c r="P23" s="125"/>
      <c r="Q23" s="125"/>
      <c r="R23" s="108"/>
      <c r="S23" s="115"/>
      <c r="T23" s="115"/>
      <c r="U23" s="115"/>
      <c r="V23" s="115"/>
      <c r="W23" s="115"/>
      <c r="X23" s="108"/>
      <c r="Y23" s="125"/>
      <c r="Z23" s="125"/>
      <c r="AA23" s="125"/>
      <c r="AB23" s="125"/>
      <c r="AC23" s="125"/>
      <c r="AD23" s="106"/>
      <c r="AE23" s="108"/>
      <c r="AF23" s="108"/>
      <c r="AG23" s="108"/>
      <c r="AH23" s="108"/>
      <c r="AI23" s="108"/>
      <c r="AJ23" s="108"/>
      <c r="AK23" s="109"/>
      <c r="AL23" s="108"/>
      <c r="AM23" s="98"/>
    </row>
    <row r="24" spans="1:39" ht="12" customHeight="1" x14ac:dyDescent="0.3">
      <c r="A24" s="193" t="str">
        <f>Kortingspercentages!A12</f>
        <v>Categorie: Kleine gesloten bestelwagens</v>
      </c>
      <c r="B24" s="251"/>
      <c r="C24" s="106"/>
      <c r="D24" s="287" t="s">
        <v>35</v>
      </c>
      <c r="E24" s="286"/>
      <c r="F24" s="286"/>
      <c r="G24" s="286"/>
      <c r="H24" s="286"/>
      <c r="I24" s="106"/>
      <c r="J24" s="288" t="s">
        <v>39</v>
      </c>
      <c r="K24" s="288"/>
      <c r="L24" s="288"/>
      <c r="M24" s="288"/>
      <c r="N24" s="288"/>
      <c r="O24" s="106"/>
      <c r="P24" s="284" t="s">
        <v>27</v>
      </c>
      <c r="Q24" s="284" t="s">
        <v>28</v>
      </c>
      <c r="R24" s="108"/>
      <c r="S24" s="286" t="str">
        <f>$S$8</f>
        <v>Gegarandeerde restwaarde na X aantal jaar</v>
      </c>
      <c r="T24" s="286"/>
      <c r="U24" s="286"/>
      <c r="V24" s="286"/>
      <c r="W24" s="286"/>
      <c r="X24" s="108"/>
      <c r="Y24" s="286" t="str">
        <f>$Y$8</f>
        <v xml:space="preserve">Afschrijving per km per jaar </v>
      </c>
      <c r="Z24" s="286"/>
      <c r="AA24" s="286"/>
      <c r="AB24" s="286"/>
      <c r="AC24" s="286"/>
      <c r="AD24" s="106"/>
      <c r="AE24" s="286" t="s">
        <v>40</v>
      </c>
      <c r="AF24" s="286"/>
      <c r="AG24" s="286"/>
      <c r="AH24" s="286"/>
      <c r="AI24" s="286"/>
      <c r="AJ24" s="108"/>
      <c r="AK24" s="109"/>
      <c r="AL24" s="108"/>
      <c r="AM24" s="98"/>
    </row>
    <row r="25" spans="1:39" ht="72" customHeight="1" x14ac:dyDescent="0.3">
      <c r="A25" s="171" t="str">
        <f>Kortingspercentages!$A$5</f>
        <v>Merk</v>
      </c>
      <c r="B25" s="172" t="str">
        <f>Kortingspercentages!$E$5</f>
        <v>Catalogusprijs minus korting</v>
      </c>
      <c r="C25" s="106"/>
      <c r="D25" s="81" t="s">
        <v>2</v>
      </c>
      <c r="E25" s="82" t="s">
        <v>3</v>
      </c>
      <c r="F25" s="82" t="s">
        <v>4</v>
      </c>
      <c r="G25" s="82" t="s">
        <v>5</v>
      </c>
      <c r="H25" s="82" t="s">
        <v>6</v>
      </c>
      <c r="I25" s="106"/>
      <c r="J25" s="120" t="s">
        <v>2</v>
      </c>
      <c r="K25" s="83" t="s">
        <v>3</v>
      </c>
      <c r="L25" s="83" t="s">
        <v>4</v>
      </c>
      <c r="M25" s="83" t="s">
        <v>5</v>
      </c>
      <c r="N25" s="83" t="s">
        <v>6</v>
      </c>
      <c r="O25" s="106"/>
      <c r="P25" s="285"/>
      <c r="Q25" s="285"/>
      <c r="R25" s="108"/>
      <c r="S25" s="81" t="s">
        <v>2</v>
      </c>
      <c r="T25" s="82" t="s">
        <v>3</v>
      </c>
      <c r="U25" s="82" t="s">
        <v>4</v>
      </c>
      <c r="V25" s="82" t="s">
        <v>5</v>
      </c>
      <c r="W25" s="82" t="s">
        <v>6</v>
      </c>
      <c r="X25" s="108"/>
      <c r="Y25" s="81" t="s">
        <v>2</v>
      </c>
      <c r="Z25" s="82" t="s">
        <v>3</v>
      </c>
      <c r="AA25" s="82" t="s">
        <v>4</v>
      </c>
      <c r="AB25" s="82" t="s">
        <v>5</v>
      </c>
      <c r="AC25" s="82" t="s">
        <v>6</v>
      </c>
      <c r="AD25" s="106"/>
      <c r="AE25" s="82" t="s">
        <v>13</v>
      </c>
      <c r="AF25" s="82" t="s">
        <v>14</v>
      </c>
      <c r="AG25" s="82" t="s">
        <v>15</v>
      </c>
      <c r="AH25" s="82" t="s">
        <v>16</v>
      </c>
      <c r="AI25" s="82" t="s">
        <v>17</v>
      </c>
      <c r="AJ25" s="169" t="s">
        <v>45</v>
      </c>
      <c r="AK25" s="170" t="s">
        <v>43</v>
      </c>
      <c r="AL25" s="169" t="s">
        <v>50</v>
      </c>
      <c r="AM25" s="98"/>
    </row>
    <row r="26" spans="1:39" x14ac:dyDescent="0.3">
      <c r="A26" s="188">
        <f>Kortingspercentages!A13</f>
        <v>0</v>
      </c>
      <c r="B26" s="189">
        <f>Kortingspercentages!E13</f>
        <v>0</v>
      </c>
      <c r="C26" s="106"/>
      <c r="D26" s="247">
        <v>0</v>
      </c>
      <c r="E26" s="247">
        <v>0</v>
      </c>
      <c r="F26" s="247">
        <v>0</v>
      </c>
      <c r="G26" s="247">
        <v>0</v>
      </c>
      <c r="H26" s="247">
        <v>0</v>
      </c>
      <c r="I26" s="106"/>
      <c r="J26" s="244">
        <v>0</v>
      </c>
      <c r="K26" s="244">
        <v>0</v>
      </c>
      <c r="L26" s="244">
        <v>0</v>
      </c>
      <c r="M26" s="244">
        <v>0</v>
      </c>
      <c r="N26" s="244">
        <v>0</v>
      </c>
      <c r="O26" s="106"/>
      <c r="P26" s="247">
        <v>0</v>
      </c>
      <c r="Q26" s="247">
        <v>0</v>
      </c>
      <c r="R26" s="108"/>
      <c r="S26" s="124">
        <f>$B26*J26</f>
        <v>0</v>
      </c>
      <c r="T26" s="124">
        <f>$B26*K26</f>
        <v>0</v>
      </c>
      <c r="U26" s="124">
        <f>$B26*L26</f>
        <v>0</v>
      </c>
      <c r="V26" s="124">
        <f>$B26*M26</f>
        <v>0</v>
      </c>
      <c r="W26" s="124">
        <f>$B26*N26</f>
        <v>0</v>
      </c>
      <c r="X26" s="108"/>
      <c r="Y26" s="105">
        <f>(B26-S26)/$D$6</f>
        <v>0</v>
      </c>
      <c r="Z26" s="105">
        <f>(S26-T26)/$E$6</f>
        <v>0</v>
      </c>
      <c r="AA26" s="105">
        <f>(T26-U26)/$F$6</f>
        <v>0</v>
      </c>
      <c r="AB26" s="105">
        <f>(U26-V26)/$G$6</f>
        <v>0</v>
      </c>
      <c r="AC26" s="105">
        <f>(V26-W26)/$H$6</f>
        <v>0</v>
      </c>
      <c r="AD26" s="106"/>
      <c r="AE26" s="111">
        <f>D26+$P$26+$Q$26+Y26</f>
        <v>0</v>
      </c>
      <c r="AF26" s="111">
        <f>E26+$P$26+$Q$26+Z26</f>
        <v>0</v>
      </c>
      <c r="AG26" s="111">
        <f>F26+$P$26+$Q$26+AA26</f>
        <v>0</v>
      </c>
      <c r="AH26" s="111">
        <f>G26+$P$26+$Q$26+AB26</f>
        <v>0</v>
      </c>
      <c r="AI26" s="111">
        <f>H26+$P$26+$Q$26+AC26</f>
        <v>0</v>
      </c>
      <c r="AJ26" s="108"/>
      <c r="AK26" s="109"/>
      <c r="AL26" s="108"/>
      <c r="AM26" s="98"/>
    </row>
    <row r="27" spans="1:39" ht="36" x14ac:dyDescent="0.3">
      <c r="A27" s="191"/>
      <c r="B27" s="196"/>
      <c r="C27" s="106"/>
      <c r="D27" s="108"/>
      <c r="E27" s="108"/>
      <c r="F27" s="108"/>
      <c r="G27" s="108"/>
      <c r="H27" s="108"/>
      <c r="I27" s="106"/>
      <c r="J27" s="130"/>
      <c r="K27" s="130"/>
      <c r="L27" s="130"/>
      <c r="M27" s="130"/>
      <c r="N27" s="130"/>
      <c r="O27" s="106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94" t="s">
        <v>42</v>
      </c>
      <c r="AE27" s="117">
        <f>AVERAGE(AE26:AE26)*$AE$10</f>
        <v>0</v>
      </c>
      <c r="AF27" s="117">
        <f>AVERAGE(AF26:AF26)*$AF$10</f>
        <v>0</v>
      </c>
      <c r="AG27" s="117">
        <f>AVERAGE(AG26:AG26)*$AG$10</f>
        <v>0</v>
      </c>
      <c r="AH27" s="117">
        <f>AVERAGE(AH26:AH26)*$AH$10</f>
        <v>0</v>
      </c>
      <c r="AI27" s="117">
        <f>AVERAGE(AI26:AI26)*$AI$10</f>
        <v>0</v>
      </c>
      <c r="AJ27" s="118">
        <f>SUM(AE27:AI27)</f>
        <v>0</v>
      </c>
      <c r="AK27" s="119">
        <v>0.18</v>
      </c>
      <c r="AL27" s="118">
        <f>AJ27*AK27</f>
        <v>0</v>
      </c>
      <c r="AM27" s="98"/>
    </row>
    <row r="28" spans="1:39" x14ac:dyDescent="0.3">
      <c r="A28" s="191"/>
      <c r="B28" s="196"/>
      <c r="C28" s="106"/>
      <c r="D28" s="108"/>
      <c r="E28" s="108"/>
      <c r="F28" s="108"/>
      <c r="G28" s="108"/>
      <c r="H28" s="108"/>
      <c r="I28" s="106"/>
      <c r="J28" s="130"/>
      <c r="K28" s="130"/>
      <c r="L28" s="130"/>
      <c r="M28" s="130"/>
      <c r="N28" s="130"/>
      <c r="O28" s="106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6"/>
      <c r="AE28" s="108"/>
      <c r="AF28" s="108"/>
      <c r="AG28" s="108"/>
      <c r="AH28" s="108"/>
      <c r="AI28" s="108"/>
      <c r="AJ28" s="108"/>
      <c r="AK28" s="131"/>
      <c r="AL28" s="108"/>
      <c r="AM28" s="98"/>
    </row>
    <row r="29" spans="1:39" x14ac:dyDescent="0.3">
      <c r="A29" s="315" t="str">
        <f>Kortingspercentages!A14</f>
        <v>Categorie: (Kleine) personenbussen, inclusief 9-persoonsbussen</v>
      </c>
      <c r="B29" s="315"/>
      <c r="C29" s="132"/>
      <c r="D29" s="287" t="s">
        <v>35</v>
      </c>
      <c r="E29" s="286"/>
      <c r="F29" s="286"/>
      <c r="G29" s="286"/>
      <c r="H29" s="286"/>
      <c r="I29" s="132"/>
      <c r="J29" s="288" t="s">
        <v>39</v>
      </c>
      <c r="K29" s="288"/>
      <c r="L29" s="288"/>
      <c r="M29" s="288"/>
      <c r="N29" s="288"/>
      <c r="O29" s="132"/>
      <c r="P29" s="284" t="s">
        <v>27</v>
      </c>
      <c r="Q29" s="284" t="s">
        <v>28</v>
      </c>
      <c r="R29" s="133"/>
      <c r="S29" s="286" t="str">
        <f>$S$8</f>
        <v>Gegarandeerde restwaarde na X aantal jaar</v>
      </c>
      <c r="T29" s="286"/>
      <c r="U29" s="286"/>
      <c r="V29" s="286"/>
      <c r="W29" s="286"/>
      <c r="X29" s="133"/>
      <c r="Y29" s="286" t="str">
        <f>$Y$8</f>
        <v xml:space="preserve">Afschrijving per km per jaar </v>
      </c>
      <c r="Z29" s="286"/>
      <c r="AA29" s="286"/>
      <c r="AB29" s="286"/>
      <c r="AC29" s="286"/>
      <c r="AD29" s="106"/>
      <c r="AE29" s="286" t="s">
        <v>40</v>
      </c>
      <c r="AF29" s="286"/>
      <c r="AG29" s="286"/>
      <c r="AH29" s="286"/>
      <c r="AI29" s="286"/>
      <c r="AJ29" s="108"/>
      <c r="AK29" s="109"/>
      <c r="AL29" s="108"/>
      <c r="AM29" s="98"/>
    </row>
    <row r="30" spans="1:39" ht="72" customHeight="1" x14ac:dyDescent="0.3">
      <c r="A30" s="171" t="str">
        <f>Kortingspercentages!$A$5</f>
        <v>Merk</v>
      </c>
      <c r="B30" s="172" t="str">
        <f>Kortingspercentages!$E$5</f>
        <v>Catalogusprijs minus korting</v>
      </c>
      <c r="C30" s="106"/>
      <c r="D30" s="81" t="s">
        <v>2</v>
      </c>
      <c r="E30" s="82" t="s">
        <v>3</v>
      </c>
      <c r="F30" s="82" t="s">
        <v>4</v>
      </c>
      <c r="G30" s="82" t="s">
        <v>5</v>
      </c>
      <c r="H30" s="82" t="s">
        <v>6</v>
      </c>
      <c r="I30" s="106"/>
      <c r="J30" s="120" t="s">
        <v>2</v>
      </c>
      <c r="K30" s="83" t="s">
        <v>3</v>
      </c>
      <c r="L30" s="83" t="s">
        <v>4</v>
      </c>
      <c r="M30" s="83" t="s">
        <v>5</v>
      </c>
      <c r="N30" s="83" t="s">
        <v>6</v>
      </c>
      <c r="O30" s="106"/>
      <c r="P30" s="285"/>
      <c r="Q30" s="285"/>
      <c r="R30" s="108"/>
      <c r="S30" s="81" t="s">
        <v>2</v>
      </c>
      <c r="T30" s="82" t="s">
        <v>3</v>
      </c>
      <c r="U30" s="82" t="s">
        <v>4</v>
      </c>
      <c r="V30" s="82" t="s">
        <v>5</v>
      </c>
      <c r="W30" s="82" t="s">
        <v>6</v>
      </c>
      <c r="X30" s="108"/>
      <c r="Y30" s="81" t="s">
        <v>2</v>
      </c>
      <c r="Z30" s="82" t="s">
        <v>3</v>
      </c>
      <c r="AA30" s="82" t="s">
        <v>4</v>
      </c>
      <c r="AB30" s="82" t="s">
        <v>5</v>
      </c>
      <c r="AC30" s="82" t="s">
        <v>6</v>
      </c>
      <c r="AD30" s="106"/>
      <c r="AE30" s="82" t="s">
        <v>13</v>
      </c>
      <c r="AF30" s="82" t="s">
        <v>14</v>
      </c>
      <c r="AG30" s="82" t="s">
        <v>15</v>
      </c>
      <c r="AH30" s="82" t="s">
        <v>16</v>
      </c>
      <c r="AI30" s="82" t="s">
        <v>17</v>
      </c>
      <c r="AJ30" s="169" t="s">
        <v>45</v>
      </c>
      <c r="AK30" s="170" t="s">
        <v>43</v>
      </c>
      <c r="AL30" s="169" t="s">
        <v>50</v>
      </c>
      <c r="AM30" s="98"/>
    </row>
    <row r="31" spans="1:39" x14ac:dyDescent="0.3">
      <c r="A31" s="188">
        <f>Kortingspercentages!A15</f>
        <v>0</v>
      </c>
      <c r="B31" s="189">
        <f>Kortingspercentages!E15</f>
        <v>0</v>
      </c>
      <c r="C31" s="106"/>
      <c r="D31" s="247">
        <v>0</v>
      </c>
      <c r="E31" s="247">
        <v>0</v>
      </c>
      <c r="F31" s="247">
        <v>0</v>
      </c>
      <c r="G31" s="247">
        <v>0</v>
      </c>
      <c r="H31" s="247">
        <v>0</v>
      </c>
      <c r="I31" s="106"/>
      <c r="J31" s="244">
        <v>0</v>
      </c>
      <c r="K31" s="244">
        <v>0</v>
      </c>
      <c r="L31" s="244">
        <v>0</v>
      </c>
      <c r="M31" s="244">
        <v>0</v>
      </c>
      <c r="N31" s="244">
        <v>0</v>
      </c>
      <c r="O31" s="106"/>
      <c r="P31" s="247">
        <v>0</v>
      </c>
      <c r="Q31" s="247">
        <v>0</v>
      </c>
      <c r="R31" s="108"/>
      <c r="S31" s="124">
        <f>$B31*J31</f>
        <v>0</v>
      </c>
      <c r="T31" s="124">
        <f>$B31*K31</f>
        <v>0</v>
      </c>
      <c r="U31" s="124">
        <f>$B31*L31</f>
        <v>0</v>
      </c>
      <c r="V31" s="124">
        <f>$B31*M31</f>
        <v>0</v>
      </c>
      <c r="W31" s="124">
        <f>$B31*N31</f>
        <v>0</v>
      </c>
      <c r="X31" s="108"/>
      <c r="Y31" s="105">
        <f>(B31-S31)/$D$6</f>
        <v>0</v>
      </c>
      <c r="Z31" s="105">
        <f>(S31-T31)/$E$6</f>
        <v>0</v>
      </c>
      <c r="AA31" s="105">
        <f>(T31-U31)/$F$6</f>
        <v>0</v>
      </c>
      <c r="AB31" s="105">
        <f>(U31-V31)/$G$6</f>
        <v>0</v>
      </c>
      <c r="AC31" s="105">
        <f>(V31-W31)/$H$6</f>
        <v>0</v>
      </c>
      <c r="AD31" s="106"/>
      <c r="AE31" s="111">
        <f>D31+$P$31+$Q$31+Y31</f>
        <v>0</v>
      </c>
      <c r="AF31" s="111">
        <f>E31+$P$31+$Q$31+Z31</f>
        <v>0</v>
      </c>
      <c r="AG31" s="111">
        <f>F31+$P$31+$Q$31+AA31</f>
        <v>0</v>
      </c>
      <c r="AH31" s="111">
        <f>G31+$P$31+$Q$31+AB31</f>
        <v>0</v>
      </c>
      <c r="AI31" s="111">
        <f>H31+$P$31+$Q$31+AC31</f>
        <v>0</v>
      </c>
      <c r="AJ31" s="108"/>
      <c r="AK31" s="109"/>
      <c r="AL31" s="108"/>
      <c r="AM31" s="98"/>
    </row>
    <row r="32" spans="1:39" ht="36" x14ac:dyDescent="0.3">
      <c r="A32" s="197"/>
      <c r="B32" s="197"/>
      <c r="C32" s="64"/>
      <c r="D32" s="64"/>
      <c r="E32" s="64"/>
      <c r="F32" s="64"/>
      <c r="G32" s="64"/>
      <c r="H32" s="64"/>
      <c r="I32" s="65"/>
      <c r="J32" s="66"/>
      <c r="K32" s="66"/>
      <c r="L32" s="66"/>
      <c r="M32" s="66"/>
      <c r="N32" s="66"/>
      <c r="O32" s="65"/>
      <c r="P32" s="67"/>
      <c r="Q32" s="67"/>
      <c r="R32" s="64"/>
      <c r="S32" s="68"/>
      <c r="T32" s="68"/>
      <c r="U32" s="68"/>
      <c r="V32" s="64"/>
      <c r="W32" s="64"/>
      <c r="X32" s="64"/>
      <c r="Y32" s="69"/>
      <c r="Z32" s="69"/>
      <c r="AA32" s="67"/>
      <c r="AB32" s="67"/>
      <c r="AC32" s="67"/>
      <c r="AD32" s="94" t="s">
        <v>42</v>
      </c>
      <c r="AE32" s="117">
        <f>AVERAGE(AE31:AE31)*$AE$10</f>
        <v>0</v>
      </c>
      <c r="AF32" s="117">
        <f>AVERAGE(AF31:AF31)*$AF$10</f>
        <v>0</v>
      </c>
      <c r="AG32" s="117">
        <f>AVERAGE(AG31:AG31)*$AG$10</f>
        <v>0</v>
      </c>
      <c r="AH32" s="117">
        <f>AVERAGE(AH31:AH31)*$AH$10</f>
        <v>0</v>
      </c>
      <c r="AI32" s="117">
        <f>AVERAGE(AI31:AI31)*$AI$10</f>
        <v>0</v>
      </c>
      <c r="AJ32" s="118">
        <f>SUM(AE32:AI32)</f>
        <v>0</v>
      </c>
      <c r="AK32" s="119">
        <v>0.12</v>
      </c>
      <c r="AL32" s="118">
        <f>AJ32*AK32</f>
        <v>0</v>
      </c>
      <c r="AM32" s="98"/>
    </row>
    <row r="33" spans="1:39" s="136" customFormat="1" ht="16.5" customHeight="1" x14ac:dyDescent="0.3">
      <c r="A33" s="198"/>
      <c r="B33" s="198"/>
      <c r="C33" s="91"/>
      <c r="D33" s="91"/>
      <c r="E33" s="91"/>
      <c r="F33" s="91"/>
      <c r="G33" s="91"/>
      <c r="H33" s="91"/>
      <c r="I33" s="88"/>
      <c r="J33" s="134"/>
      <c r="K33" s="134"/>
      <c r="L33" s="134"/>
      <c r="M33" s="134"/>
      <c r="N33" s="134"/>
      <c r="O33" s="88"/>
      <c r="P33" s="108"/>
      <c r="Q33" s="108"/>
      <c r="R33" s="91"/>
      <c r="S33" s="135"/>
      <c r="T33" s="135"/>
      <c r="U33" s="135"/>
      <c r="V33" s="91"/>
      <c r="W33" s="91"/>
      <c r="X33" s="91"/>
      <c r="Y33" s="131"/>
      <c r="Z33" s="131"/>
      <c r="AA33" s="108"/>
      <c r="AB33" s="108"/>
      <c r="AC33" s="108"/>
      <c r="AD33" s="106"/>
      <c r="AE33" s="108"/>
      <c r="AF33" s="108"/>
      <c r="AG33" s="108"/>
      <c r="AH33" s="108"/>
      <c r="AI33" s="108"/>
      <c r="AJ33" s="108"/>
      <c r="AK33" s="109"/>
      <c r="AL33" s="108"/>
      <c r="AM33" s="98"/>
    </row>
    <row r="34" spans="1:39" s="136" customFormat="1" ht="30" customHeight="1" x14ac:dyDescent="0.35">
      <c r="A34" s="198"/>
      <c r="B34" s="198"/>
      <c r="C34" s="91"/>
      <c r="D34" s="91"/>
      <c r="E34" s="91"/>
      <c r="F34" s="91"/>
      <c r="G34" s="91"/>
      <c r="H34" s="91"/>
      <c r="I34" s="88"/>
      <c r="J34" s="134"/>
      <c r="K34" s="134"/>
      <c r="L34" s="134"/>
      <c r="M34" s="134"/>
      <c r="N34" s="134"/>
      <c r="O34" s="88"/>
      <c r="P34" s="108"/>
      <c r="Q34" s="108"/>
      <c r="R34" s="91"/>
      <c r="S34" s="135"/>
      <c r="T34" s="135"/>
      <c r="U34" s="135"/>
      <c r="V34" s="91"/>
      <c r="W34" s="91"/>
      <c r="X34" s="91"/>
      <c r="Y34" s="131"/>
      <c r="Z34" s="131"/>
      <c r="AA34" s="108"/>
      <c r="AB34" s="108"/>
      <c r="AC34" s="108"/>
      <c r="AD34" s="106"/>
      <c r="AE34" s="316" t="s">
        <v>69</v>
      </c>
      <c r="AF34" s="316"/>
      <c r="AG34" s="316"/>
      <c r="AH34" s="316"/>
      <c r="AI34" s="316"/>
      <c r="AJ34" s="316"/>
      <c r="AK34" s="316"/>
      <c r="AL34" s="137">
        <f>AL12+AL17+AL22+AL27+AL32</f>
        <v>0</v>
      </c>
      <c r="AM34" s="98"/>
    </row>
    <row r="35" spans="1:39" s="136" customFormat="1" ht="16.5" customHeight="1" x14ac:dyDescent="0.3">
      <c r="A35" s="199"/>
      <c r="B35" s="199"/>
      <c r="C35" s="138"/>
      <c r="D35" s="138"/>
      <c r="E35" s="138"/>
      <c r="F35" s="138"/>
      <c r="G35" s="138"/>
      <c r="H35" s="138"/>
      <c r="I35" s="139"/>
      <c r="J35" s="140"/>
      <c r="K35" s="140"/>
      <c r="L35" s="140"/>
      <c r="M35" s="140"/>
      <c r="N35" s="140"/>
      <c r="O35" s="139"/>
      <c r="P35" s="133"/>
      <c r="Q35" s="133"/>
      <c r="R35" s="138"/>
      <c r="S35" s="141"/>
      <c r="T35" s="141"/>
      <c r="U35" s="141"/>
      <c r="V35" s="138"/>
      <c r="W35" s="138"/>
      <c r="X35" s="138"/>
      <c r="Y35" s="142"/>
      <c r="Z35" s="142"/>
      <c r="AA35" s="133"/>
      <c r="AB35" s="133"/>
      <c r="AC35" s="133"/>
      <c r="AD35" s="132"/>
      <c r="AE35" s="133"/>
      <c r="AF35" s="133"/>
      <c r="AG35" s="133"/>
      <c r="AH35" s="133"/>
      <c r="AI35" s="133"/>
      <c r="AJ35" s="133"/>
      <c r="AK35" s="143"/>
      <c r="AL35" s="133"/>
      <c r="AM35" s="144"/>
    </row>
  </sheetData>
  <sheetProtection algorithmName="SHA-512" hashValue="0yxgiZQabcvbmd1UYQTQBWVCAtlju2Mklh41dfAj4jUsWUJX8Yc60DfKliZUlDUdl7D5o0DjZUUFTZm7wyHe2A==" saltValue="3Ae+A9I8BmMYMCZ0sd/KVw==" spinCount="100000" sheet="1" objects="1" scenarios="1"/>
  <mergeCells count="52">
    <mergeCell ref="Y24:AC24"/>
    <mergeCell ref="AE24:AI24"/>
    <mergeCell ref="D24:H24"/>
    <mergeCell ref="J24:N24"/>
    <mergeCell ref="P24:P25"/>
    <mergeCell ref="Q24:Q25"/>
    <mergeCell ref="S24:W24"/>
    <mergeCell ref="AE34:AK34"/>
    <mergeCell ref="A29:B29"/>
    <mergeCell ref="D29:H29"/>
    <mergeCell ref="J29:N29"/>
    <mergeCell ref="P29:P30"/>
    <mergeCell ref="Q29:Q30"/>
    <mergeCell ref="S29:W29"/>
    <mergeCell ref="Y29:AC29"/>
    <mergeCell ref="AE29:AI29"/>
    <mergeCell ref="A19:B19"/>
    <mergeCell ref="D19:H19"/>
    <mergeCell ref="J19:N19"/>
    <mergeCell ref="P19:P20"/>
    <mergeCell ref="Q19:Q20"/>
    <mergeCell ref="S19:W19"/>
    <mergeCell ref="Y19:AC19"/>
    <mergeCell ref="AE19:AI19"/>
    <mergeCell ref="Y8:AC8"/>
    <mergeCell ref="AE8:AI8"/>
    <mergeCell ref="S14:W14"/>
    <mergeCell ref="Y14:AC14"/>
    <mergeCell ref="AE14:AI14"/>
    <mergeCell ref="A14:B14"/>
    <mergeCell ref="D14:H14"/>
    <mergeCell ref="J14:N14"/>
    <mergeCell ref="P14:P15"/>
    <mergeCell ref="Q14:Q15"/>
    <mergeCell ref="A4:AM4"/>
    <mergeCell ref="D8:H8"/>
    <mergeCell ref="J8:N8"/>
    <mergeCell ref="P8:P9"/>
    <mergeCell ref="S8:W8"/>
    <mergeCell ref="A9:B9"/>
    <mergeCell ref="Q8:Q9"/>
    <mergeCell ref="A5:B6"/>
    <mergeCell ref="J5:K5"/>
    <mergeCell ref="J6:K6"/>
    <mergeCell ref="A1:AM1"/>
    <mergeCell ref="A2:AM2"/>
    <mergeCell ref="A3:C3"/>
    <mergeCell ref="D3:I3"/>
    <mergeCell ref="J3:O3"/>
    <mergeCell ref="P3:X3"/>
    <mergeCell ref="Y3:AD3"/>
    <mergeCell ref="AE3:A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35E17-3EBB-4DF7-A711-449ECB1B35F4}">
  <dimension ref="A1:AH35"/>
  <sheetViews>
    <sheetView zoomScale="85" zoomScaleNormal="85" workbookViewId="0">
      <selection activeCell="I6" sqref="I6:J6"/>
    </sheetView>
  </sheetViews>
  <sheetFormatPr defaultColWidth="9.1796875" defaultRowHeight="12" x14ac:dyDescent="0.3"/>
  <cols>
    <col min="1" max="1" width="23.1796875" style="192" customWidth="1"/>
    <col min="2" max="2" width="39" style="80" customWidth="1"/>
    <col min="3" max="3" width="4.54296875" style="72" customWidth="1"/>
    <col min="4" max="4" width="9.1796875" style="146" customWidth="1"/>
    <col min="5" max="7" width="9.1796875" style="146"/>
    <col min="8" max="8" width="4.54296875" style="136" customWidth="1"/>
    <col min="9" max="9" width="10.453125" style="147" bestFit="1" customWidth="1"/>
    <col min="10" max="12" width="9.1796875" style="147"/>
    <col min="13" max="13" width="4.54296875" style="136" customWidth="1"/>
    <col min="14" max="15" width="18.54296875" style="146" customWidth="1"/>
    <col min="16" max="16" width="4.54296875" style="148" customWidth="1"/>
    <col min="17" max="20" width="10.81640625" style="146" customWidth="1"/>
    <col min="21" max="21" width="4.54296875" style="148" customWidth="1"/>
    <col min="22" max="25" width="10.81640625" style="146" customWidth="1"/>
    <col min="26" max="26" width="14.81640625" style="72" customWidth="1"/>
    <col min="27" max="30" width="10.81640625" style="146" customWidth="1"/>
    <col min="31" max="31" width="12.54296875" style="146" customWidth="1"/>
    <col min="32" max="32" width="8.453125" style="149" customWidth="1"/>
    <col min="33" max="33" width="12.54296875" style="146" customWidth="1"/>
    <col min="34" max="34" width="4.54296875" style="72" customWidth="1"/>
    <col min="35" max="16384" width="9.1796875" style="72"/>
  </cols>
  <sheetData>
    <row r="1" spans="1:34" s="63" customFormat="1" ht="83.15" customHeight="1" x14ac:dyDescent="0.35">
      <c r="A1" s="302" t="s">
        <v>56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</row>
    <row r="2" spans="1:34" s="63" customFormat="1" ht="199" customHeight="1" x14ac:dyDescent="0.35">
      <c r="A2" s="304" t="s">
        <v>79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</row>
    <row r="3" spans="1:34" s="63" customFormat="1" ht="24" customHeight="1" x14ac:dyDescent="0.35">
      <c r="A3" s="306" t="s">
        <v>29</v>
      </c>
      <c r="B3" s="306"/>
      <c r="C3" s="306"/>
      <c r="D3" s="306" t="str">
        <f>'Overzicht prijzenblad'!B4</f>
        <v>&lt;naam&gt;</v>
      </c>
      <c r="E3" s="306"/>
      <c r="F3" s="306"/>
      <c r="G3" s="306"/>
      <c r="H3" s="306"/>
      <c r="I3" s="291"/>
      <c r="J3" s="292"/>
      <c r="K3" s="292"/>
      <c r="L3" s="292"/>
      <c r="M3" s="292"/>
      <c r="N3" s="291"/>
      <c r="O3" s="292"/>
      <c r="P3" s="292"/>
      <c r="Q3" s="292"/>
      <c r="R3" s="292"/>
      <c r="S3" s="292"/>
      <c r="T3" s="292"/>
      <c r="U3" s="292"/>
      <c r="V3" s="291"/>
      <c r="W3" s="292"/>
      <c r="X3" s="292"/>
      <c r="Y3" s="292"/>
      <c r="Z3" s="292"/>
      <c r="AA3" s="291"/>
      <c r="AB3" s="292"/>
      <c r="AC3" s="292"/>
      <c r="AD3" s="292"/>
      <c r="AE3" s="292"/>
      <c r="AF3" s="292"/>
      <c r="AG3" s="292"/>
      <c r="AH3" s="292"/>
    </row>
    <row r="4" spans="1:34" s="63" customFormat="1" ht="24" customHeight="1" x14ac:dyDescent="0.35">
      <c r="A4" s="293" t="s">
        <v>57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</row>
    <row r="5" spans="1:34" customFormat="1" ht="12" customHeight="1" x14ac:dyDescent="0.35">
      <c r="A5" s="297" t="s">
        <v>58</v>
      </c>
      <c r="B5" s="298"/>
      <c r="C5" s="254"/>
      <c r="D5" s="255" t="s">
        <v>13</v>
      </c>
      <c r="E5" s="255" t="s">
        <v>14</v>
      </c>
      <c r="F5" s="255" t="s">
        <v>15</v>
      </c>
      <c r="G5" s="82" t="s">
        <v>5</v>
      </c>
      <c r="H5" s="256"/>
      <c r="I5" s="301" t="s">
        <v>82</v>
      </c>
      <c r="J5" s="301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  <c r="AD5" s="256"/>
      <c r="AE5" s="256"/>
      <c r="AF5" s="256"/>
      <c r="AG5" s="256"/>
      <c r="AH5" s="256"/>
    </row>
    <row r="6" spans="1:34" customFormat="1" ht="12" customHeight="1" x14ac:dyDescent="0.35">
      <c r="A6" s="299"/>
      <c r="B6" s="300"/>
      <c r="C6" s="254"/>
      <c r="D6" s="255">
        <v>40000</v>
      </c>
      <c r="E6" s="255">
        <v>40000</v>
      </c>
      <c r="F6" s="255">
        <v>40000</v>
      </c>
      <c r="G6" s="255">
        <v>30000</v>
      </c>
      <c r="H6" s="256"/>
      <c r="I6" s="301">
        <f>SUM(D6:G6)</f>
        <v>150000</v>
      </c>
      <c r="J6" s="301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</row>
    <row r="7" spans="1:34" ht="12" customHeight="1" x14ac:dyDescent="0.3">
      <c r="A7" s="115"/>
      <c r="B7" s="115"/>
      <c r="C7" s="253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08"/>
      <c r="AH7" s="98"/>
    </row>
    <row r="8" spans="1:34" s="80" customFormat="1" ht="33" customHeight="1" x14ac:dyDescent="0.3">
      <c r="A8" s="115"/>
      <c r="B8" s="115"/>
      <c r="C8" s="115"/>
      <c r="D8" s="287" t="s">
        <v>35</v>
      </c>
      <c r="E8" s="286"/>
      <c r="F8" s="286"/>
      <c r="G8" s="286"/>
      <c r="H8" s="74"/>
      <c r="I8" s="314" t="s">
        <v>39</v>
      </c>
      <c r="J8" s="314"/>
      <c r="K8" s="314"/>
      <c r="L8" s="314"/>
      <c r="M8" s="74"/>
      <c r="N8" s="284" t="s">
        <v>37</v>
      </c>
      <c r="O8" s="284" t="s">
        <v>38</v>
      </c>
      <c r="P8" s="75"/>
      <c r="Q8" s="286" t="s">
        <v>73</v>
      </c>
      <c r="R8" s="286"/>
      <c r="S8" s="286"/>
      <c r="T8" s="286"/>
      <c r="U8" s="75"/>
      <c r="V8" s="286" t="s">
        <v>41</v>
      </c>
      <c r="W8" s="286"/>
      <c r="X8" s="286"/>
      <c r="Y8" s="286"/>
      <c r="Z8" s="76"/>
      <c r="AA8" s="286" t="s">
        <v>40</v>
      </c>
      <c r="AB8" s="286"/>
      <c r="AC8" s="286"/>
      <c r="AD8" s="286"/>
      <c r="AE8" s="77"/>
      <c r="AF8" s="78"/>
      <c r="AG8" s="77"/>
      <c r="AH8" s="79"/>
    </row>
    <row r="9" spans="1:34" s="80" customFormat="1" ht="72" x14ac:dyDescent="0.35">
      <c r="A9" s="295" t="str">
        <f>Kortingspercentages!A6</f>
        <v>Categorie: Grote gesloten bestelwagens</v>
      </c>
      <c r="B9" s="296"/>
      <c r="C9" s="73"/>
      <c r="D9" s="81" t="s">
        <v>2</v>
      </c>
      <c r="E9" s="82" t="s">
        <v>3</v>
      </c>
      <c r="F9" s="82" t="s">
        <v>4</v>
      </c>
      <c r="G9" s="82" t="s">
        <v>5</v>
      </c>
      <c r="H9" s="74"/>
      <c r="I9" s="83" t="s">
        <v>2</v>
      </c>
      <c r="J9" s="83" t="s">
        <v>3</v>
      </c>
      <c r="K9" s="83" t="s">
        <v>4</v>
      </c>
      <c r="L9" s="83" t="s">
        <v>5</v>
      </c>
      <c r="M9" s="74"/>
      <c r="N9" s="285"/>
      <c r="O9" s="285"/>
      <c r="P9" s="75"/>
      <c r="Q9" s="82" t="s">
        <v>2</v>
      </c>
      <c r="R9" s="82" t="s">
        <v>3</v>
      </c>
      <c r="S9" s="82" t="s">
        <v>4</v>
      </c>
      <c r="T9" s="82" t="s">
        <v>5</v>
      </c>
      <c r="U9" s="75"/>
      <c r="V9" s="82" t="s">
        <v>13</v>
      </c>
      <c r="W9" s="82" t="s">
        <v>14</v>
      </c>
      <c r="X9" s="82" t="s">
        <v>15</v>
      </c>
      <c r="Y9" s="82" t="s">
        <v>16</v>
      </c>
      <c r="Z9" s="76"/>
      <c r="AA9" s="82" t="s">
        <v>13</v>
      </c>
      <c r="AB9" s="82" t="s">
        <v>14</v>
      </c>
      <c r="AC9" s="82" t="s">
        <v>15</v>
      </c>
      <c r="AD9" s="82" t="s">
        <v>16</v>
      </c>
      <c r="AE9" s="169" t="s">
        <v>45</v>
      </c>
      <c r="AF9" s="170" t="s">
        <v>43</v>
      </c>
      <c r="AG9" s="169" t="s">
        <v>50</v>
      </c>
      <c r="AH9" s="79"/>
    </row>
    <row r="10" spans="1:34" x14ac:dyDescent="0.3">
      <c r="A10" s="171" t="str">
        <f>Kortingspercentages!$A$5</f>
        <v>Merk</v>
      </c>
      <c r="B10" s="172" t="str">
        <f>Kortingspercentages!$E$5</f>
        <v>Catalogusprijs minus korting</v>
      </c>
      <c r="C10" s="86"/>
      <c r="D10" s="87"/>
      <c r="E10" s="87"/>
      <c r="F10" s="87"/>
      <c r="G10" s="87"/>
      <c r="H10" s="88"/>
      <c r="I10" s="89"/>
      <c r="J10" s="89"/>
      <c r="K10" s="89"/>
      <c r="L10" s="89"/>
      <c r="M10" s="88"/>
      <c r="N10" s="90"/>
      <c r="O10" s="90"/>
      <c r="P10" s="91"/>
      <c r="Q10" s="92"/>
      <c r="R10" s="92"/>
      <c r="S10" s="87"/>
      <c r="T10" s="87"/>
      <c r="U10" s="91"/>
      <c r="V10" s="93"/>
      <c r="W10" s="93"/>
      <c r="X10" s="93"/>
      <c r="Y10" s="93"/>
      <c r="Z10" s="94" t="s">
        <v>44</v>
      </c>
      <c r="AA10" s="95">
        <v>0.1</v>
      </c>
      <c r="AB10" s="95">
        <v>0.2</v>
      </c>
      <c r="AC10" s="95">
        <v>0.3</v>
      </c>
      <c r="AD10" s="95">
        <v>0.4</v>
      </c>
      <c r="AE10" s="96"/>
      <c r="AF10" s="97"/>
      <c r="AG10" s="96"/>
      <c r="AH10" s="98"/>
    </row>
    <row r="11" spans="1:34" s="110" customFormat="1" x14ac:dyDescent="0.3">
      <c r="A11" s="184">
        <f>Kortingspercentages!A7</f>
        <v>0</v>
      </c>
      <c r="B11" s="185">
        <f>Kortingspercentages!E7</f>
        <v>0</v>
      </c>
      <c r="C11" s="101"/>
      <c r="D11" s="245">
        <v>0</v>
      </c>
      <c r="E11" s="246">
        <v>0</v>
      </c>
      <c r="F11" s="246">
        <v>0</v>
      </c>
      <c r="G11" s="246">
        <v>0</v>
      </c>
      <c r="H11" s="102"/>
      <c r="I11" s="248">
        <v>0</v>
      </c>
      <c r="J11" s="248">
        <v>0</v>
      </c>
      <c r="K11" s="248">
        <v>0</v>
      </c>
      <c r="L11" s="248">
        <v>0</v>
      </c>
      <c r="M11" s="102"/>
      <c r="N11" s="246">
        <v>0</v>
      </c>
      <c r="O11" s="246">
        <v>0</v>
      </c>
      <c r="P11" s="103"/>
      <c r="Q11" s="104">
        <f>$B11*I11</f>
        <v>0</v>
      </c>
      <c r="R11" s="104">
        <f>$B11*J11</f>
        <v>0</v>
      </c>
      <c r="S11" s="104">
        <f>$B11*K11</f>
        <v>0</v>
      </c>
      <c r="T11" s="104">
        <f>$B11*L11</f>
        <v>0</v>
      </c>
      <c r="U11" s="103"/>
      <c r="V11" s="105">
        <f>(B11-Q11)/$D$6</f>
        <v>0</v>
      </c>
      <c r="W11" s="105">
        <f>(Q11-R11)/$E$6</f>
        <v>0</v>
      </c>
      <c r="X11" s="105">
        <f>(R11-S11)/$F$6</f>
        <v>0</v>
      </c>
      <c r="Y11" s="105">
        <f>(S11-T11)/$G$6</f>
        <v>0</v>
      </c>
      <c r="Z11" s="106"/>
      <c r="AA11" s="111">
        <f>D11+$N$11+$O$11+V11</f>
        <v>0</v>
      </c>
      <c r="AB11" s="111">
        <f>E11+$N$11+$O$11+W11</f>
        <v>0</v>
      </c>
      <c r="AC11" s="111">
        <f>F11+$N$11+$O$11+X11</f>
        <v>0</v>
      </c>
      <c r="AD11" s="111">
        <f>G11+$N$11+$O$11+Y11</f>
        <v>0</v>
      </c>
      <c r="AE11" s="108"/>
      <c r="AF11" s="109"/>
      <c r="AG11" s="108"/>
      <c r="AH11" s="98"/>
    </row>
    <row r="12" spans="1:34" s="110" customFormat="1" ht="36" x14ac:dyDescent="0.3">
      <c r="A12" s="186"/>
      <c r="B12" s="187"/>
      <c r="C12" s="114"/>
      <c r="D12" s="115"/>
      <c r="E12" s="115"/>
      <c r="F12" s="115"/>
      <c r="G12" s="115"/>
      <c r="H12" s="102"/>
      <c r="I12" s="116"/>
      <c r="J12" s="116"/>
      <c r="K12" s="116"/>
      <c r="L12" s="116"/>
      <c r="M12" s="102"/>
      <c r="N12" s="115"/>
      <c r="O12" s="115"/>
      <c r="P12" s="103"/>
      <c r="Q12" s="115"/>
      <c r="R12" s="115"/>
      <c r="S12" s="115"/>
      <c r="T12" s="115"/>
      <c r="U12" s="103"/>
      <c r="V12" s="108"/>
      <c r="W12" s="108"/>
      <c r="X12" s="108"/>
      <c r="Y12" s="108"/>
      <c r="Z12" s="94" t="s">
        <v>42</v>
      </c>
      <c r="AA12" s="117">
        <f>AVERAGE(AA11:AA11)*$AA$10</f>
        <v>0</v>
      </c>
      <c r="AB12" s="117">
        <f>AVERAGE(AB11:AB11)*$AB$10</f>
        <v>0</v>
      </c>
      <c r="AC12" s="117">
        <f>AVERAGE(AC11:AC11)*$AC$10</f>
        <v>0</v>
      </c>
      <c r="AD12" s="117">
        <f>AVERAGE(AD11:AD11)*$AD$10</f>
        <v>0</v>
      </c>
      <c r="AE12" s="118">
        <f>SUM(AA12:AD12)</f>
        <v>0</v>
      </c>
      <c r="AF12" s="119">
        <v>0.22</v>
      </c>
      <c r="AG12" s="118">
        <f>AE12*AF12</f>
        <v>0</v>
      </c>
      <c r="AH12" s="98"/>
    </row>
    <row r="13" spans="1:34" s="110" customFormat="1" ht="15" customHeight="1" x14ac:dyDescent="0.3">
      <c r="A13" s="186"/>
      <c r="B13" s="187"/>
      <c r="C13" s="114"/>
      <c r="D13" s="115"/>
      <c r="E13" s="115"/>
      <c r="F13" s="115"/>
      <c r="G13" s="115"/>
      <c r="H13" s="102"/>
      <c r="I13" s="116"/>
      <c r="J13" s="116"/>
      <c r="K13" s="116"/>
      <c r="L13" s="116"/>
      <c r="M13" s="102"/>
      <c r="N13" s="115"/>
      <c r="O13" s="115"/>
      <c r="P13" s="103"/>
      <c r="Q13" s="115"/>
      <c r="R13" s="115"/>
      <c r="S13" s="115"/>
      <c r="T13" s="115"/>
      <c r="U13" s="103"/>
      <c r="V13" s="108"/>
      <c r="W13" s="108"/>
      <c r="X13" s="108"/>
      <c r="Y13" s="108"/>
      <c r="Z13" s="106"/>
      <c r="AA13" s="108"/>
      <c r="AB13" s="108"/>
      <c r="AC13" s="108"/>
      <c r="AD13" s="108"/>
      <c r="AE13" s="108"/>
      <c r="AF13" s="109"/>
      <c r="AG13" s="108"/>
      <c r="AH13" s="98"/>
    </row>
    <row r="14" spans="1:34" s="110" customFormat="1" ht="25.5" customHeight="1" x14ac:dyDescent="0.3">
      <c r="A14" s="317" t="str">
        <f>Kortingspercentages!A8</f>
        <v>Categorie: Middelgrote gesloten bestelwagens</v>
      </c>
      <c r="B14" s="318"/>
      <c r="C14" s="114"/>
      <c r="D14" s="287" t="s">
        <v>35</v>
      </c>
      <c r="E14" s="286"/>
      <c r="F14" s="286"/>
      <c r="G14" s="286"/>
      <c r="H14" s="102"/>
      <c r="I14" s="314" t="s">
        <v>39</v>
      </c>
      <c r="J14" s="314"/>
      <c r="K14" s="314"/>
      <c r="L14" s="314"/>
      <c r="M14" s="102"/>
      <c r="N14" s="284" t="s">
        <v>27</v>
      </c>
      <c r="O14" s="284" t="s">
        <v>28</v>
      </c>
      <c r="P14" s="103"/>
      <c r="Q14" s="286" t="str">
        <f>$Q$8</f>
        <v>Gegarandeerde restwaarde na X aantal jaar</v>
      </c>
      <c r="R14" s="286"/>
      <c r="S14" s="286"/>
      <c r="T14" s="286"/>
      <c r="U14" s="103"/>
      <c r="V14" s="286" t="str">
        <f>$V$8</f>
        <v xml:space="preserve">Afschrijving per km per jaar </v>
      </c>
      <c r="W14" s="286"/>
      <c r="X14" s="286"/>
      <c r="Y14" s="286"/>
      <c r="Z14" s="106"/>
      <c r="AA14" s="286" t="s">
        <v>40</v>
      </c>
      <c r="AB14" s="286"/>
      <c r="AC14" s="286"/>
      <c r="AD14" s="286"/>
      <c r="AE14" s="108"/>
      <c r="AF14" s="109"/>
      <c r="AG14" s="108"/>
      <c r="AH14" s="98"/>
    </row>
    <row r="15" spans="1:34" s="110" customFormat="1" ht="72" x14ac:dyDescent="0.3">
      <c r="A15" s="171" t="str">
        <f>Kortingspercentages!$A$5</f>
        <v>Merk</v>
      </c>
      <c r="B15" s="172" t="str">
        <f>Kortingspercentages!$E$5</f>
        <v>Catalogusprijs minus korting</v>
      </c>
      <c r="C15" s="114"/>
      <c r="D15" s="81" t="s">
        <v>2</v>
      </c>
      <c r="E15" s="82" t="s">
        <v>3</v>
      </c>
      <c r="F15" s="82" t="s">
        <v>4</v>
      </c>
      <c r="G15" s="82" t="s">
        <v>5</v>
      </c>
      <c r="H15" s="102"/>
      <c r="I15" s="120" t="s">
        <v>2</v>
      </c>
      <c r="J15" s="83" t="s">
        <v>3</v>
      </c>
      <c r="K15" s="83" t="s">
        <v>4</v>
      </c>
      <c r="L15" s="83" t="s">
        <v>5</v>
      </c>
      <c r="M15" s="102"/>
      <c r="N15" s="285"/>
      <c r="O15" s="285"/>
      <c r="P15" s="103"/>
      <c r="Q15" s="81" t="s">
        <v>2</v>
      </c>
      <c r="R15" s="82" t="s">
        <v>3</v>
      </c>
      <c r="S15" s="82" t="s">
        <v>4</v>
      </c>
      <c r="T15" s="82" t="s">
        <v>5</v>
      </c>
      <c r="U15" s="103"/>
      <c r="V15" s="81" t="s">
        <v>2</v>
      </c>
      <c r="W15" s="82" t="s">
        <v>3</v>
      </c>
      <c r="X15" s="82" t="s">
        <v>4</v>
      </c>
      <c r="Y15" s="82" t="s">
        <v>5</v>
      </c>
      <c r="Z15" s="106"/>
      <c r="AA15" s="82" t="s">
        <v>13</v>
      </c>
      <c r="AB15" s="82" t="s">
        <v>14</v>
      </c>
      <c r="AC15" s="82" t="s">
        <v>15</v>
      </c>
      <c r="AD15" s="82" t="s">
        <v>16</v>
      </c>
      <c r="AE15" s="169" t="s">
        <v>45</v>
      </c>
      <c r="AF15" s="170" t="s">
        <v>43</v>
      </c>
      <c r="AG15" s="169" t="s">
        <v>50</v>
      </c>
      <c r="AH15" s="98"/>
    </row>
    <row r="16" spans="1:34" s="110" customFormat="1" x14ac:dyDescent="0.3">
      <c r="A16" s="188">
        <f>Kortingspercentages!A9</f>
        <v>0</v>
      </c>
      <c r="B16" s="189">
        <f>Kortingspercentages!E9</f>
        <v>0</v>
      </c>
      <c r="C16" s="114"/>
      <c r="D16" s="247">
        <v>0</v>
      </c>
      <c r="E16" s="247">
        <v>0</v>
      </c>
      <c r="F16" s="247">
        <v>0</v>
      </c>
      <c r="G16" s="247">
        <v>0</v>
      </c>
      <c r="H16" s="102"/>
      <c r="I16" s="244">
        <v>0</v>
      </c>
      <c r="J16" s="244">
        <v>0</v>
      </c>
      <c r="K16" s="244">
        <v>0</v>
      </c>
      <c r="L16" s="244">
        <v>0</v>
      </c>
      <c r="M16" s="102"/>
      <c r="N16" s="247">
        <v>0</v>
      </c>
      <c r="O16" s="247">
        <v>0</v>
      </c>
      <c r="P16" s="103"/>
      <c r="Q16" s="123">
        <f>$B16*I16</f>
        <v>0</v>
      </c>
      <c r="R16" s="123">
        <f>$B16*J16</f>
        <v>0</v>
      </c>
      <c r="S16" s="123">
        <f>$B16*K16</f>
        <v>0</v>
      </c>
      <c r="T16" s="123">
        <f>$B16*L16</f>
        <v>0</v>
      </c>
      <c r="U16" s="103"/>
      <c r="V16" s="105">
        <f>(B16-Q16)/$D$6</f>
        <v>0</v>
      </c>
      <c r="W16" s="105">
        <f>(Q16-R16)/$E$6</f>
        <v>0</v>
      </c>
      <c r="X16" s="105">
        <f>(R16-S16)/$F$6</f>
        <v>0</v>
      </c>
      <c r="Y16" s="105">
        <f>(S16-T16)/$G$6</f>
        <v>0</v>
      </c>
      <c r="Z16" s="106"/>
      <c r="AA16" s="111">
        <f>D16+$N$16+$O$16+V16</f>
        <v>0</v>
      </c>
      <c r="AB16" s="111">
        <f>E16+$N$16+$O$16+W16</f>
        <v>0</v>
      </c>
      <c r="AC16" s="111">
        <f>F16+$N$16+$O$16+X16</f>
        <v>0</v>
      </c>
      <c r="AD16" s="111">
        <f>G16+$N$16+$O$16+Y16</f>
        <v>0</v>
      </c>
      <c r="AE16" s="108"/>
      <c r="AF16" s="109"/>
      <c r="AG16" s="108"/>
      <c r="AH16" s="98"/>
    </row>
    <row r="17" spans="1:34" s="110" customFormat="1" ht="36" x14ac:dyDescent="0.3">
      <c r="A17" s="186"/>
      <c r="B17" s="187"/>
      <c r="C17" s="114"/>
      <c r="D17" s="115"/>
      <c r="E17" s="115"/>
      <c r="F17" s="115"/>
      <c r="G17" s="115"/>
      <c r="H17" s="102"/>
      <c r="I17" s="116"/>
      <c r="J17" s="116"/>
      <c r="K17" s="116"/>
      <c r="L17" s="116"/>
      <c r="M17" s="102"/>
      <c r="N17" s="115"/>
      <c r="O17" s="115"/>
      <c r="P17" s="103"/>
      <c r="Q17" s="115"/>
      <c r="R17" s="115"/>
      <c r="S17" s="115"/>
      <c r="T17" s="115"/>
      <c r="U17" s="103"/>
      <c r="V17" s="125"/>
      <c r="W17" s="125"/>
      <c r="X17" s="125"/>
      <c r="Y17" s="125"/>
      <c r="Z17" s="94" t="s">
        <v>42</v>
      </c>
      <c r="AA17" s="117">
        <f>AVERAGE(AA16:AA16)*$AA$10</f>
        <v>0</v>
      </c>
      <c r="AB17" s="117">
        <f>AVERAGE(AB16:AB16)*$AB$10</f>
        <v>0</v>
      </c>
      <c r="AC17" s="117">
        <f>AVERAGE(AC16:AC16)*$AC$10</f>
        <v>0</v>
      </c>
      <c r="AD17" s="117">
        <f>AVERAGE(AD16:AD16)*$AD$10</f>
        <v>0</v>
      </c>
      <c r="AE17" s="118">
        <f>SUM(AA17:AD17)</f>
        <v>0</v>
      </c>
      <c r="AF17" s="119">
        <v>0.27</v>
      </c>
      <c r="AG17" s="118">
        <f>AE17*AF17</f>
        <v>0</v>
      </c>
      <c r="AH17" s="98"/>
    </row>
    <row r="18" spans="1:34" s="110" customFormat="1" x14ac:dyDescent="0.3">
      <c r="A18" s="190"/>
      <c r="B18" s="195"/>
      <c r="C18" s="114"/>
      <c r="D18" s="115"/>
      <c r="E18" s="115"/>
      <c r="F18" s="115"/>
      <c r="G18" s="115"/>
      <c r="H18" s="102"/>
      <c r="I18" s="116"/>
      <c r="J18" s="116"/>
      <c r="K18" s="116"/>
      <c r="L18" s="116"/>
      <c r="M18" s="102"/>
      <c r="N18" s="115"/>
      <c r="O18" s="115"/>
      <c r="P18" s="103"/>
      <c r="Q18" s="115"/>
      <c r="R18" s="115"/>
      <c r="S18" s="115"/>
      <c r="T18" s="115"/>
      <c r="U18" s="103"/>
      <c r="V18" s="108"/>
      <c r="W18" s="108"/>
      <c r="X18" s="108"/>
      <c r="Y18" s="108"/>
      <c r="Z18" s="106"/>
      <c r="AA18" s="108"/>
      <c r="AB18" s="108"/>
      <c r="AC18" s="108"/>
      <c r="AD18" s="108"/>
      <c r="AE18" s="108"/>
      <c r="AF18" s="109"/>
      <c r="AG18" s="108"/>
      <c r="AH18" s="98"/>
    </row>
    <row r="19" spans="1:34" s="110" customFormat="1" ht="27" customHeight="1" x14ac:dyDescent="0.3">
      <c r="A19" s="317" t="str">
        <f>Kortingspercentages!A10</f>
        <v>Categorie: Pick-up bestelwagens</v>
      </c>
      <c r="B19" s="318"/>
      <c r="C19" s="114"/>
      <c r="D19" s="287" t="s">
        <v>35</v>
      </c>
      <c r="E19" s="286"/>
      <c r="F19" s="286"/>
      <c r="G19" s="286"/>
      <c r="H19" s="102"/>
      <c r="I19" s="314" t="s">
        <v>39</v>
      </c>
      <c r="J19" s="314"/>
      <c r="K19" s="314"/>
      <c r="L19" s="314"/>
      <c r="M19" s="102"/>
      <c r="N19" s="284" t="s">
        <v>27</v>
      </c>
      <c r="O19" s="284" t="s">
        <v>28</v>
      </c>
      <c r="P19" s="103"/>
      <c r="Q19" s="286" t="str">
        <f>$Q$8</f>
        <v>Gegarandeerde restwaarde na X aantal jaar</v>
      </c>
      <c r="R19" s="286"/>
      <c r="S19" s="286"/>
      <c r="T19" s="286"/>
      <c r="U19" s="103"/>
      <c r="V19" s="286" t="str">
        <f>$V$8</f>
        <v xml:space="preserve">Afschrijving per km per jaar </v>
      </c>
      <c r="W19" s="286"/>
      <c r="X19" s="286"/>
      <c r="Y19" s="286"/>
      <c r="Z19" s="106"/>
      <c r="AA19" s="286" t="s">
        <v>40</v>
      </c>
      <c r="AB19" s="286"/>
      <c r="AC19" s="286"/>
      <c r="AD19" s="286"/>
      <c r="AE19" s="108"/>
      <c r="AF19" s="109"/>
      <c r="AG19" s="108"/>
      <c r="AH19" s="98"/>
    </row>
    <row r="20" spans="1:34" s="110" customFormat="1" ht="72" x14ac:dyDescent="0.3">
      <c r="A20" s="171" t="str">
        <f>Kortingspercentages!$A$5</f>
        <v>Merk</v>
      </c>
      <c r="B20" s="172" t="str">
        <f>Kortingspercentages!$E$5</f>
        <v>Catalogusprijs minus korting</v>
      </c>
      <c r="C20" s="114"/>
      <c r="D20" s="81" t="s">
        <v>2</v>
      </c>
      <c r="E20" s="82" t="s">
        <v>3</v>
      </c>
      <c r="F20" s="82" t="s">
        <v>4</v>
      </c>
      <c r="G20" s="82" t="s">
        <v>5</v>
      </c>
      <c r="H20" s="102"/>
      <c r="I20" s="120" t="s">
        <v>2</v>
      </c>
      <c r="J20" s="83" t="s">
        <v>3</v>
      </c>
      <c r="K20" s="83" t="s">
        <v>4</v>
      </c>
      <c r="L20" s="83" t="s">
        <v>5</v>
      </c>
      <c r="M20" s="102"/>
      <c r="N20" s="285"/>
      <c r="O20" s="285"/>
      <c r="P20" s="103"/>
      <c r="Q20" s="81" t="s">
        <v>2</v>
      </c>
      <c r="R20" s="82" t="s">
        <v>3</v>
      </c>
      <c r="S20" s="82" t="s">
        <v>4</v>
      </c>
      <c r="T20" s="82" t="s">
        <v>5</v>
      </c>
      <c r="U20" s="103"/>
      <c r="V20" s="81" t="s">
        <v>2</v>
      </c>
      <c r="W20" s="82" t="s">
        <v>3</v>
      </c>
      <c r="X20" s="82" t="s">
        <v>4</v>
      </c>
      <c r="Y20" s="82" t="s">
        <v>5</v>
      </c>
      <c r="Z20" s="106"/>
      <c r="AA20" s="82" t="s">
        <v>13</v>
      </c>
      <c r="AB20" s="82" t="s">
        <v>14</v>
      </c>
      <c r="AC20" s="82" t="s">
        <v>15</v>
      </c>
      <c r="AD20" s="82" t="s">
        <v>16</v>
      </c>
      <c r="AE20" s="169" t="s">
        <v>45</v>
      </c>
      <c r="AF20" s="170" t="s">
        <v>43</v>
      </c>
      <c r="AG20" s="169" t="s">
        <v>50</v>
      </c>
      <c r="AH20" s="98"/>
    </row>
    <row r="21" spans="1:34" s="110" customFormat="1" x14ac:dyDescent="0.3">
      <c r="A21" s="188">
        <f>Kortingspercentages!A11</f>
        <v>0</v>
      </c>
      <c r="B21" s="189">
        <f>Kortingspercentages!E11</f>
        <v>0</v>
      </c>
      <c r="C21" s="101"/>
      <c r="D21" s="247">
        <v>0</v>
      </c>
      <c r="E21" s="247">
        <v>0</v>
      </c>
      <c r="F21" s="247">
        <v>0</v>
      </c>
      <c r="G21" s="247">
        <v>0</v>
      </c>
      <c r="H21" s="102"/>
      <c r="I21" s="244">
        <v>0</v>
      </c>
      <c r="J21" s="244">
        <v>0</v>
      </c>
      <c r="K21" s="244">
        <v>0</v>
      </c>
      <c r="L21" s="244">
        <v>0</v>
      </c>
      <c r="M21" s="102"/>
      <c r="N21" s="247">
        <v>0</v>
      </c>
      <c r="O21" s="247">
        <v>0</v>
      </c>
      <c r="P21" s="103"/>
      <c r="Q21" s="123">
        <f>$B21*I21</f>
        <v>0</v>
      </c>
      <c r="R21" s="123">
        <f>$B21*J21</f>
        <v>0</v>
      </c>
      <c r="S21" s="123">
        <f>$B21*K21</f>
        <v>0</v>
      </c>
      <c r="T21" s="123">
        <f>$B21*L21</f>
        <v>0</v>
      </c>
      <c r="U21" s="103"/>
      <c r="V21" s="105">
        <f>(B21-Q21)/$D$6</f>
        <v>0</v>
      </c>
      <c r="W21" s="105">
        <f>(Q21-R21)/$E$6</f>
        <v>0</v>
      </c>
      <c r="X21" s="105">
        <f>(R21-S21)/$F$6</f>
        <v>0</v>
      </c>
      <c r="Y21" s="105">
        <f>(S21-T21)/$G$6</f>
        <v>0</v>
      </c>
      <c r="Z21" s="106"/>
      <c r="AA21" s="111">
        <f>D21+$N$21+$O$21+V21</f>
        <v>0</v>
      </c>
      <c r="AB21" s="111">
        <f>E21+$N$21+$O$21+W21</f>
        <v>0</v>
      </c>
      <c r="AC21" s="111">
        <f>F21+$N$21+$O$21+X21</f>
        <v>0</v>
      </c>
      <c r="AD21" s="111">
        <f>G21+$N$21+$O$21+Y21</f>
        <v>0</v>
      </c>
      <c r="AE21" s="108"/>
      <c r="AF21" s="109"/>
      <c r="AG21" s="108"/>
      <c r="AH21" s="98"/>
    </row>
    <row r="22" spans="1:34" s="110" customFormat="1" ht="36" x14ac:dyDescent="0.3">
      <c r="A22" s="186"/>
      <c r="B22" s="187"/>
      <c r="C22" s="114"/>
      <c r="D22" s="115"/>
      <c r="E22" s="115"/>
      <c r="F22" s="115"/>
      <c r="G22" s="115"/>
      <c r="H22" s="102"/>
      <c r="I22" s="116"/>
      <c r="J22" s="116"/>
      <c r="K22" s="116"/>
      <c r="L22" s="116"/>
      <c r="M22" s="102"/>
      <c r="N22" s="115"/>
      <c r="O22" s="115"/>
      <c r="P22" s="103"/>
      <c r="Q22" s="115"/>
      <c r="R22" s="115"/>
      <c r="S22" s="115"/>
      <c r="T22" s="115"/>
      <c r="U22" s="103"/>
      <c r="V22" s="125"/>
      <c r="W22" s="125"/>
      <c r="X22" s="125"/>
      <c r="Y22" s="125"/>
      <c r="Z22" s="94" t="s">
        <v>42</v>
      </c>
      <c r="AA22" s="117">
        <f>AVERAGE(AA21:AA21)*$AA$10</f>
        <v>0</v>
      </c>
      <c r="AB22" s="117">
        <f>AVERAGE(AB21:AB21)*$AB$10</f>
        <v>0</v>
      </c>
      <c r="AC22" s="117">
        <f>AVERAGE(AC21:AC21)*$AC$10</f>
        <v>0</v>
      </c>
      <c r="AD22" s="117">
        <f>AVERAGE(AD21:AD21)*$AD$10</f>
        <v>0</v>
      </c>
      <c r="AE22" s="118">
        <f>SUM(AA22:AD22)</f>
        <v>0</v>
      </c>
      <c r="AF22" s="119">
        <v>0.21</v>
      </c>
      <c r="AG22" s="118">
        <f>AE22*AF22</f>
        <v>0</v>
      </c>
      <c r="AH22" s="98"/>
    </row>
    <row r="23" spans="1:34" x14ac:dyDescent="0.3">
      <c r="A23" s="221"/>
      <c r="B23" s="187"/>
      <c r="C23" s="106"/>
      <c r="D23" s="115"/>
      <c r="E23" s="115"/>
      <c r="F23" s="115"/>
      <c r="G23" s="115"/>
      <c r="H23" s="106"/>
      <c r="I23" s="116"/>
      <c r="J23" s="116"/>
      <c r="K23" s="116"/>
      <c r="L23" s="116"/>
      <c r="M23" s="106"/>
      <c r="N23" s="125"/>
      <c r="O23" s="125"/>
      <c r="P23" s="108"/>
      <c r="Q23" s="115"/>
      <c r="R23" s="115"/>
      <c r="S23" s="115"/>
      <c r="T23" s="115"/>
      <c r="U23" s="108"/>
      <c r="V23" s="125"/>
      <c r="W23" s="125"/>
      <c r="X23" s="125"/>
      <c r="Y23" s="125"/>
      <c r="Z23" s="106"/>
      <c r="AA23" s="108"/>
      <c r="AB23" s="108"/>
      <c r="AC23" s="108"/>
      <c r="AD23" s="108"/>
      <c r="AE23" s="108"/>
      <c r="AF23" s="109"/>
      <c r="AG23" s="108"/>
      <c r="AH23" s="98"/>
    </row>
    <row r="24" spans="1:34" ht="27.75" customHeight="1" x14ac:dyDescent="0.3">
      <c r="A24" s="193" t="str">
        <f>Kortingspercentages!A12</f>
        <v>Categorie: Kleine gesloten bestelwagens</v>
      </c>
      <c r="B24" s="194"/>
      <c r="C24" s="106"/>
      <c r="D24" s="287" t="s">
        <v>35</v>
      </c>
      <c r="E24" s="286"/>
      <c r="F24" s="286"/>
      <c r="G24" s="286"/>
      <c r="H24" s="106"/>
      <c r="I24" s="314" t="s">
        <v>39</v>
      </c>
      <c r="J24" s="314"/>
      <c r="K24" s="314"/>
      <c r="L24" s="314"/>
      <c r="M24" s="106"/>
      <c r="N24" s="284" t="s">
        <v>27</v>
      </c>
      <c r="O24" s="284" t="s">
        <v>28</v>
      </c>
      <c r="P24" s="108"/>
      <c r="Q24" s="286" t="str">
        <f>$Q$8</f>
        <v>Gegarandeerde restwaarde na X aantal jaar</v>
      </c>
      <c r="R24" s="286"/>
      <c r="S24" s="286"/>
      <c r="T24" s="286"/>
      <c r="U24" s="108"/>
      <c r="V24" s="286" t="str">
        <f>$V$8</f>
        <v xml:space="preserve">Afschrijving per km per jaar </v>
      </c>
      <c r="W24" s="286"/>
      <c r="X24" s="286"/>
      <c r="Y24" s="286"/>
      <c r="Z24" s="106"/>
      <c r="AA24" s="286" t="s">
        <v>40</v>
      </c>
      <c r="AB24" s="286"/>
      <c r="AC24" s="286"/>
      <c r="AD24" s="286"/>
      <c r="AE24" s="108"/>
      <c r="AF24" s="109"/>
      <c r="AG24" s="108"/>
      <c r="AH24" s="98"/>
    </row>
    <row r="25" spans="1:34" ht="72" x14ac:dyDescent="0.3">
      <c r="A25" s="171" t="str">
        <f>Kortingspercentages!$A$5</f>
        <v>Merk</v>
      </c>
      <c r="B25" s="172" t="str">
        <f>Kortingspercentages!$E$5</f>
        <v>Catalogusprijs minus korting</v>
      </c>
      <c r="C25" s="106"/>
      <c r="D25" s="81" t="s">
        <v>2</v>
      </c>
      <c r="E25" s="82" t="s">
        <v>3</v>
      </c>
      <c r="F25" s="82" t="s">
        <v>4</v>
      </c>
      <c r="G25" s="82" t="s">
        <v>5</v>
      </c>
      <c r="H25" s="106"/>
      <c r="I25" s="120" t="s">
        <v>2</v>
      </c>
      <c r="J25" s="83" t="s">
        <v>3</v>
      </c>
      <c r="K25" s="83" t="s">
        <v>4</v>
      </c>
      <c r="L25" s="83" t="s">
        <v>5</v>
      </c>
      <c r="M25" s="106"/>
      <c r="N25" s="285"/>
      <c r="O25" s="285"/>
      <c r="P25" s="108"/>
      <c r="Q25" s="81" t="s">
        <v>2</v>
      </c>
      <c r="R25" s="82" t="s">
        <v>3</v>
      </c>
      <c r="S25" s="82" t="s">
        <v>4</v>
      </c>
      <c r="T25" s="82" t="s">
        <v>5</v>
      </c>
      <c r="U25" s="108"/>
      <c r="V25" s="81" t="s">
        <v>2</v>
      </c>
      <c r="W25" s="82" t="s">
        <v>3</v>
      </c>
      <c r="X25" s="82" t="s">
        <v>4</v>
      </c>
      <c r="Y25" s="82" t="s">
        <v>5</v>
      </c>
      <c r="Z25" s="106"/>
      <c r="AA25" s="82" t="s">
        <v>13</v>
      </c>
      <c r="AB25" s="82" t="s">
        <v>14</v>
      </c>
      <c r="AC25" s="82" t="s">
        <v>15</v>
      </c>
      <c r="AD25" s="82" t="s">
        <v>16</v>
      </c>
      <c r="AE25" s="169" t="s">
        <v>45</v>
      </c>
      <c r="AF25" s="170" t="s">
        <v>43</v>
      </c>
      <c r="AG25" s="169" t="s">
        <v>50</v>
      </c>
      <c r="AH25" s="98"/>
    </row>
    <row r="26" spans="1:34" x14ac:dyDescent="0.3">
      <c r="A26" s="188">
        <f>Kortingspercentages!A13</f>
        <v>0</v>
      </c>
      <c r="B26" s="189">
        <f>Kortingspercentages!E13</f>
        <v>0</v>
      </c>
      <c r="C26" s="106"/>
      <c r="D26" s="247">
        <v>0</v>
      </c>
      <c r="E26" s="247">
        <v>0</v>
      </c>
      <c r="F26" s="247">
        <v>0</v>
      </c>
      <c r="G26" s="247">
        <v>0</v>
      </c>
      <c r="H26" s="106"/>
      <c r="I26" s="244">
        <v>0</v>
      </c>
      <c r="J26" s="244">
        <v>0</v>
      </c>
      <c r="K26" s="244">
        <v>0</v>
      </c>
      <c r="L26" s="244">
        <v>0</v>
      </c>
      <c r="M26" s="106"/>
      <c r="N26" s="247">
        <v>0</v>
      </c>
      <c r="O26" s="247">
        <v>0</v>
      </c>
      <c r="P26" s="108"/>
      <c r="Q26" s="124">
        <f>$B26*I26</f>
        <v>0</v>
      </c>
      <c r="R26" s="124">
        <f>$B26*J26</f>
        <v>0</v>
      </c>
      <c r="S26" s="124">
        <f>$B26*K26</f>
        <v>0</v>
      </c>
      <c r="T26" s="124">
        <f>$B26*L26</f>
        <v>0</v>
      </c>
      <c r="U26" s="108"/>
      <c r="V26" s="105">
        <f>(B26-Q26)/$D$6</f>
        <v>0</v>
      </c>
      <c r="W26" s="105">
        <f>(Q26-R26)/$E$6</f>
        <v>0</v>
      </c>
      <c r="X26" s="105">
        <f>(R26-S26)/$F$6</f>
        <v>0</v>
      </c>
      <c r="Y26" s="105">
        <f>(S26-T26)/$G$6</f>
        <v>0</v>
      </c>
      <c r="Z26" s="106"/>
      <c r="AA26" s="111">
        <f>D26+$N$26+$O$26+V26</f>
        <v>0</v>
      </c>
      <c r="AB26" s="111">
        <f>E26+$N$26+$O$26+W26</f>
        <v>0</v>
      </c>
      <c r="AC26" s="111">
        <f>F26+$N$26+$O$26+X26</f>
        <v>0</v>
      </c>
      <c r="AD26" s="111">
        <f>G26+$N$26+$O$26+Y26</f>
        <v>0</v>
      </c>
      <c r="AE26" s="108"/>
      <c r="AF26" s="109"/>
      <c r="AG26" s="108"/>
      <c r="AH26" s="98"/>
    </row>
    <row r="27" spans="1:34" ht="36" x14ac:dyDescent="0.3">
      <c r="A27" s="191"/>
      <c r="B27" s="196"/>
      <c r="C27" s="106"/>
      <c r="D27" s="108"/>
      <c r="E27" s="108"/>
      <c r="F27" s="108"/>
      <c r="G27" s="108"/>
      <c r="H27" s="106"/>
      <c r="I27" s="130"/>
      <c r="J27" s="130"/>
      <c r="K27" s="130"/>
      <c r="L27" s="130"/>
      <c r="M27" s="106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94" t="s">
        <v>42</v>
      </c>
      <c r="AA27" s="117">
        <f>AVERAGE(AA26:AA26)*$AA$10</f>
        <v>0</v>
      </c>
      <c r="AB27" s="117">
        <f>AVERAGE(AB26:AB26)*$AB$10</f>
        <v>0</v>
      </c>
      <c r="AC27" s="117">
        <f>AVERAGE(AC26:AC26)*$AC$10</f>
        <v>0</v>
      </c>
      <c r="AD27" s="117">
        <f>AVERAGE(AD26:AD26)*$AD$10</f>
        <v>0</v>
      </c>
      <c r="AE27" s="118">
        <f>SUM(AA27:AD27)</f>
        <v>0</v>
      </c>
      <c r="AF27" s="119">
        <v>0.18</v>
      </c>
      <c r="AG27" s="118">
        <f>AE27*AF27</f>
        <v>0</v>
      </c>
      <c r="AH27" s="98"/>
    </row>
    <row r="28" spans="1:34" x14ac:dyDescent="0.3">
      <c r="A28" s="191"/>
      <c r="B28" s="196"/>
      <c r="C28" s="106"/>
      <c r="D28" s="108"/>
      <c r="E28" s="108"/>
      <c r="F28" s="108"/>
      <c r="G28" s="108"/>
      <c r="H28" s="106"/>
      <c r="I28" s="130"/>
      <c r="J28" s="130"/>
      <c r="K28" s="130"/>
      <c r="L28" s="130"/>
      <c r="M28" s="106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6"/>
      <c r="AA28" s="108"/>
      <c r="AB28" s="108"/>
      <c r="AC28" s="108"/>
      <c r="AD28" s="108"/>
      <c r="AE28" s="108"/>
      <c r="AF28" s="131"/>
      <c r="AG28" s="108"/>
      <c r="AH28" s="98"/>
    </row>
    <row r="29" spans="1:34" ht="37.5" customHeight="1" x14ac:dyDescent="0.3">
      <c r="A29" s="317" t="str">
        <f>Kortingspercentages!A14</f>
        <v>Categorie: (Kleine) personenbussen, inclusief 9-persoonsbussen</v>
      </c>
      <c r="B29" s="318"/>
      <c r="C29" s="132"/>
      <c r="D29" s="287" t="s">
        <v>35</v>
      </c>
      <c r="E29" s="286"/>
      <c r="F29" s="286"/>
      <c r="G29" s="286"/>
      <c r="H29" s="132"/>
      <c r="I29" s="314" t="s">
        <v>39</v>
      </c>
      <c r="J29" s="314"/>
      <c r="K29" s="314"/>
      <c r="L29" s="314"/>
      <c r="M29" s="132"/>
      <c r="N29" s="284" t="s">
        <v>27</v>
      </c>
      <c r="O29" s="284" t="s">
        <v>28</v>
      </c>
      <c r="P29" s="133"/>
      <c r="Q29" s="286" t="str">
        <f>$Q$8</f>
        <v>Gegarandeerde restwaarde na X aantal jaar</v>
      </c>
      <c r="R29" s="286"/>
      <c r="S29" s="286"/>
      <c r="T29" s="286"/>
      <c r="U29" s="133"/>
      <c r="V29" s="286" t="str">
        <f>$V$8</f>
        <v xml:space="preserve">Afschrijving per km per jaar </v>
      </c>
      <c r="W29" s="286"/>
      <c r="X29" s="286"/>
      <c r="Y29" s="286"/>
      <c r="Z29" s="106"/>
      <c r="AA29" s="286" t="s">
        <v>40</v>
      </c>
      <c r="AB29" s="286"/>
      <c r="AC29" s="286"/>
      <c r="AD29" s="286"/>
      <c r="AE29" s="108"/>
      <c r="AF29" s="109"/>
      <c r="AG29" s="108"/>
      <c r="AH29" s="98"/>
    </row>
    <row r="30" spans="1:34" ht="72" x14ac:dyDescent="0.3">
      <c r="A30" s="171" t="str">
        <f>Kortingspercentages!$A$5</f>
        <v>Merk</v>
      </c>
      <c r="B30" s="172" t="str">
        <f>Kortingspercentages!$E$5</f>
        <v>Catalogusprijs minus korting</v>
      </c>
      <c r="C30" s="106"/>
      <c r="D30" s="81" t="s">
        <v>2</v>
      </c>
      <c r="E30" s="82" t="s">
        <v>3</v>
      </c>
      <c r="F30" s="82" t="s">
        <v>4</v>
      </c>
      <c r="G30" s="82" t="s">
        <v>5</v>
      </c>
      <c r="H30" s="106"/>
      <c r="I30" s="120" t="s">
        <v>2</v>
      </c>
      <c r="J30" s="83" t="s">
        <v>3</v>
      </c>
      <c r="K30" s="83" t="s">
        <v>4</v>
      </c>
      <c r="L30" s="83" t="s">
        <v>5</v>
      </c>
      <c r="M30" s="106"/>
      <c r="N30" s="285"/>
      <c r="O30" s="285"/>
      <c r="P30" s="108"/>
      <c r="Q30" s="81" t="s">
        <v>2</v>
      </c>
      <c r="R30" s="82" t="s">
        <v>3</v>
      </c>
      <c r="S30" s="82" t="s">
        <v>4</v>
      </c>
      <c r="T30" s="82" t="s">
        <v>5</v>
      </c>
      <c r="U30" s="108"/>
      <c r="V30" s="81" t="s">
        <v>2</v>
      </c>
      <c r="W30" s="82" t="s">
        <v>3</v>
      </c>
      <c r="X30" s="82" t="s">
        <v>4</v>
      </c>
      <c r="Y30" s="82" t="s">
        <v>5</v>
      </c>
      <c r="Z30" s="106"/>
      <c r="AA30" s="82" t="s">
        <v>13</v>
      </c>
      <c r="AB30" s="82" t="s">
        <v>14</v>
      </c>
      <c r="AC30" s="82" t="s">
        <v>15</v>
      </c>
      <c r="AD30" s="82" t="s">
        <v>16</v>
      </c>
      <c r="AE30" s="169" t="s">
        <v>45</v>
      </c>
      <c r="AF30" s="170" t="s">
        <v>43</v>
      </c>
      <c r="AG30" s="169" t="s">
        <v>50</v>
      </c>
      <c r="AH30" s="98"/>
    </row>
    <row r="31" spans="1:34" x14ac:dyDescent="0.3">
      <c r="A31" s="188">
        <f>Kortingspercentages!A15</f>
        <v>0</v>
      </c>
      <c r="B31" s="189">
        <f>Kortingspercentages!E15</f>
        <v>0</v>
      </c>
      <c r="C31" s="106"/>
      <c r="D31" s="247">
        <v>0</v>
      </c>
      <c r="E31" s="247">
        <v>0</v>
      </c>
      <c r="F31" s="247">
        <v>0</v>
      </c>
      <c r="G31" s="247">
        <v>0</v>
      </c>
      <c r="H31" s="106"/>
      <c r="I31" s="244">
        <v>0</v>
      </c>
      <c r="J31" s="244">
        <v>0</v>
      </c>
      <c r="K31" s="244">
        <v>0</v>
      </c>
      <c r="L31" s="244">
        <v>0</v>
      </c>
      <c r="M31" s="106"/>
      <c r="N31" s="247">
        <v>0</v>
      </c>
      <c r="O31" s="247">
        <v>0</v>
      </c>
      <c r="P31" s="108"/>
      <c r="Q31" s="124">
        <f>$B31*I31</f>
        <v>0</v>
      </c>
      <c r="R31" s="124">
        <f>$B31*J31</f>
        <v>0</v>
      </c>
      <c r="S31" s="124">
        <f>$B31*K31</f>
        <v>0</v>
      </c>
      <c r="T31" s="124">
        <f>$B31*L31</f>
        <v>0</v>
      </c>
      <c r="U31" s="108"/>
      <c r="V31" s="105">
        <f>(B31-Q31)/$D$6</f>
        <v>0</v>
      </c>
      <c r="W31" s="105">
        <f>(Q31-R31)/$E$6</f>
        <v>0</v>
      </c>
      <c r="X31" s="105">
        <f>(R31-S31)/$F$6</f>
        <v>0</v>
      </c>
      <c r="Y31" s="105">
        <f>(S31-T31)/$G$6</f>
        <v>0</v>
      </c>
      <c r="Z31" s="106"/>
      <c r="AA31" s="111">
        <f>D31+$N$31+$O$31+V31</f>
        <v>0</v>
      </c>
      <c r="AB31" s="111">
        <f>E31+$N$31+$O$31+W31</f>
        <v>0</v>
      </c>
      <c r="AC31" s="111">
        <f>F31+$N$31+$O$31+X31</f>
        <v>0</v>
      </c>
      <c r="AD31" s="111">
        <f>G31+$N$31+$O$31+Y31</f>
        <v>0</v>
      </c>
      <c r="AE31" s="108"/>
      <c r="AF31" s="109"/>
      <c r="AG31" s="108"/>
      <c r="AH31" s="98"/>
    </row>
    <row r="32" spans="1:34" ht="36" x14ac:dyDescent="0.3">
      <c r="A32" s="197"/>
      <c r="B32" s="197"/>
      <c r="C32" s="64"/>
      <c r="D32" s="64"/>
      <c r="E32" s="64"/>
      <c r="F32" s="64"/>
      <c r="G32" s="64"/>
      <c r="H32" s="65"/>
      <c r="I32" s="66"/>
      <c r="J32" s="66"/>
      <c r="K32" s="66"/>
      <c r="L32" s="66"/>
      <c r="M32" s="65"/>
      <c r="N32" s="67"/>
      <c r="O32" s="67"/>
      <c r="P32" s="64"/>
      <c r="Q32" s="68"/>
      <c r="R32" s="68"/>
      <c r="S32" s="68"/>
      <c r="T32" s="64"/>
      <c r="U32" s="64"/>
      <c r="V32" s="69"/>
      <c r="W32" s="69"/>
      <c r="X32" s="67"/>
      <c r="Y32" s="67"/>
      <c r="Z32" s="94" t="s">
        <v>42</v>
      </c>
      <c r="AA32" s="117">
        <f>AVERAGE(AA31:AA31)*$AA$10</f>
        <v>0</v>
      </c>
      <c r="AB32" s="117">
        <f>AVERAGE(AB31:AB31)*$AB$10</f>
        <v>0</v>
      </c>
      <c r="AC32" s="117">
        <f>AVERAGE(AC31:AC31)*$AC$10</f>
        <v>0</v>
      </c>
      <c r="AD32" s="117">
        <f>AVERAGE(AD31:AD31)*$AD$10</f>
        <v>0</v>
      </c>
      <c r="AE32" s="118">
        <f>SUM(AA32:AD32)</f>
        <v>0</v>
      </c>
      <c r="AF32" s="119">
        <v>0.12</v>
      </c>
      <c r="AG32" s="118">
        <f>AE32*AF32</f>
        <v>0</v>
      </c>
      <c r="AH32" s="98"/>
    </row>
    <row r="33" spans="1:34" s="136" customFormat="1" ht="16.5" customHeight="1" x14ac:dyDescent="0.3">
      <c r="A33" s="198"/>
      <c r="B33" s="198"/>
      <c r="C33" s="91"/>
      <c r="D33" s="91"/>
      <c r="E33" s="91"/>
      <c r="F33" s="91"/>
      <c r="G33" s="91"/>
      <c r="H33" s="88"/>
      <c r="I33" s="134"/>
      <c r="J33" s="134"/>
      <c r="K33" s="134"/>
      <c r="L33" s="134"/>
      <c r="M33" s="88"/>
      <c r="N33" s="108"/>
      <c r="O33" s="108"/>
      <c r="P33" s="91"/>
      <c r="Q33" s="135"/>
      <c r="R33" s="135"/>
      <c r="S33" s="135"/>
      <c r="T33" s="91"/>
      <c r="U33" s="91"/>
      <c r="V33" s="131"/>
      <c r="W33" s="131"/>
      <c r="X33" s="108"/>
      <c r="Y33" s="108"/>
      <c r="Z33" s="106"/>
      <c r="AA33" s="108"/>
      <c r="AB33" s="108"/>
      <c r="AC33" s="108"/>
      <c r="AD33" s="108"/>
      <c r="AE33" s="108"/>
      <c r="AF33" s="109"/>
      <c r="AG33" s="108"/>
      <c r="AH33" s="98"/>
    </row>
    <row r="34" spans="1:34" s="136" customFormat="1" ht="35.25" customHeight="1" x14ac:dyDescent="0.35">
      <c r="A34" s="198"/>
      <c r="B34" s="198"/>
      <c r="C34" s="91"/>
      <c r="D34" s="91"/>
      <c r="E34" s="91"/>
      <c r="F34" s="91"/>
      <c r="G34" s="91"/>
      <c r="H34" s="88"/>
      <c r="I34" s="134"/>
      <c r="J34" s="134"/>
      <c r="K34" s="134"/>
      <c r="L34" s="134"/>
      <c r="M34" s="88"/>
      <c r="N34" s="108"/>
      <c r="O34" s="108"/>
      <c r="P34" s="91"/>
      <c r="Q34" s="135"/>
      <c r="R34" s="135"/>
      <c r="S34" s="135"/>
      <c r="T34" s="91"/>
      <c r="U34" s="91"/>
      <c r="V34" s="131"/>
      <c r="W34" s="131"/>
      <c r="X34" s="108"/>
      <c r="Y34" s="108"/>
      <c r="Z34" s="106"/>
      <c r="AA34" s="319" t="s">
        <v>70</v>
      </c>
      <c r="AB34" s="319"/>
      <c r="AC34" s="319"/>
      <c r="AD34" s="319"/>
      <c r="AE34" s="319"/>
      <c r="AF34" s="320"/>
      <c r="AG34" s="137">
        <f>AG12+AG17+AG22+AG27+AG32</f>
        <v>0</v>
      </c>
      <c r="AH34" s="98"/>
    </row>
    <row r="35" spans="1:34" s="136" customFormat="1" ht="16.5" customHeight="1" x14ac:dyDescent="0.3">
      <c r="A35" s="199"/>
      <c r="B35" s="199"/>
      <c r="C35" s="138"/>
      <c r="D35" s="138"/>
      <c r="E35" s="138"/>
      <c r="F35" s="138"/>
      <c r="G35" s="138"/>
      <c r="H35" s="139"/>
      <c r="I35" s="140"/>
      <c r="J35" s="140"/>
      <c r="K35" s="140"/>
      <c r="L35" s="140"/>
      <c r="M35" s="139"/>
      <c r="N35" s="133"/>
      <c r="O35" s="133"/>
      <c r="P35" s="138"/>
      <c r="Q35" s="141"/>
      <c r="R35" s="141"/>
      <c r="S35" s="141"/>
      <c r="T35" s="138"/>
      <c r="U35" s="138"/>
      <c r="V35" s="142"/>
      <c r="W35" s="142"/>
      <c r="X35" s="133"/>
      <c r="Y35" s="133"/>
      <c r="Z35" s="132"/>
      <c r="AA35" s="133"/>
      <c r="AB35" s="133"/>
      <c r="AC35" s="133"/>
      <c r="AD35" s="133"/>
      <c r="AE35" s="133"/>
      <c r="AF35" s="143"/>
      <c r="AG35" s="133"/>
      <c r="AH35" s="144"/>
    </row>
  </sheetData>
  <sheetProtection algorithmName="SHA-512" hashValue="0b+MI+A4kFoVT6g83iqWuqI24OD5zlMZ45i1Sj4oSM3P4fKAMm4MWJ/0XJj1CLrgPDTLWywYUe/N2e9uE7W6Cg==" saltValue="LqU4XBy6AW0IjE44UoL6sA==" spinCount="100000" sheet="1" objects="1" scenarios="1"/>
  <mergeCells count="52">
    <mergeCell ref="V24:Y24"/>
    <mergeCell ref="AA24:AD24"/>
    <mergeCell ref="D24:G24"/>
    <mergeCell ref="I24:L24"/>
    <mergeCell ref="N24:N25"/>
    <mergeCell ref="O24:O25"/>
    <mergeCell ref="Q24:T24"/>
    <mergeCell ref="AA34:AF34"/>
    <mergeCell ref="A29:B29"/>
    <mergeCell ref="D29:G29"/>
    <mergeCell ref="I29:L29"/>
    <mergeCell ref="N29:N30"/>
    <mergeCell ref="O29:O30"/>
    <mergeCell ref="Q29:T29"/>
    <mergeCell ref="V29:Y29"/>
    <mergeCell ref="AA29:AD29"/>
    <mergeCell ref="A19:B19"/>
    <mergeCell ref="D19:G19"/>
    <mergeCell ref="I19:L19"/>
    <mergeCell ref="N19:N20"/>
    <mergeCell ref="O19:O20"/>
    <mergeCell ref="Q19:T19"/>
    <mergeCell ref="V19:Y19"/>
    <mergeCell ref="AA19:AD19"/>
    <mergeCell ref="V8:Y8"/>
    <mergeCell ref="AA8:AD8"/>
    <mergeCell ref="Q14:T14"/>
    <mergeCell ref="V14:Y14"/>
    <mergeCell ref="AA14:AD14"/>
    <mergeCell ref="A14:B14"/>
    <mergeCell ref="D14:G14"/>
    <mergeCell ref="I14:L14"/>
    <mergeCell ref="N14:N15"/>
    <mergeCell ref="O14:O15"/>
    <mergeCell ref="A4:AH4"/>
    <mergeCell ref="D8:G8"/>
    <mergeCell ref="I8:L8"/>
    <mergeCell ref="N8:N9"/>
    <mergeCell ref="Q8:T8"/>
    <mergeCell ref="A9:B9"/>
    <mergeCell ref="O8:O9"/>
    <mergeCell ref="A5:B6"/>
    <mergeCell ref="I5:J5"/>
    <mergeCell ref="I6:J6"/>
    <mergeCell ref="A1:AH1"/>
    <mergeCell ref="A2:AH2"/>
    <mergeCell ref="A3:C3"/>
    <mergeCell ref="D3:H3"/>
    <mergeCell ref="I3:M3"/>
    <mergeCell ref="N3:U3"/>
    <mergeCell ref="V3:Z3"/>
    <mergeCell ref="AA3:A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E3A9F-1010-4FA5-856E-4B9C7A7C6C44}">
  <dimension ref="A1:AC35"/>
  <sheetViews>
    <sheetView zoomScaleNormal="100" workbookViewId="0">
      <selection activeCell="K5" sqref="K5"/>
    </sheetView>
  </sheetViews>
  <sheetFormatPr defaultColWidth="9.1796875" defaultRowHeight="12" x14ac:dyDescent="0.3"/>
  <cols>
    <col min="1" max="1" width="23.1796875" style="239" customWidth="1"/>
    <col min="2" max="2" width="22.54296875" style="11" customWidth="1"/>
    <col min="3" max="3" width="4.54296875" style="10" customWidth="1"/>
    <col min="4" max="4" width="9.1796875" style="31" customWidth="1"/>
    <col min="5" max="6" width="9.1796875" style="31"/>
    <col min="7" max="7" width="4.54296875" style="13" customWidth="1"/>
    <col min="8" max="8" width="10.453125" style="37" bestFit="1" customWidth="1"/>
    <col min="9" max="10" width="9.1796875" style="37"/>
    <col min="11" max="11" width="4.54296875" style="13" customWidth="1"/>
    <col min="12" max="13" width="18.54296875" style="31" customWidth="1"/>
    <col min="14" max="14" width="4.54296875" style="45" customWidth="1"/>
    <col min="15" max="17" width="10.81640625" style="31" customWidth="1"/>
    <col min="18" max="18" width="4.54296875" style="45" customWidth="1"/>
    <col min="19" max="21" width="10.81640625" style="31" customWidth="1"/>
    <col min="22" max="22" width="14.81640625" style="10" customWidth="1"/>
    <col min="23" max="25" width="10.81640625" style="31" customWidth="1"/>
    <col min="26" max="26" width="12.54296875" style="146" customWidth="1"/>
    <col min="27" max="27" width="8.453125" style="62" customWidth="1"/>
    <col min="28" max="28" width="12.54296875" style="31" customWidth="1"/>
    <col min="29" max="29" width="4.54296875" style="10" customWidth="1"/>
    <col min="30" max="16384" width="9.1796875" style="10"/>
  </cols>
  <sheetData>
    <row r="1" spans="1:29" s="1" customFormat="1" ht="83.15" customHeight="1" x14ac:dyDescent="0.35">
      <c r="A1" s="302" t="s">
        <v>59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</row>
    <row r="2" spans="1:29" s="1" customFormat="1" ht="199" customHeight="1" x14ac:dyDescent="0.35">
      <c r="A2" s="304" t="s">
        <v>80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</row>
    <row r="3" spans="1:29" s="1" customFormat="1" ht="24" customHeight="1" x14ac:dyDescent="0.35">
      <c r="A3" s="306" t="s">
        <v>29</v>
      </c>
      <c r="B3" s="306"/>
      <c r="C3" s="306"/>
      <c r="D3" s="306" t="str">
        <f>'Overzicht prijzenblad'!B4</f>
        <v>&lt;naam&gt;</v>
      </c>
      <c r="E3" s="306"/>
      <c r="F3" s="306"/>
      <c r="G3" s="306"/>
      <c r="H3" s="291"/>
      <c r="I3" s="292"/>
      <c r="J3" s="292"/>
      <c r="K3" s="292"/>
      <c r="L3" s="291"/>
      <c r="M3" s="292"/>
      <c r="N3" s="292"/>
      <c r="O3" s="292"/>
      <c r="P3" s="292"/>
      <c r="Q3" s="292"/>
      <c r="R3" s="292"/>
      <c r="S3" s="291"/>
      <c r="T3" s="292"/>
      <c r="U3" s="292"/>
      <c r="V3" s="292"/>
      <c r="W3" s="291"/>
      <c r="X3" s="292"/>
      <c r="Y3" s="292"/>
      <c r="Z3" s="292"/>
      <c r="AA3" s="292"/>
      <c r="AB3" s="292"/>
      <c r="AC3" s="292"/>
    </row>
    <row r="4" spans="1:29" s="1" customFormat="1" ht="24" customHeight="1" x14ac:dyDescent="0.35">
      <c r="A4" s="293" t="s">
        <v>60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</row>
    <row r="5" spans="1:29" customFormat="1" ht="12" customHeight="1" x14ac:dyDescent="0.35">
      <c r="A5" s="297" t="s">
        <v>58</v>
      </c>
      <c r="B5" s="298"/>
      <c r="C5" s="254"/>
      <c r="D5" s="255" t="s">
        <v>13</v>
      </c>
      <c r="E5" s="255" t="s">
        <v>14</v>
      </c>
      <c r="F5" s="255" t="s">
        <v>15</v>
      </c>
      <c r="G5" s="102"/>
      <c r="H5" s="321" t="s">
        <v>82</v>
      </c>
      <c r="I5" s="322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</row>
    <row r="6" spans="1:29" customFormat="1" ht="12" customHeight="1" x14ac:dyDescent="0.35">
      <c r="A6" s="299"/>
      <c r="B6" s="300"/>
      <c r="C6" s="254"/>
      <c r="D6" s="255">
        <v>50000</v>
      </c>
      <c r="E6" s="255">
        <v>50000</v>
      </c>
      <c r="F6" s="255">
        <v>50000</v>
      </c>
      <c r="G6" s="102"/>
      <c r="H6" s="323">
        <f>SUM(D6:F6)</f>
        <v>150000</v>
      </c>
      <c r="I6" s="324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</row>
    <row r="7" spans="1:29" ht="12" customHeight="1" x14ac:dyDescent="0.3">
      <c r="A7" s="114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98"/>
    </row>
    <row r="8" spans="1:29" s="11" customFormat="1" ht="29.25" customHeight="1" x14ac:dyDescent="0.3">
      <c r="A8" s="114"/>
      <c r="B8" s="115"/>
      <c r="C8" s="115"/>
      <c r="D8" s="287" t="s">
        <v>35</v>
      </c>
      <c r="E8" s="286"/>
      <c r="F8" s="286"/>
      <c r="G8" s="74"/>
      <c r="H8" s="314" t="s">
        <v>39</v>
      </c>
      <c r="I8" s="314"/>
      <c r="J8" s="314"/>
      <c r="K8" s="74"/>
      <c r="L8" s="284" t="s">
        <v>37</v>
      </c>
      <c r="M8" s="284" t="s">
        <v>38</v>
      </c>
      <c r="N8" s="75"/>
      <c r="O8" s="286" t="s">
        <v>73</v>
      </c>
      <c r="P8" s="286"/>
      <c r="Q8" s="286"/>
      <c r="R8" s="75"/>
      <c r="S8" s="286" t="s">
        <v>41</v>
      </c>
      <c r="T8" s="286"/>
      <c r="U8" s="286"/>
      <c r="V8" s="76"/>
      <c r="W8" s="286" t="s">
        <v>40</v>
      </c>
      <c r="X8" s="286"/>
      <c r="Y8" s="286"/>
      <c r="Z8" s="77"/>
      <c r="AA8" s="78"/>
      <c r="AB8" s="77"/>
      <c r="AC8" s="79"/>
    </row>
    <row r="9" spans="1:29" s="11" customFormat="1" ht="72" x14ac:dyDescent="0.35">
      <c r="A9" s="295" t="str">
        <f>Kortingspercentages!A6</f>
        <v>Categorie: Grote gesloten bestelwagens</v>
      </c>
      <c r="B9" s="296"/>
      <c r="C9" s="73"/>
      <c r="D9" s="81" t="s">
        <v>2</v>
      </c>
      <c r="E9" s="82" t="s">
        <v>3</v>
      </c>
      <c r="F9" s="82" t="s">
        <v>4</v>
      </c>
      <c r="G9" s="74"/>
      <c r="H9" s="83" t="s">
        <v>2</v>
      </c>
      <c r="I9" s="83" t="s">
        <v>3</v>
      </c>
      <c r="J9" s="83" t="s">
        <v>4</v>
      </c>
      <c r="K9" s="74"/>
      <c r="L9" s="285"/>
      <c r="M9" s="285"/>
      <c r="N9" s="75"/>
      <c r="O9" s="82" t="s">
        <v>2</v>
      </c>
      <c r="P9" s="82" t="s">
        <v>3</v>
      </c>
      <c r="Q9" s="82" t="s">
        <v>4</v>
      </c>
      <c r="R9" s="75"/>
      <c r="S9" s="82" t="s">
        <v>13</v>
      </c>
      <c r="T9" s="82" t="s">
        <v>14</v>
      </c>
      <c r="U9" s="82" t="s">
        <v>15</v>
      </c>
      <c r="V9" s="76"/>
      <c r="W9" s="82" t="s">
        <v>13</v>
      </c>
      <c r="X9" s="82" t="s">
        <v>14</v>
      </c>
      <c r="Y9" s="82" t="s">
        <v>15</v>
      </c>
      <c r="Z9" s="169" t="s">
        <v>45</v>
      </c>
      <c r="AA9" s="222" t="s">
        <v>43</v>
      </c>
      <c r="AB9" s="223" t="s">
        <v>50</v>
      </c>
      <c r="AC9" s="79"/>
    </row>
    <row r="10" spans="1:29" x14ac:dyDescent="0.3">
      <c r="A10" s="171" t="str">
        <f>Kortingspercentages!$A$5</f>
        <v>Merk</v>
      </c>
      <c r="B10" s="172" t="str">
        <f>Kortingspercentages!$E$5</f>
        <v>Catalogusprijs minus korting</v>
      </c>
      <c r="C10" s="86"/>
      <c r="D10" s="87"/>
      <c r="E10" s="87"/>
      <c r="F10" s="87"/>
      <c r="G10" s="88"/>
      <c r="H10" s="89"/>
      <c r="I10" s="89"/>
      <c r="J10" s="89"/>
      <c r="K10" s="88"/>
      <c r="L10" s="90"/>
      <c r="M10" s="90"/>
      <c r="N10" s="91"/>
      <c r="O10" s="92"/>
      <c r="P10" s="92"/>
      <c r="Q10" s="87"/>
      <c r="R10" s="91"/>
      <c r="S10" s="93"/>
      <c r="T10" s="93"/>
      <c r="U10" s="93"/>
      <c r="V10" s="94" t="s">
        <v>44</v>
      </c>
      <c r="W10" s="95">
        <v>0.15</v>
      </c>
      <c r="X10" s="95">
        <v>0.35</v>
      </c>
      <c r="Y10" s="95">
        <v>0.5</v>
      </c>
      <c r="Z10" s="96"/>
      <c r="AA10" s="97"/>
      <c r="AB10" s="96"/>
      <c r="AC10" s="98"/>
    </row>
    <row r="11" spans="1:29" s="12" customFormat="1" x14ac:dyDescent="0.3">
      <c r="A11" s="184">
        <f>Kortingspercentages!A7</f>
        <v>0</v>
      </c>
      <c r="B11" s="185">
        <f>Kortingspercentages!E7</f>
        <v>0</v>
      </c>
      <c r="C11" s="101"/>
      <c r="D11" s="245">
        <v>0</v>
      </c>
      <c r="E11" s="246">
        <v>0</v>
      </c>
      <c r="F11" s="246">
        <v>0</v>
      </c>
      <c r="G11" s="102"/>
      <c r="H11" s="248">
        <v>0</v>
      </c>
      <c r="I11" s="248">
        <v>0</v>
      </c>
      <c r="J11" s="248">
        <v>0</v>
      </c>
      <c r="K11" s="102"/>
      <c r="L11" s="246">
        <v>0</v>
      </c>
      <c r="M11" s="246">
        <v>0</v>
      </c>
      <c r="N11" s="103"/>
      <c r="O11" s="104">
        <f>$B11*H11</f>
        <v>0</v>
      </c>
      <c r="P11" s="104">
        <f>$B11*I11</f>
        <v>0</v>
      </c>
      <c r="Q11" s="104">
        <f>$B11*J11</f>
        <v>0</v>
      </c>
      <c r="R11" s="103"/>
      <c r="S11" s="105">
        <f>(B11-O11)/$D$6</f>
        <v>0</v>
      </c>
      <c r="T11" s="105">
        <f>(O11-P11)/$E$6</f>
        <v>0</v>
      </c>
      <c r="U11" s="105">
        <f>(P11-Q11)/$F$6</f>
        <v>0</v>
      </c>
      <c r="V11" s="106"/>
      <c r="W11" s="107">
        <f>D11+$L$11+$M$11+S11</f>
        <v>0</v>
      </c>
      <c r="X11" s="107">
        <f>E11+$L$11+$M$11+T11</f>
        <v>0</v>
      </c>
      <c r="Y11" s="107">
        <f>F11+$L$11+$M$11+U11</f>
        <v>0</v>
      </c>
      <c r="Z11" s="108"/>
      <c r="AA11" s="109"/>
      <c r="AB11" s="108"/>
      <c r="AC11" s="98"/>
    </row>
    <row r="12" spans="1:29" s="12" customFormat="1" ht="36" x14ac:dyDescent="0.3">
      <c r="A12" s="186"/>
      <c r="B12" s="187"/>
      <c r="C12" s="114"/>
      <c r="D12" s="115"/>
      <c r="E12" s="115"/>
      <c r="F12" s="115"/>
      <c r="G12" s="102"/>
      <c r="H12" s="116"/>
      <c r="I12" s="116"/>
      <c r="J12" s="116"/>
      <c r="K12" s="102"/>
      <c r="L12" s="115"/>
      <c r="M12" s="115"/>
      <c r="N12" s="103"/>
      <c r="O12" s="115"/>
      <c r="P12" s="115"/>
      <c r="Q12" s="115"/>
      <c r="R12" s="103"/>
      <c r="S12" s="108"/>
      <c r="T12" s="108"/>
      <c r="U12" s="108"/>
      <c r="V12" s="94" t="s">
        <v>42</v>
      </c>
      <c r="W12" s="117">
        <f>AVERAGE(W11:W11)*$W$10</f>
        <v>0</v>
      </c>
      <c r="X12" s="117">
        <f>AVERAGE(X11:X11)*$X$10</f>
        <v>0</v>
      </c>
      <c r="Y12" s="117">
        <f>AVERAGE(Y11:Y11)*$Y$10</f>
        <v>0</v>
      </c>
      <c r="Z12" s="118">
        <f>SUM(W12:Y12)</f>
        <v>0</v>
      </c>
      <c r="AA12" s="119">
        <v>0.22</v>
      </c>
      <c r="AB12" s="118">
        <f>Z12*AA12</f>
        <v>0</v>
      </c>
      <c r="AC12" s="98"/>
    </row>
    <row r="13" spans="1:29" s="12" customFormat="1" ht="15" customHeight="1" x14ac:dyDescent="0.3">
      <c r="A13" s="224"/>
      <c r="B13" s="225"/>
      <c r="C13" s="4"/>
      <c r="D13" s="5"/>
      <c r="E13" s="5"/>
      <c r="F13" s="5"/>
      <c r="G13" s="3"/>
      <c r="H13" s="34"/>
      <c r="I13" s="34"/>
      <c r="J13" s="34"/>
      <c r="K13" s="3"/>
      <c r="L13" s="5"/>
      <c r="M13" s="5"/>
      <c r="N13" s="42"/>
      <c r="O13" s="5"/>
      <c r="P13" s="5"/>
      <c r="Q13" s="5"/>
      <c r="R13" s="42"/>
      <c r="S13" s="29"/>
      <c r="T13" s="29"/>
      <c r="U13" s="29"/>
      <c r="V13" s="6"/>
      <c r="W13" s="29"/>
      <c r="X13" s="29"/>
      <c r="Y13" s="29"/>
      <c r="Z13" s="108"/>
      <c r="AA13" s="59"/>
      <c r="AB13" s="46"/>
      <c r="AC13" s="7"/>
    </row>
    <row r="14" spans="1:29" s="12" customFormat="1" ht="32.25" customHeight="1" x14ac:dyDescent="0.3">
      <c r="A14" s="325" t="str">
        <f>Kortingspercentages!A8</f>
        <v>Categorie: Middelgrote gesloten bestelwagens</v>
      </c>
      <c r="B14" s="325"/>
      <c r="C14" s="4"/>
      <c r="D14" s="326" t="s">
        <v>35</v>
      </c>
      <c r="E14" s="327"/>
      <c r="F14" s="327"/>
      <c r="G14" s="3"/>
      <c r="H14" s="314" t="s">
        <v>39</v>
      </c>
      <c r="I14" s="314"/>
      <c r="J14" s="314"/>
      <c r="K14" s="3"/>
      <c r="L14" s="328" t="s">
        <v>27</v>
      </c>
      <c r="M14" s="328" t="s">
        <v>28</v>
      </c>
      <c r="N14" s="42"/>
      <c r="O14" s="327" t="str">
        <f>$O$8</f>
        <v>Gegarandeerde restwaarde na X aantal jaar</v>
      </c>
      <c r="P14" s="327"/>
      <c r="Q14" s="327"/>
      <c r="R14" s="42"/>
      <c r="S14" s="327" t="str">
        <f>$S$8</f>
        <v xml:space="preserve">Afschrijving per km per jaar </v>
      </c>
      <c r="T14" s="327"/>
      <c r="U14" s="327"/>
      <c r="V14" s="6"/>
      <c r="W14" s="327" t="s">
        <v>40</v>
      </c>
      <c r="X14" s="327"/>
      <c r="Y14" s="327"/>
      <c r="Z14" s="108"/>
      <c r="AA14" s="59"/>
      <c r="AB14" s="29"/>
      <c r="AC14" s="7"/>
    </row>
    <row r="15" spans="1:29" s="12" customFormat="1" ht="72" x14ac:dyDescent="0.3">
      <c r="A15" s="226" t="str">
        <f>Kortingspercentages!$A$5</f>
        <v>Merk</v>
      </c>
      <c r="B15" s="227" t="str">
        <f>Kortingspercentages!$E$5</f>
        <v>Catalogusprijs minus korting</v>
      </c>
      <c r="C15" s="4"/>
      <c r="D15" s="27" t="s">
        <v>2</v>
      </c>
      <c r="E15" s="28" t="s">
        <v>3</v>
      </c>
      <c r="F15" s="28" t="s">
        <v>4</v>
      </c>
      <c r="G15" s="3"/>
      <c r="H15" s="35" t="s">
        <v>2</v>
      </c>
      <c r="I15" s="33" t="s">
        <v>3</v>
      </c>
      <c r="J15" s="33" t="s">
        <v>4</v>
      </c>
      <c r="K15" s="3"/>
      <c r="L15" s="329"/>
      <c r="M15" s="329"/>
      <c r="N15" s="42"/>
      <c r="O15" s="27" t="s">
        <v>2</v>
      </c>
      <c r="P15" s="28" t="s">
        <v>3</v>
      </c>
      <c r="Q15" s="28" t="s">
        <v>4</v>
      </c>
      <c r="R15" s="42"/>
      <c r="S15" s="27" t="s">
        <v>2</v>
      </c>
      <c r="T15" s="28" t="s">
        <v>3</v>
      </c>
      <c r="U15" s="28" t="s">
        <v>4</v>
      </c>
      <c r="V15" s="6"/>
      <c r="W15" s="28" t="s">
        <v>13</v>
      </c>
      <c r="X15" s="28" t="s">
        <v>14</v>
      </c>
      <c r="Y15" s="28" t="s">
        <v>15</v>
      </c>
      <c r="Z15" s="169" t="s">
        <v>45</v>
      </c>
      <c r="AA15" s="222" t="s">
        <v>43</v>
      </c>
      <c r="AB15" s="223" t="s">
        <v>50</v>
      </c>
      <c r="AC15" s="7"/>
    </row>
    <row r="16" spans="1:29" s="12" customFormat="1" x14ac:dyDescent="0.3">
      <c r="A16" s="228">
        <f>Kortingspercentages!A9</f>
        <v>0</v>
      </c>
      <c r="B16" s="229">
        <f>Kortingspercentages!E9</f>
        <v>0</v>
      </c>
      <c r="C16" s="4"/>
      <c r="D16" s="249">
        <v>0</v>
      </c>
      <c r="E16" s="249">
        <v>0</v>
      </c>
      <c r="F16" s="249">
        <v>0</v>
      </c>
      <c r="G16" s="3"/>
      <c r="H16" s="250">
        <v>0</v>
      </c>
      <c r="I16" s="250">
        <v>0</v>
      </c>
      <c r="J16" s="250">
        <v>0</v>
      </c>
      <c r="K16" s="3"/>
      <c r="L16" s="249">
        <v>0</v>
      </c>
      <c r="M16" s="249">
        <v>0</v>
      </c>
      <c r="N16" s="42"/>
      <c r="O16" s="24">
        <f>$B16*H16</f>
        <v>0</v>
      </c>
      <c r="P16" s="24">
        <f>$B16*I16</f>
        <v>0</v>
      </c>
      <c r="Q16" s="24">
        <f>$B16*J16</f>
        <v>0</v>
      </c>
      <c r="R16" s="42"/>
      <c r="S16" s="105">
        <f>(B16-O16)/$D$6</f>
        <v>0</v>
      </c>
      <c r="T16" s="105">
        <f>(O16-P16)/$E$6</f>
        <v>0</v>
      </c>
      <c r="U16" s="105">
        <f>(P16-Q16)/$F$6</f>
        <v>0</v>
      </c>
      <c r="V16" s="6"/>
      <c r="W16" s="47">
        <f>D16+$L$16+$M$16+S16</f>
        <v>0</v>
      </c>
      <c r="X16" s="47">
        <f>E16+$L$16+$M$16+T16</f>
        <v>0</v>
      </c>
      <c r="Y16" s="47">
        <f>F16+$L$16+$M$16+U16</f>
        <v>0</v>
      </c>
      <c r="Z16" s="108"/>
      <c r="AA16" s="59"/>
      <c r="AB16" s="29"/>
      <c r="AC16" s="7"/>
    </row>
    <row r="17" spans="1:29" s="12" customFormat="1" ht="36" x14ac:dyDescent="0.3">
      <c r="A17" s="224"/>
      <c r="B17" s="225"/>
      <c r="C17" s="4"/>
      <c r="D17" s="5"/>
      <c r="E17" s="5"/>
      <c r="F17" s="5"/>
      <c r="G17" s="3"/>
      <c r="H17" s="34"/>
      <c r="I17" s="34"/>
      <c r="J17" s="34"/>
      <c r="K17" s="3"/>
      <c r="L17" s="5"/>
      <c r="M17" s="5"/>
      <c r="N17" s="42"/>
      <c r="O17" s="5"/>
      <c r="P17" s="5"/>
      <c r="Q17" s="5"/>
      <c r="R17" s="42"/>
      <c r="S17" s="44"/>
      <c r="T17" s="44"/>
      <c r="U17" s="44"/>
      <c r="V17" s="52" t="s">
        <v>42</v>
      </c>
      <c r="W17" s="48">
        <f>AVERAGE(W16:W16)*$W$10</f>
        <v>0</v>
      </c>
      <c r="X17" s="48">
        <f>AVERAGE(X16:X16)*$X$10</f>
        <v>0</v>
      </c>
      <c r="Y17" s="48">
        <f>AVERAGE(Y16:Y16)*$Y$10</f>
        <v>0</v>
      </c>
      <c r="Z17" s="118">
        <f>SUM(W17:Y17)</f>
        <v>0</v>
      </c>
      <c r="AA17" s="60">
        <v>0.27</v>
      </c>
      <c r="AB17" s="53">
        <f>Z17*AA17</f>
        <v>0</v>
      </c>
      <c r="AC17" s="7"/>
    </row>
    <row r="18" spans="1:29" s="12" customFormat="1" x14ac:dyDescent="0.3">
      <c r="A18" s="230"/>
      <c r="B18" s="231"/>
      <c r="C18" s="4"/>
      <c r="D18" s="5"/>
      <c r="E18" s="5"/>
      <c r="F18" s="5"/>
      <c r="G18" s="3"/>
      <c r="H18" s="34"/>
      <c r="I18" s="34"/>
      <c r="J18" s="34"/>
      <c r="K18" s="3"/>
      <c r="L18" s="5"/>
      <c r="M18" s="5"/>
      <c r="N18" s="42"/>
      <c r="O18" s="5"/>
      <c r="P18" s="5"/>
      <c r="Q18" s="5"/>
      <c r="R18" s="42"/>
      <c r="S18" s="29"/>
      <c r="T18" s="29"/>
      <c r="U18" s="29"/>
      <c r="V18" s="6"/>
      <c r="W18" s="29"/>
      <c r="X18" s="29"/>
      <c r="Y18" s="29"/>
      <c r="Z18" s="108"/>
      <c r="AA18" s="59"/>
      <c r="AB18" s="29"/>
      <c r="AC18" s="7"/>
    </row>
    <row r="19" spans="1:29" s="12" customFormat="1" ht="26.25" customHeight="1" x14ac:dyDescent="0.3">
      <c r="A19" s="325" t="str">
        <f>Kortingspercentages!A10</f>
        <v>Categorie: Pick-up bestelwagens</v>
      </c>
      <c r="B19" s="325"/>
      <c r="C19" s="4"/>
      <c r="D19" s="326" t="s">
        <v>35</v>
      </c>
      <c r="E19" s="327"/>
      <c r="F19" s="327"/>
      <c r="G19" s="3"/>
      <c r="H19" s="314" t="s">
        <v>39</v>
      </c>
      <c r="I19" s="314"/>
      <c r="J19" s="314"/>
      <c r="K19" s="3"/>
      <c r="L19" s="328" t="s">
        <v>27</v>
      </c>
      <c r="M19" s="328" t="s">
        <v>28</v>
      </c>
      <c r="N19" s="42"/>
      <c r="O19" s="327" t="str">
        <f>$O$8</f>
        <v>Gegarandeerde restwaarde na X aantal jaar</v>
      </c>
      <c r="P19" s="327"/>
      <c r="Q19" s="327"/>
      <c r="R19" s="42"/>
      <c r="S19" s="327" t="str">
        <f>$S$8</f>
        <v xml:space="preserve">Afschrijving per km per jaar </v>
      </c>
      <c r="T19" s="327"/>
      <c r="U19" s="327"/>
      <c r="V19" s="6"/>
      <c r="W19" s="327" t="s">
        <v>40</v>
      </c>
      <c r="X19" s="327"/>
      <c r="Y19" s="327"/>
      <c r="Z19" s="108"/>
      <c r="AA19" s="59"/>
      <c r="AB19" s="29"/>
      <c r="AC19" s="7"/>
    </row>
    <row r="20" spans="1:29" s="12" customFormat="1" ht="72" x14ac:dyDescent="0.3">
      <c r="A20" s="226" t="str">
        <f>Kortingspercentages!$A$5</f>
        <v>Merk</v>
      </c>
      <c r="B20" s="227" t="str">
        <f>Kortingspercentages!$E$5</f>
        <v>Catalogusprijs minus korting</v>
      </c>
      <c r="C20" s="4"/>
      <c r="D20" s="27" t="s">
        <v>2</v>
      </c>
      <c r="E20" s="28" t="s">
        <v>3</v>
      </c>
      <c r="F20" s="28" t="s">
        <v>4</v>
      </c>
      <c r="G20" s="3"/>
      <c r="H20" s="35" t="s">
        <v>2</v>
      </c>
      <c r="I20" s="33" t="s">
        <v>3</v>
      </c>
      <c r="J20" s="33" t="s">
        <v>4</v>
      </c>
      <c r="K20" s="3"/>
      <c r="L20" s="329"/>
      <c r="M20" s="329"/>
      <c r="N20" s="42"/>
      <c r="O20" s="27" t="s">
        <v>2</v>
      </c>
      <c r="P20" s="28" t="s">
        <v>3</v>
      </c>
      <c r="Q20" s="28" t="s">
        <v>4</v>
      </c>
      <c r="R20" s="42"/>
      <c r="S20" s="27" t="s">
        <v>2</v>
      </c>
      <c r="T20" s="28" t="s">
        <v>3</v>
      </c>
      <c r="U20" s="28" t="s">
        <v>4</v>
      </c>
      <c r="V20" s="6"/>
      <c r="W20" s="28" t="s">
        <v>13</v>
      </c>
      <c r="X20" s="28" t="s">
        <v>14</v>
      </c>
      <c r="Y20" s="28" t="s">
        <v>15</v>
      </c>
      <c r="Z20" s="169" t="s">
        <v>45</v>
      </c>
      <c r="AA20" s="222" t="s">
        <v>43</v>
      </c>
      <c r="AB20" s="223" t="s">
        <v>50</v>
      </c>
      <c r="AC20" s="7"/>
    </row>
    <row r="21" spans="1:29" s="110" customFormat="1" x14ac:dyDescent="0.3">
      <c r="A21" s="188">
        <f>Kortingspercentages!A11</f>
        <v>0</v>
      </c>
      <c r="B21" s="189">
        <f>Kortingspercentages!E11</f>
        <v>0</v>
      </c>
      <c r="C21" s="101"/>
      <c r="D21" s="247">
        <v>0</v>
      </c>
      <c r="E21" s="247">
        <v>0</v>
      </c>
      <c r="F21" s="247">
        <v>0</v>
      </c>
      <c r="G21" s="102"/>
      <c r="H21" s="244">
        <v>0</v>
      </c>
      <c r="I21" s="244">
        <v>0</v>
      </c>
      <c r="J21" s="244">
        <v>0</v>
      </c>
      <c r="K21" s="102"/>
      <c r="L21" s="247">
        <v>0</v>
      </c>
      <c r="M21" s="247">
        <v>0</v>
      </c>
      <c r="N21" s="103"/>
      <c r="O21" s="123">
        <f>$B21*H21</f>
        <v>0</v>
      </c>
      <c r="P21" s="123">
        <f>$B21*I21</f>
        <v>0</v>
      </c>
      <c r="Q21" s="123">
        <f>$B21*J21</f>
        <v>0</v>
      </c>
      <c r="R21" s="103"/>
      <c r="S21" s="105">
        <f>(B21-O21)/$D$6</f>
        <v>0</v>
      </c>
      <c r="T21" s="105">
        <f>(O21-P21)/$E$6</f>
        <v>0</v>
      </c>
      <c r="U21" s="105">
        <f>(P21-Q21)/$F$6</f>
        <v>0</v>
      </c>
      <c r="V21" s="106"/>
      <c r="W21" s="111">
        <f>D21+$L$21+$M$21+S21</f>
        <v>0</v>
      </c>
      <c r="X21" s="111">
        <f>E21+$L$21+$M$21+T21</f>
        <v>0</v>
      </c>
      <c r="Y21" s="111">
        <f>F21+$L$21+$M$21+U21</f>
        <v>0</v>
      </c>
      <c r="Z21" s="108"/>
      <c r="AA21" s="109"/>
      <c r="AB21" s="108"/>
      <c r="AC21" s="98"/>
    </row>
    <row r="22" spans="1:29" s="110" customFormat="1" ht="36" x14ac:dyDescent="0.3">
      <c r="A22" s="186"/>
      <c r="B22" s="187"/>
      <c r="C22" s="114"/>
      <c r="D22" s="115"/>
      <c r="E22" s="115"/>
      <c r="F22" s="115"/>
      <c r="G22" s="102"/>
      <c r="H22" s="116"/>
      <c r="I22" s="116"/>
      <c r="J22" s="116"/>
      <c r="K22" s="102"/>
      <c r="L22" s="115"/>
      <c r="M22" s="115"/>
      <c r="N22" s="103"/>
      <c r="O22" s="115"/>
      <c r="P22" s="115"/>
      <c r="Q22" s="115"/>
      <c r="R22" s="103"/>
      <c r="S22" s="125"/>
      <c r="T22" s="125"/>
      <c r="U22" s="125"/>
      <c r="V22" s="94" t="s">
        <v>42</v>
      </c>
      <c r="W22" s="117">
        <f>AVERAGE(W21:W21)*$W$10</f>
        <v>0</v>
      </c>
      <c r="X22" s="117">
        <f>AVERAGE(X21:X21)*$X$10</f>
        <v>0</v>
      </c>
      <c r="Y22" s="117">
        <f>AVERAGE(Y21:Y21)*$Y$10</f>
        <v>0</v>
      </c>
      <c r="Z22" s="118">
        <f>SUM(W22:Y22)</f>
        <v>0</v>
      </c>
      <c r="AA22" s="119">
        <v>0.21</v>
      </c>
      <c r="AB22" s="118">
        <f>Z22*AA22</f>
        <v>0</v>
      </c>
      <c r="AC22" s="98"/>
    </row>
    <row r="23" spans="1:29" x14ac:dyDescent="0.3">
      <c r="A23" s="232"/>
      <c r="B23" s="225"/>
      <c r="C23" s="6"/>
      <c r="D23" s="5"/>
      <c r="E23" s="5"/>
      <c r="F23" s="5"/>
      <c r="G23" s="6"/>
      <c r="H23" s="34"/>
      <c r="I23" s="34"/>
      <c r="J23" s="34"/>
      <c r="K23" s="6"/>
      <c r="L23" s="44"/>
      <c r="M23" s="44"/>
      <c r="N23" s="29"/>
      <c r="O23" s="5"/>
      <c r="P23" s="5"/>
      <c r="Q23" s="5"/>
      <c r="R23" s="29"/>
      <c r="S23" s="44"/>
      <c r="T23" s="44"/>
      <c r="U23" s="44"/>
      <c r="V23" s="6"/>
      <c r="W23" s="29"/>
      <c r="X23" s="29"/>
      <c r="Y23" s="29"/>
      <c r="Z23" s="108"/>
      <c r="AA23" s="59"/>
      <c r="AB23" s="29"/>
      <c r="AC23" s="7"/>
    </row>
    <row r="24" spans="1:29" ht="24.75" customHeight="1" x14ac:dyDescent="0.3">
      <c r="A24" s="233" t="str">
        <f>Kortingspercentages!A12</f>
        <v>Categorie: Kleine gesloten bestelwagens</v>
      </c>
      <c r="B24" s="240"/>
      <c r="C24" s="6"/>
      <c r="D24" s="326" t="s">
        <v>35</v>
      </c>
      <c r="E24" s="327"/>
      <c r="F24" s="327"/>
      <c r="G24" s="6"/>
      <c r="H24" s="314" t="s">
        <v>39</v>
      </c>
      <c r="I24" s="314"/>
      <c r="J24" s="314"/>
      <c r="K24" s="6"/>
      <c r="L24" s="328" t="s">
        <v>27</v>
      </c>
      <c r="M24" s="328" t="s">
        <v>28</v>
      </c>
      <c r="N24" s="29"/>
      <c r="O24" s="327" t="str">
        <f>$O$8</f>
        <v>Gegarandeerde restwaarde na X aantal jaar</v>
      </c>
      <c r="P24" s="327"/>
      <c r="Q24" s="327"/>
      <c r="R24" s="29"/>
      <c r="S24" s="327" t="str">
        <f>$S$8</f>
        <v xml:space="preserve">Afschrijving per km per jaar </v>
      </c>
      <c r="T24" s="327"/>
      <c r="U24" s="327"/>
      <c r="V24" s="6"/>
      <c r="W24" s="327" t="s">
        <v>40</v>
      </c>
      <c r="X24" s="327"/>
      <c r="Y24" s="327"/>
      <c r="Z24" s="108"/>
      <c r="AA24" s="59"/>
      <c r="AB24" s="29"/>
      <c r="AC24" s="7"/>
    </row>
    <row r="25" spans="1:29" ht="72" x14ac:dyDescent="0.3">
      <c r="A25" s="226" t="str">
        <f>Kortingspercentages!$A$5</f>
        <v>Merk</v>
      </c>
      <c r="B25" s="227" t="str">
        <f>Kortingspercentages!$E$5</f>
        <v>Catalogusprijs minus korting</v>
      </c>
      <c r="C25" s="6"/>
      <c r="D25" s="27" t="s">
        <v>2</v>
      </c>
      <c r="E25" s="28" t="s">
        <v>3</v>
      </c>
      <c r="F25" s="28" t="s">
        <v>4</v>
      </c>
      <c r="G25" s="6"/>
      <c r="H25" s="35" t="s">
        <v>2</v>
      </c>
      <c r="I25" s="33" t="s">
        <v>3</v>
      </c>
      <c r="J25" s="33" t="s">
        <v>4</v>
      </c>
      <c r="K25" s="6"/>
      <c r="L25" s="329"/>
      <c r="M25" s="329"/>
      <c r="N25" s="29"/>
      <c r="O25" s="27" t="s">
        <v>2</v>
      </c>
      <c r="P25" s="28" t="s">
        <v>3</v>
      </c>
      <c r="Q25" s="28" t="s">
        <v>4</v>
      </c>
      <c r="R25" s="29"/>
      <c r="S25" s="27" t="s">
        <v>2</v>
      </c>
      <c r="T25" s="28" t="s">
        <v>3</v>
      </c>
      <c r="U25" s="28" t="s">
        <v>4</v>
      </c>
      <c r="V25" s="6"/>
      <c r="W25" s="28" t="s">
        <v>13</v>
      </c>
      <c r="X25" s="28" t="s">
        <v>14</v>
      </c>
      <c r="Y25" s="28" t="s">
        <v>15</v>
      </c>
      <c r="Z25" s="169" t="s">
        <v>45</v>
      </c>
      <c r="AA25" s="222" t="s">
        <v>43</v>
      </c>
      <c r="AB25" s="223" t="s">
        <v>50</v>
      </c>
      <c r="AC25" s="7"/>
    </row>
    <row r="26" spans="1:29" x14ac:dyDescent="0.3">
      <c r="A26" s="228">
        <f>Kortingspercentages!A13</f>
        <v>0</v>
      </c>
      <c r="B26" s="229">
        <f>Kortingspercentages!E13</f>
        <v>0</v>
      </c>
      <c r="C26" s="6"/>
      <c r="D26" s="249">
        <v>0</v>
      </c>
      <c r="E26" s="249">
        <v>0</v>
      </c>
      <c r="F26" s="249">
        <v>0</v>
      </c>
      <c r="G26" s="6"/>
      <c r="H26" s="250">
        <v>0</v>
      </c>
      <c r="I26" s="250">
        <v>0</v>
      </c>
      <c r="J26" s="250">
        <v>0</v>
      </c>
      <c r="K26" s="6"/>
      <c r="L26" s="249">
        <v>0</v>
      </c>
      <c r="M26" s="249">
        <v>0</v>
      </c>
      <c r="N26" s="29"/>
      <c r="O26" s="43">
        <f>$B26*H26</f>
        <v>0</v>
      </c>
      <c r="P26" s="43">
        <f>$B26*I26</f>
        <v>0</v>
      </c>
      <c r="Q26" s="43">
        <f>$B26*J26</f>
        <v>0</v>
      </c>
      <c r="R26" s="29"/>
      <c r="S26" s="105">
        <f>(B26-O26)/$D$6</f>
        <v>0</v>
      </c>
      <c r="T26" s="105">
        <f>(O26-P26)/$E$6</f>
        <v>0</v>
      </c>
      <c r="U26" s="105">
        <f>(P26-Q26)/$F$6</f>
        <v>0</v>
      </c>
      <c r="V26" s="6"/>
      <c r="W26" s="47">
        <f>D26+$L$26+$M$26+S26</f>
        <v>0</v>
      </c>
      <c r="X26" s="47">
        <f>E26+$L$26+$M$26+T26</f>
        <v>0</v>
      </c>
      <c r="Y26" s="47">
        <f>F26+$L$26+$M$26+U26</f>
        <v>0</v>
      </c>
      <c r="Z26" s="108"/>
      <c r="AA26" s="59"/>
      <c r="AB26" s="29"/>
      <c r="AC26" s="7"/>
    </row>
    <row r="27" spans="1:29" ht="36" x14ac:dyDescent="0.3">
      <c r="A27" s="234"/>
      <c r="B27" s="235"/>
      <c r="C27" s="6"/>
      <c r="D27" s="29"/>
      <c r="E27" s="29"/>
      <c r="F27" s="29"/>
      <c r="G27" s="6"/>
      <c r="H27" s="36"/>
      <c r="I27" s="36"/>
      <c r="J27" s="36"/>
      <c r="K27" s="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52" t="s">
        <v>42</v>
      </c>
      <c r="W27" s="48">
        <f>AVERAGE(W26:W26)*$W$10</f>
        <v>0</v>
      </c>
      <c r="X27" s="48">
        <f>AVERAGE(X26:X26)*$X$10</f>
        <v>0</v>
      </c>
      <c r="Y27" s="48">
        <f>AVERAGE(Y26:Y26)*$Y$10</f>
        <v>0</v>
      </c>
      <c r="Z27" s="118">
        <f>SUM(W27:Y27)</f>
        <v>0</v>
      </c>
      <c r="AA27" s="60">
        <v>0.18</v>
      </c>
      <c r="AB27" s="53">
        <f>Z27*AA27</f>
        <v>0</v>
      </c>
      <c r="AC27" s="7"/>
    </row>
    <row r="28" spans="1:29" x14ac:dyDescent="0.3">
      <c r="A28" s="234"/>
      <c r="B28" s="235"/>
      <c r="C28" s="6"/>
      <c r="D28" s="29"/>
      <c r="E28" s="29"/>
      <c r="F28" s="29"/>
      <c r="G28" s="6"/>
      <c r="H28" s="36"/>
      <c r="I28" s="36"/>
      <c r="J28" s="36"/>
      <c r="K28" s="6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6"/>
      <c r="W28" s="29"/>
      <c r="X28" s="29"/>
      <c r="Y28" s="29"/>
      <c r="Z28" s="108"/>
      <c r="AA28" s="51"/>
      <c r="AB28" s="29"/>
      <c r="AC28" s="7"/>
    </row>
    <row r="29" spans="1:29" ht="30" customHeight="1" x14ac:dyDescent="0.3">
      <c r="A29" s="325" t="str">
        <f>Kortingspercentages!A14</f>
        <v>Categorie: (Kleine) personenbussen, inclusief 9-persoonsbussen</v>
      </c>
      <c r="B29" s="325"/>
      <c r="C29" s="8"/>
      <c r="D29" s="326" t="s">
        <v>35</v>
      </c>
      <c r="E29" s="327"/>
      <c r="F29" s="327"/>
      <c r="G29" s="8"/>
      <c r="H29" s="314" t="s">
        <v>39</v>
      </c>
      <c r="I29" s="314"/>
      <c r="J29" s="314"/>
      <c r="K29" s="8"/>
      <c r="L29" s="328" t="s">
        <v>27</v>
      </c>
      <c r="M29" s="328" t="s">
        <v>28</v>
      </c>
      <c r="N29" s="30"/>
      <c r="O29" s="327" t="str">
        <f>$O$8</f>
        <v>Gegarandeerde restwaarde na X aantal jaar</v>
      </c>
      <c r="P29" s="327"/>
      <c r="Q29" s="327"/>
      <c r="R29" s="30"/>
      <c r="S29" s="327" t="str">
        <f>$S$8</f>
        <v xml:space="preserve">Afschrijving per km per jaar </v>
      </c>
      <c r="T29" s="327"/>
      <c r="U29" s="327"/>
      <c r="V29" s="6"/>
      <c r="W29" s="327" t="s">
        <v>40</v>
      </c>
      <c r="X29" s="327"/>
      <c r="Y29" s="327"/>
      <c r="Z29" s="108"/>
      <c r="AA29" s="59"/>
      <c r="AB29" s="29"/>
      <c r="AC29" s="7"/>
    </row>
    <row r="30" spans="1:29" ht="72" x14ac:dyDescent="0.3">
      <c r="A30" s="226" t="str">
        <f>Kortingspercentages!$A$5</f>
        <v>Merk</v>
      </c>
      <c r="B30" s="227" t="str">
        <f>Kortingspercentages!$E$5</f>
        <v>Catalogusprijs minus korting</v>
      </c>
      <c r="C30" s="6"/>
      <c r="D30" s="27" t="s">
        <v>2</v>
      </c>
      <c r="E30" s="28" t="s">
        <v>3</v>
      </c>
      <c r="F30" s="28" t="s">
        <v>4</v>
      </c>
      <c r="G30" s="6"/>
      <c r="H30" s="35" t="s">
        <v>2</v>
      </c>
      <c r="I30" s="33" t="s">
        <v>3</v>
      </c>
      <c r="J30" s="33" t="s">
        <v>4</v>
      </c>
      <c r="K30" s="6"/>
      <c r="L30" s="329"/>
      <c r="M30" s="329"/>
      <c r="N30" s="29"/>
      <c r="O30" s="27" t="s">
        <v>2</v>
      </c>
      <c r="P30" s="28" t="s">
        <v>3</v>
      </c>
      <c r="Q30" s="28" t="s">
        <v>4</v>
      </c>
      <c r="R30" s="29"/>
      <c r="S30" s="27" t="s">
        <v>2</v>
      </c>
      <c r="T30" s="28" t="s">
        <v>3</v>
      </c>
      <c r="U30" s="28" t="s">
        <v>4</v>
      </c>
      <c r="V30" s="6"/>
      <c r="W30" s="28" t="s">
        <v>13</v>
      </c>
      <c r="X30" s="28" t="s">
        <v>14</v>
      </c>
      <c r="Y30" s="28" t="s">
        <v>15</v>
      </c>
      <c r="Z30" s="169" t="s">
        <v>45</v>
      </c>
      <c r="AA30" s="222" t="s">
        <v>43</v>
      </c>
      <c r="AB30" s="223" t="s">
        <v>50</v>
      </c>
      <c r="AC30" s="7"/>
    </row>
    <row r="31" spans="1:29" x14ac:dyDescent="0.3">
      <c r="A31" s="228">
        <f>Kortingspercentages!A15</f>
        <v>0</v>
      </c>
      <c r="B31" s="229">
        <f>Kortingspercentages!E15</f>
        <v>0</v>
      </c>
      <c r="C31" s="6"/>
      <c r="D31" s="249">
        <v>0</v>
      </c>
      <c r="E31" s="249">
        <v>0</v>
      </c>
      <c r="F31" s="249">
        <v>0</v>
      </c>
      <c r="G31" s="6"/>
      <c r="H31" s="250">
        <v>0</v>
      </c>
      <c r="I31" s="250">
        <v>0</v>
      </c>
      <c r="J31" s="250">
        <v>0</v>
      </c>
      <c r="K31" s="6"/>
      <c r="L31" s="249">
        <v>0</v>
      </c>
      <c r="M31" s="249">
        <v>0</v>
      </c>
      <c r="N31" s="29"/>
      <c r="O31" s="43">
        <f>$B31*H31</f>
        <v>0</v>
      </c>
      <c r="P31" s="43">
        <f>$B31*I31</f>
        <v>0</v>
      </c>
      <c r="Q31" s="43">
        <f>$B31*J31</f>
        <v>0</v>
      </c>
      <c r="R31" s="29"/>
      <c r="S31" s="105">
        <f>(B31-O31)/$D$6</f>
        <v>0</v>
      </c>
      <c r="T31" s="105">
        <f>(O31-P31)/$E$6</f>
        <v>0</v>
      </c>
      <c r="U31" s="105">
        <f>(P31-Q31)/$F$6</f>
        <v>0</v>
      </c>
      <c r="V31" s="6"/>
      <c r="W31" s="47">
        <f>D31+$L$31+$M$31+S31</f>
        <v>0</v>
      </c>
      <c r="X31" s="47">
        <f>E31+$L$31+$M$31+T31</f>
        <v>0</v>
      </c>
      <c r="Y31" s="47">
        <f>F31+$L$31+$M$31+U31</f>
        <v>0</v>
      </c>
      <c r="Z31" s="108"/>
      <c r="AA31" s="59"/>
      <c r="AB31" s="29"/>
      <c r="AC31" s="7"/>
    </row>
    <row r="32" spans="1:29" ht="36" x14ac:dyDescent="0.3">
      <c r="A32" s="236"/>
      <c r="B32" s="236"/>
      <c r="C32" s="26"/>
      <c r="D32" s="26"/>
      <c r="E32" s="26"/>
      <c r="F32" s="26"/>
      <c r="G32" s="17"/>
      <c r="H32" s="32"/>
      <c r="I32" s="32"/>
      <c r="J32" s="32"/>
      <c r="K32" s="17"/>
      <c r="L32" s="38"/>
      <c r="M32" s="38"/>
      <c r="N32" s="26"/>
      <c r="O32" s="39"/>
      <c r="P32" s="39"/>
      <c r="Q32" s="39"/>
      <c r="R32" s="26"/>
      <c r="S32" s="40"/>
      <c r="T32" s="40"/>
      <c r="U32" s="38"/>
      <c r="V32" s="52" t="s">
        <v>42</v>
      </c>
      <c r="W32" s="48">
        <f>AVERAGE(W31:W31)*$W$10</f>
        <v>0</v>
      </c>
      <c r="X32" s="48">
        <f>AVERAGE(X31:X31)*$X$10</f>
        <v>0</v>
      </c>
      <c r="Y32" s="48">
        <f>AVERAGE(Y31:Y31)*$Y$10</f>
        <v>0</v>
      </c>
      <c r="Z32" s="118">
        <f>SUM(W32:Y32)</f>
        <v>0</v>
      </c>
      <c r="AA32" s="60">
        <v>0.12</v>
      </c>
      <c r="AB32" s="53">
        <f>Z32*AA32</f>
        <v>0</v>
      </c>
      <c r="AC32" s="7"/>
    </row>
    <row r="33" spans="1:29" s="13" customFormat="1" ht="16.5" customHeight="1" x14ac:dyDescent="0.3">
      <c r="A33" s="237"/>
      <c r="B33" s="237"/>
      <c r="C33" s="41"/>
      <c r="D33" s="41"/>
      <c r="E33" s="41"/>
      <c r="F33" s="41"/>
      <c r="G33" s="2"/>
      <c r="H33" s="49"/>
      <c r="I33" s="49"/>
      <c r="J33" s="49"/>
      <c r="K33" s="2"/>
      <c r="L33" s="29"/>
      <c r="M33" s="29"/>
      <c r="N33" s="41"/>
      <c r="O33" s="50"/>
      <c r="P33" s="50"/>
      <c r="Q33" s="50"/>
      <c r="R33" s="41"/>
      <c r="S33" s="51"/>
      <c r="T33" s="51"/>
      <c r="U33" s="29"/>
      <c r="V33" s="6"/>
      <c r="W33" s="29"/>
      <c r="X33" s="29"/>
      <c r="Y33" s="29"/>
      <c r="Z33" s="108"/>
      <c r="AA33" s="59"/>
      <c r="AB33" s="29"/>
      <c r="AC33" s="7"/>
    </row>
    <row r="34" spans="1:29" s="13" customFormat="1" ht="39.75" customHeight="1" x14ac:dyDescent="0.35">
      <c r="A34" s="237"/>
      <c r="B34" s="237"/>
      <c r="C34" s="41"/>
      <c r="D34" s="41"/>
      <c r="E34" s="41"/>
      <c r="F34" s="41"/>
      <c r="G34" s="2"/>
      <c r="H34" s="49"/>
      <c r="I34" s="49"/>
      <c r="J34" s="49"/>
      <c r="K34" s="2"/>
      <c r="L34" s="29"/>
      <c r="M34" s="29"/>
      <c r="N34" s="41"/>
      <c r="O34" s="50"/>
      <c r="P34" s="50"/>
      <c r="Q34" s="50"/>
      <c r="R34" s="41"/>
      <c r="S34" s="51"/>
      <c r="T34" s="51"/>
      <c r="U34" s="29"/>
      <c r="V34" s="6"/>
      <c r="W34" s="330" t="s">
        <v>71</v>
      </c>
      <c r="X34" s="330"/>
      <c r="Y34" s="330"/>
      <c r="Z34" s="330"/>
      <c r="AA34" s="331"/>
      <c r="AB34" s="54">
        <f>AB12+AB17+AB22+AB27+AB32</f>
        <v>0</v>
      </c>
      <c r="AC34" s="7"/>
    </row>
    <row r="35" spans="1:29" s="13" customFormat="1" ht="16.5" customHeight="1" x14ac:dyDescent="0.3">
      <c r="A35" s="238"/>
      <c r="B35" s="238"/>
      <c r="C35" s="55"/>
      <c r="D35" s="55"/>
      <c r="E35" s="55"/>
      <c r="F35" s="55"/>
      <c r="G35" s="25"/>
      <c r="H35" s="56"/>
      <c r="I35" s="56"/>
      <c r="J35" s="56"/>
      <c r="K35" s="25"/>
      <c r="L35" s="30"/>
      <c r="M35" s="30"/>
      <c r="N35" s="55"/>
      <c r="O35" s="57"/>
      <c r="P35" s="57"/>
      <c r="Q35" s="57"/>
      <c r="R35" s="55"/>
      <c r="S35" s="58"/>
      <c r="T35" s="58"/>
      <c r="U35" s="30"/>
      <c r="V35" s="8"/>
      <c r="W35" s="30"/>
      <c r="X35" s="30"/>
      <c r="Y35" s="30"/>
      <c r="Z35" s="133"/>
      <c r="AA35" s="61"/>
      <c r="AB35" s="30"/>
      <c r="AC35" s="9"/>
    </row>
  </sheetData>
  <sheetProtection algorithmName="SHA-512" hashValue="MxYgBLi/f/Aw/wtkpyHVus11gVJAyIJi50ngpnGFbJK0RuMAAdNNfF1vSdLmveH5fBRkaWB6KP6S/C26H31a9w==" saltValue="fnJxss1qOmgk2bP3h50hSA==" spinCount="100000" sheet="1" objects="1" scenarios="1"/>
  <mergeCells count="52">
    <mergeCell ref="W34:AA34"/>
    <mergeCell ref="A29:B29"/>
    <mergeCell ref="D29:F29"/>
    <mergeCell ref="H29:J29"/>
    <mergeCell ref="L29:L30"/>
    <mergeCell ref="M29:M30"/>
    <mergeCell ref="O29:Q29"/>
    <mergeCell ref="S29:U29"/>
    <mergeCell ref="W29:Y29"/>
    <mergeCell ref="D24:F24"/>
    <mergeCell ref="H24:J24"/>
    <mergeCell ref="L24:L25"/>
    <mergeCell ref="M24:M25"/>
    <mergeCell ref="O24:Q24"/>
    <mergeCell ref="S24:U24"/>
    <mergeCell ref="W24:Y24"/>
    <mergeCell ref="O14:Q14"/>
    <mergeCell ref="S14:U14"/>
    <mergeCell ref="W14:Y14"/>
    <mergeCell ref="O19:Q19"/>
    <mergeCell ref="S19:U19"/>
    <mergeCell ref="W19:Y19"/>
    <mergeCell ref="A19:B19"/>
    <mergeCell ref="D19:F19"/>
    <mergeCell ref="H19:J19"/>
    <mergeCell ref="L19:L20"/>
    <mergeCell ref="M19:M20"/>
    <mergeCell ref="A14:B14"/>
    <mergeCell ref="D14:F14"/>
    <mergeCell ref="H14:J14"/>
    <mergeCell ref="L14:L15"/>
    <mergeCell ref="M14:M15"/>
    <mergeCell ref="A4:AC4"/>
    <mergeCell ref="D8:F8"/>
    <mergeCell ref="H8:J8"/>
    <mergeCell ref="L8:L9"/>
    <mergeCell ref="O8:Q8"/>
    <mergeCell ref="S8:U8"/>
    <mergeCell ref="W8:Y8"/>
    <mergeCell ref="A9:B9"/>
    <mergeCell ref="M8:M9"/>
    <mergeCell ref="A5:B6"/>
    <mergeCell ref="H5:I5"/>
    <mergeCell ref="H6:I6"/>
    <mergeCell ref="A1:AC1"/>
    <mergeCell ref="A2:AC2"/>
    <mergeCell ref="A3:C3"/>
    <mergeCell ref="D3:G3"/>
    <mergeCell ref="H3:K3"/>
    <mergeCell ref="L3:R3"/>
    <mergeCell ref="S3:V3"/>
    <mergeCell ref="W3:A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C2AD3-340F-48C1-BCF8-94299203BD96}">
  <dimension ref="A1:AC35"/>
  <sheetViews>
    <sheetView workbookViewId="0">
      <selection activeCell="A4" sqref="A4:AC4"/>
    </sheetView>
  </sheetViews>
  <sheetFormatPr defaultColWidth="9.1796875" defaultRowHeight="12" x14ac:dyDescent="0.3"/>
  <cols>
    <col min="1" max="1" width="23.1796875" style="192" customWidth="1"/>
    <col min="2" max="2" width="22.54296875" style="80" customWidth="1"/>
    <col min="3" max="3" width="4.54296875" style="72" customWidth="1"/>
    <col min="4" max="4" width="9.1796875" style="146" customWidth="1"/>
    <col min="5" max="6" width="9.1796875" style="146"/>
    <col min="7" max="7" width="4.54296875" style="136" customWidth="1"/>
    <col min="8" max="8" width="10.453125" style="147" bestFit="1" customWidth="1"/>
    <col min="9" max="10" width="9.1796875" style="147"/>
    <col min="11" max="11" width="4.54296875" style="136" customWidth="1"/>
    <col min="12" max="13" width="18.54296875" style="146" customWidth="1"/>
    <col min="14" max="14" width="4.54296875" style="148" customWidth="1"/>
    <col min="15" max="17" width="10.81640625" style="146" customWidth="1"/>
    <col min="18" max="18" width="4.54296875" style="148" customWidth="1"/>
    <col min="19" max="21" width="10.81640625" style="146" customWidth="1"/>
    <col min="22" max="22" width="17.81640625" style="72" customWidth="1"/>
    <col min="23" max="25" width="10.81640625" style="146" customWidth="1"/>
    <col min="26" max="26" width="12.54296875" style="146" customWidth="1"/>
    <col min="27" max="27" width="8.453125" style="149" customWidth="1"/>
    <col min="28" max="28" width="12.54296875" style="146" customWidth="1"/>
    <col min="29" max="29" width="4.54296875" style="72" customWidth="1"/>
    <col min="30" max="16384" width="9.1796875" style="72"/>
  </cols>
  <sheetData>
    <row r="1" spans="1:29" s="63" customFormat="1" ht="83.15" customHeight="1" x14ac:dyDescent="0.35">
      <c r="A1" s="302" t="s">
        <v>61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</row>
    <row r="2" spans="1:29" s="63" customFormat="1" ht="199" customHeight="1" x14ac:dyDescent="0.35">
      <c r="A2" s="304" t="s">
        <v>81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</row>
    <row r="3" spans="1:29" s="63" customFormat="1" ht="24" customHeight="1" x14ac:dyDescent="0.35">
      <c r="A3" s="306" t="s">
        <v>29</v>
      </c>
      <c r="B3" s="306"/>
      <c r="C3" s="306"/>
      <c r="D3" s="306" t="str">
        <f>'Overzicht prijzenblad'!B4</f>
        <v>&lt;naam&gt;</v>
      </c>
      <c r="E3" s="306"/>
      <c r="F3" s="306"/>
      <c r="G3" s="306"/>
      <c r="H3" s="291"/>
      <c r="I3" s="292"/>
      <c r="J3" s="292"/>
      <c r="K3" s="292"/>
      <c r="L3" s="291"/>
      <c r="M3" s="292"/>
      <c r="N3" s="292"/>
      <c r="O3" s="292"/>
      <c r="P3" s="292"/>
      <c r="Q3" s="292"/>
      <c r="R3" s="292"/>
      <c r="S3" s="291"/>
      <c r="T3" s="292"/>
      <c r="U3" s="292"/>
      <c r="V3" s="292"/>
      <c r="W3" s="291"/>
      <c r="X3" s="292"/>
      <c r="Y3" s="292"/>
      <c r="Z3" s="292"/>
      <c r="AA3" s="292"/>
      <c r="AB3" s="292"/>
      <c r="AC3" s="292"/>
    </row>
    <row r="4" spans="1:29" s="63" customFormat="1" ht="24" customHeight="1" x14ac:dyDescent="0.35">
      <c r="A4" s="293" t="s">
        <v>62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</row>
    <row r="5" spans="1:29" customFormat="1" ht="12" customHeight="1" x14ac:dyDescent="0.35">
      <c r="A5" s="297" t="s">
        <v>58</v>
      </c>
      <c r="B5" s="298"/>
      <c r="C5" s="254"/>
      <c r="D5" s="255" t="s">
        <v>13</v>
      </c>
      <c r="E5" s="255" t="s">
        <v>14</v>
      </c>
      <c r="F5" s="255" t="s">
        <v>15</v>
      </c>
      <c r="G5" s="256"/>
      <c r="H5" s="321" t="s">
        <v>82</v>
      </c>
      <c r="I5" s="322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</row>
    <row r="6" spans="1:29" customFormat="1" ht="12" customHeight="1" x14ac:dyDescent="0.35">
      <c r="A6" s="299"/>
      <c r="B6" s="300"/>
      <c r="C6" s="254"/>
      <c r="D6" s="255">
        <v>55000</v>
      </c>
      <c r="E6" s="255">
        <v>55000</v>
      </c>
      <c r="F6" s="255">
        <v>40000</v>
      </c>
      <c r="G6" s="256"/>
      <c r="H6" s="323">
        <f>SUM(D6:F6)</f>
        <v>150000</v>
      </c>
      <c r="I6" s="324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</row>
    <row r="7" spans="1:29" ht="12" customHeight="1" x14ac:dyDescent="0.3">
      <c r="A7" s="115"/>
      <c r="B7" s="115"/>
      <c r="C7" s="253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98"/>
    </row>
    <row r="8" spans="1:29" s="80" customFormat="1" ht="22.5" customHeight="1" x14ac:dyDescent="0.3">
      <c r="A8" s="115"/>
      <c r="B8" s="115"/>
      <c r="C8" s="115"/>
      <c r="D8" s="287" t="s">
        <v>35</v>
      </c>
      <c r="E8" s="286"/>
      <c r="F8" s="286"/>
      <c r="G8" s="74"/>
      <c r="H8" s="314" t="s">
        <v>39</v>
      </c>
      <c r="I8" s="314"/>
      <c r="J8" s="314"/>
      <c r="K8" s="74"/>
      <c r="L8" s="284" t="s">
        <v>37</v>
      </c>
      <c r="M8" s="284" t="s">
        <v>38</v>
      </c>
      <c r="N8" s="75"/>
      <c r="O8" s="286" t="s">
        <v>73</v>
      </c>
      <c r="P8" s="286"/>
      <c r="Q8" s="286"/>
      <c r="R8" s="75"/>
      <c r="S8" s="286" t="s">
        <v>41</v>
      </c>
      <c r="T8" s="286"/>
      <c r="U8" s="286"/>
      <c r="V8" s="76"/>
      <c r="W8" s="286" t="s">
        <v>40</v>
      </c>
      <c r="X8" s="286"/>
      <c r="Y8" s="286"/>
      <c r="Z8" s="77"/>
      <c r="AA8" s="78"/>
      <c r="AB8" s="77"/>
      <c r="AC8" s="79"/>
    </row>
    <row r="9" spans="1:29" s="80" customFormat="1" ht="72" x14ac:dyDescent="0.35">
      <c r="A9" s="295" t="str">
        <f>Kortingspercentages!A6</f>
        <v>Categorie: Grote gesloten bestelwagens</v>
      </c>
      <c r="B9" s="296"/>
      <c r="C9" s="73"/>
      <c r="D9" s="81" t="s">
        <v>2</v>
      </c>
      <c r="E9" s="82" t="s">
        <v>3</v>
      </c>
      <c r="F9" s="82" t="s">
        <v>4</v>
      </c>
      <c r="G9" s="74"/>
      <c r="H9" s="83" t="s">
        <v>2</v>
      </c>
      <c r="I9" s="83" t="s">
        <v>3</v>
      </c>
      <c r="J9" s="83" t="s">
        <v>4</v>
      </c>
      <c r="K9" s="74"/>
      <c r="L9" s="285"/>
      <c r="M9" s="285"/>
      <c r="N9" s="75"/>
      <c r="O9" s="82" t="s">
        <v>2</v>
      </c>
      <c r="P9" s="82" t="s">
        <v>3</v>
      </c>
      <c r="Q9" s="82" t="s">
        <v>4</v>
      </c>
      <c r="R9" s="75"/>
      <c r="S9" s="82" t="s">
        <v>13</v>
      </c>
      <c r="T9" s="82" t="s">
        <v>14</v>
      </c>
      <c r="U9" s="82" t="s">
        <v>15</v>
      </c>
      <c r="V9" s="76"/>
      <c r="W9" s="82" t="s">
        <v>13</v>
      </c>
      <c r="X9" s="82" t="s">
        <v>14</v>
      </c>
      <c r="Y9" s="82" t="s">
        <v>15</v>
      </c>
      <c r="Z9" s="169" t="s">
        <v>45</v>
      </c>
      <c r="AA9" s="170" t="s">
        <v>43</v>
      </c>
      <c r="AB9" s="169" t="s">
        <v>50</v>
      </c>
      <c r="AC9" s="79"/>
    </row>
    <row r="10" spans="1:29" x14ac:dyDescent="0.3">
      <c r="A10" s="171" t="str">
        <f>Kortingspercentages!$A$5</f>
        <v>Merk</v>
      </c>
      <c r="B10" s="172" t="str">
        <f>Kortingspercentages!$E$5</f>
        <v>Catalogusprijs minus korting</v>
      </c>
      <c r="C10" s="86"/>
      <c r="D10" s="87"/>
      <c r="E10" s="87"/>
      <c r="F10" s="87"/>
      <c r="G10" s="88"/>
      <c r="H10" s="89"/>
      <c r="I10" s="89"/>
      <c r="J10" s="89"/>
      <c r="K10" s="88"/>
      <c r="L10" s="90"/>
      <c r="M10" s="90"/>
      <c r="N10" s="91"/>
      <c r="O10" s="92"/>
      <c r="P10" s="92"/>
      <c r="Q10" s="87"/>
      <c r="R10" s="91"/>
      <c r="S10" s="93"/>
      <c r="T10" s="93"/>
      <c r="U10" s="93"/>
      <c r="V10" s="94" t="s">
        <v>44</v>
      </c>
      <c r="W10" s="95">
        <v>0.15</v>
      </c>
      <c r="X10" s="95">
        <v>0.35</v>
      </c>
      <c r="Y10" s="95">
        <v>0.5</v>
      </c>
      <c r="Z10" s="96"/>
      <c r="AA10" s="97"/>
      <c r="AB10" s="96"/>
      <c r="AC10" s="98"/>
    </row>
    <row r="11" spans="1:29" s="110" customFormat="1" x14ac:dyDescent="0.3">
      <c r="A11" s="184">
        <f>Kortingspercentages!A7</f>
        <v>0</v>
      </c>
      <c r="B11" s="185">
        <f>Kortingspercentages!E7</f>
        <v>0</v>
      </c>
      <c r="C11" s="101"/>
      <c r="D11" s="245">
        <v>0</v>
      </c>
      <c r="E11" s="246">
        <v>0</v>
      </c>
      <c r="F11" s="246">
        <v>0</v>
      </c>
      <c r="G11" s="102"/>
      <c r="H11" s="248">
        <v>0</v>
      </c>
      <c r="I11" s="248">
        <v>0</v>
      </c>
      <c r="J11" s="248">
        <v>0</v>
      </c>
      <c r="K11" s="102"/>
      <c r="L11" s="246">
        <v>0</v>
      </c>
      <c r="M11" s="246">
        <v>0</v>
      </c>
      <c r="N11" s="103"/>
      <c r="O11" s="104">
        <f>$B11*H11</f>
        <v>0</v>
      </c>
      <c r="P11" s="104">
        <f>$B11*I11</f>
        <v>0</v>
      </c>
      <c r="Q11" s="104">
        <f>$B11*J11</f>
        <v>0</v>
      </c>
      <c r="R11" s="103"/>
      <c r="S11" s="105">
        <f>(B11-O11)/$D$6</f>
        <v>0</v>
      </c>
      <c r="T11" s="105">
        <f>(O11-P11)/$E$6</f>
        <v>0</v>
      </c>
      <c r="U11" s="105">
        <f>(P11-Q11)/$F$6</f>
        <v>0</v>
      </c>
      <c r="V11" s="106"/>
      <c r="W11" s="107">
        <f>D11+$L$11+$M$11+S11</f>
        <v>0</v>
      </c>
      <c r="X11" s="107">
        <f>E11+$L$11+$M$11+T11</f>
        <v>0</v>
      </c>
      <c r="Y11" s="107">
        <f>F11+$L$11+$M$11+U11</f>
        <v>0</v>
      </c>
      <c r="Z11" s="108"/>
      <c r="AA11" s="109"/>
      <c r="AB11" s="108"/>
      <c r="AC11" s="98"/>
    </row>
    <row r="12" spans="1:29" s="110" customFormat="1" ht="36" x14ac:dyDescent="0.3">
      <c r="A12" s="186"/>
      <c r="B12" s="187"/>
      <c r="C12" s="114"/>
      <c r="D12" s="115"/>
      <c r="E12" s="115"/>
      <c r="F12" s="115"/>
      <c r="G12" s="102"/>
      <c r="H12" s="116"/>
      <c r="I12" s="116"/>
      <c r="J12" s="116"/>
      <c r="K12" s="102"/>
      <c r="L12" s="115"/>
      <c r="M12" s="115"/>
      <c r="N12" s="103"/>
      <c r="O12" s="115"/>
      <c r="P12" s="115"/>
      <c r="Q12" s="115"/>
      <c r="R12" s="103"/>
      <c r="S12" s="108"/>
      <c r="T12" s="108"/>
      <c r="U12" s="108"/>
      <c r="V12" s="94" t="s">
        <v>42</v>
      </c>
      <c r="W12" s="117">
        <f>AVERAGE(W11:W11)*$W$10</f>
        <v>0</v>
      </c>
      <c r="X12" s="117">
        <f>AVERAGE(X11:X11)*$X$10</f>
        <v>0</v>
      </c>
      <c r="Y12" s="117">
        <f>AVERAGE(Y11:Y11)*$Y$10</f>
        <v>0</v>
      </c>
      <c r="Z12" s="118">
        <f>SUM(W12:Y12)</f>
        <v>0</v>
      </c>
      <c r="AA12" s="119">
        <v>0.22</v>
      </c>
      <c r="AB12" s="118">
        <f>Z12*AA12</f>
        <v>0</v>
      </c>
      <c r="AC12" s="98"/>
    </row>
    <row r="13" spans="1:29" s="110" customFormat="1" ht="15" customHeight="1" x14ac:dyDescent="0.3">
      <c r="A13" s="186"/>
      <c r="B13" s="187"/>
      <c r="C13" s="114"/>
      <c r="D13" s="115"/>
      <c r="E13" s="115"/>
      <c r="F13" s="115"/>
      <c r="G13" s="102"/>
      <c r="H13" s="116"/>
      <c r="I13" s="116"/>
      <c r="J13" s="116"/>
      <c r="K13" s="102"/>
      <c r="L13" s="115"/>
      <c r="M13" s="115"/>
      <c r="N13" s="103"/>
      <c r="O13" s="115"/>
      <c r="P13" s="115"/>
      <c r="Q13" s="115"/>
      <c r="R13" s="103"/>
      <c r="S13" s="108"/>
      <c r="T13" s="108"/>
      <c r="U13" s="108"/>
      <c r="V13" s="106"/>
      <c r="W13" s="108"/>
      <c r="X13" s="108"/>
      <c r="Y13" s="108"/>
      <c r="Z13" s="108"/>
      <c r="AA13" s="109"/>
      <c r="AB13" s="108"/>
      <c r="AC13" s="98"/>
    </row>
    <row r="14" spans="1:29" s="110" customFormat="1" ht="26.25" customHeight="1" x14ac:dyDescent="0.3">
      <c r="A14" s="315" t="str">
        <f>Kortingspercentages!A8</f>
        <v>Categorie: Middelgrote gesloten bestelwagens</v>
      </c>
      <c r="B14" s="315"/>
      <c r="C14" s="114"/>
      <c r="D14" s="287" t="s">
        <v>35</v>
      </c>
      <c r="E14" s="286"/>
      <c r="F14" s="286"/>
      <c r="G14" s="102"/>
      <c r="H14" s="314" t="s">
        <v>39</v>
      </c>
      <c r="I14" s="314"/>
      <c r="J14" s="314"/>
      <c r="K14" s="102"/>
      <c r="L14" s="284" t="s">
        <v>27</v>
      </c>
      <c r="M14" s="284" t="s">
        <v>28</v>
      </c>
      <c r="N14" s="103"/>
      <c r="O14" s="286" t="str">
        <f>$O$8</f>
        <v>Gegarandeerde restwaarde na X aantal jaar</v>
      </c>
      <c r="P14" s="286"/>
      <c r="Q14" s="286"/>
      <c r="R14" s="103"/>
      <c r="S14" s="286" t="str">
        <f>$S$8</f>
        <v xml:space="preserve">Afschrijving per km per jaar </v>
      </c>
      <c r="T14" s="286"/>
      <c r="U14" s="286"/>
      <c r="V14" s="106"/>
      <c r="W14" s="286" t="s">
        <v>40</v>
      </c>
      <c r="X14" s="286"/>
      <c r="Y14" s="286"/>
      <c r="Z14" s="108"/>
      <c r="AA14" s="109"/>
      <c r="AB14" s="108"/>
      <c r="AC14" s="98"/>
    </row>
    <row r="15" spans="1:29" s="110" customFormat="1" ht="72" x14ac:dyDescent="0.3">
      <c r="A15" s="171" t="str">
        <f>Kortingspercentages!$A$5</f>
        <v>Merk</v>
      </c>
      <c r="B15" s="172" t="str">
        <f>Kortingspercentages!$E$5</f>
        <v>Catalogusprijs minus korting</v>
      </c>
      <c r="C15" s="114"/>
      <c r="D15" s="81" t="s">
        <v>2</v>
      </c>
      <c r="E15" s="82" t="s">
        <v>3</v>
      </c>
      <c r="F15" s="82" t="s">
        <v>4</v>
      </c>
      <c r="G15" s="102"/>
      <c r="H15" s="120" t="s">
        <v>2</v>
      </c>
      <c r="I15" s="83" t="s">
        <v>3</v>
      </c>
      <c r="J15" s="83" t="s">
        <v>4</v>
      </c>
      <c r="K15" s="102"/>
      <c r="L15" s="285"/>
      <c r="M15" s="285"/>
      <c r="N15" s="103"/>
      <c r="O15" s="81" t="s">
        <v>2</v>
      </c>
      <c r="P15" s="82" t="s">
        <v>3</v>
      </c>
      <c r="Q15" s="82" t="s">
        <v>4</v>
      </c>
      <c r="R15" s="103"/>
      <c r="S15" s="81" t="s">
        <v>2</v>
      </c>
      <c r="T15" s="82" t="s">
        <v>3</v>
      </c>
      <c r="U15" s="82" t="s">
        <v>4</v>
      </c>
      <c r="V15" s="106"/>
      <c r="W15" s="82" t="s">
        <v>13</v>
      </c>
      <c r="X15" s="82" t="s">
        <v>14</v>
      </c>
      <c r="Y15" s="82" t="s">
        <v>15</v>
      </c>
      <c r="Z15" s="169" t="s">
        <v>45</v>
      </c>
      <c r="AA15" s="170" t="s">
        <v>43</v>
      </c>
      <c r="AB15" s="169" t="s">
        <v>50</v>
      </c>
      <c r="AC15" s="98"/>
    </row>
    <row r="16" spans="1:29" s="110" customFormat="1" x14ac:dyDescent="0.3">
      <c r="A16" s="188">
        <f>Kortingspercentages!A9</f>
        <v>0</v>
      </c>
      <c r="B16" s="189">
        <f>Kortingspercentages!E9</f>
        <v>0</v>
      </c>
      <c r="C16" s="114"/>
      <c r="D16" s="247">
        <v>0</v>
      </c>
      <c r="E16" s="247">
        <v>0</v>
      </c>
      <c r="F16" s="247">
        <v>0</v>
      </c>
      <c r="G16" s="102"/>
      <c r="H16" s="244">
        <v>0</v>
      </c>
      <c r="I16" s="244">
        <v>0</v>
      </c>
      <c r="J16" s="244">
        <v>0</v>
      </c>
      <c r="K16" s="102"/>
      <c r="L16" s="247">
        <v>0</v>
      </c>
      <c r="M16" s="247">
        <v>0</v>
      </c>
      <c r="N16" s="103"/>
      <c r="O16" s="123">
        <f>$B16*H16</f>
        <v>0</v>
      </c>
      <c r="P16" s="123">
        <f>$B16*I16</f>
        <v>0</v>
      </c>
      <c r="Q16" s="123">
        <f>$B16*J16</f>
        <v>0</v>
      </c>
      <c r="R16" s="103"/>
      <c r="S16" s="105">
        <f>(B16-O16)/$D$6</f>
        <v>0</v>
      </c>
      <c r="T16" s="105">
        <f>(O16-P16)/$E$6</f>
        <v>0</v>
      </c>
      <c r="U16" s="105">
        <f>(P16-Q16)/$F$6</f>
        <v>0</v>
      </c>
      <c r="V16" s="106"/>
      <c r="W16" s="111">
        <f>D16+$L$16+$M$16+S16</f>
        <v>0</v>
      </c>
      <c r="X16" s="111">
        <f>E16+$L$16+$M$16+T16</f>
        <v>0</v>
      </c>
      <c r="Y16" s="111">
        <f>F16+$L$16+$M$16+U16</f>
        <v>0</v>
      </c>
      <c r="Z16" s="108"/>
      <c r="AA16" s="109"/>
      <c r="AB16" s="108"/>
      <c r="AC16" s="98"/>
    </row>
    <row r="17" spans="1:29" s="110" customFormat="1" ht="36" x14ac:dyDescent="0.3">
      <c r="A17" s="186"/>
      <c r="B17" s="187"/>
      <c r="C17" s="114"/>
      <c r="D17" s="115"/>
      <c r="E17" s="115"/>
      <c r="F17" s="115"/>
      <c r="G17" s="102"/>
      <c r="H17" s="116"/>
      <c r="I17" s="116"/>
      <c r="J17" s="116"/>
      <c r="K17" s="102"/>
      <c r="L17" s="115"/>
      <c r="M17" s="115"/>
      <c r="N17" s="103"/>
      <c r="O17" s="115"/>
      <c r="P17" s="115"/>
      <c r="Q17" s="115"/>
      <c r="R17" s="103"/>
      <c r="S17" s="125"/>
      <c r="T17" s="125"/>
      <c r="U17" s="125"/>
      <c r="V17" s="94" t="s">
        <v>42</v>
      </c>
      <c r="W17" s="117">
        <f>AVERAGE(W16:W16)*$W$10</f>
        <v>0</v>
      </c>
      <c r="X17" s="117">
        <f>AVERAGE(X16:X16)*$X$10</f>
        <v>0</v>
      </c>
      <c r="Y17" s="117">
        <f>AVERAGE(Y16:Y16)*$Y$10</f>
        <v>0</v>
      </c>
      <c r="Z17" s="118">
        <f>SUM(W17:Y17)</f>
        <v>0</v>
      </c>
      <c r="AA17" s="119">
        <v>0.27</v>
      </c>
      <c r="AB17" s="118">
        <f>Z17*AA17</f>
        <v>0</v>
      </c>
      <c r="AC17" s="98"/>
    </row>
    <row r="18" spans="1:29" s="110" customFormat="1" x14ac:dyDescent="0.3">
      <c r="A18" s="190"/>
      <c r="B18" s="195"/>
      <c r="C18" s="114"/>
      <c r="D18" s="115"/>
      <c r="E18" s="115"/>
      <c r="F18" s="115"/>
      <c r="G18" s="102"/>
      <c r="H18" s="116"/>
      <c r="I18" s="116"/>
      <c r="J18" s="116"/>
      <c r="K18" s="102"/>
      <c r="L18" s="115"/>
      <c r="M18" s="115"/>
      <c r="N18" s="103"/>
      <c r="O18" s="115"/>
      <c r="P18" s="115"/>
      <c r="Q18" s="115"/>
      <c r="R18" s="103"/>
      <c r="S18" s="108"/>
      <c r="T18" s="108"/>
      <c r="U18" s="108"/>
      <c r="V18" s="106"/>
      <c r="W18" s="108"/>
      <c r="X18" s="108"/>
      <c r="Y18" s="108"/>
      <c r="Z18" s="108"/>
      <c r="AA18" s="109"/>
      <c r="AB18" s="108"/>
      <c r="AC18" s="98"/>
    </row>
    <row r="19" spans="1:29" s="110" customFormat="1" ht="26.25" customHeight="1" x14ac:dyDescent="0.3">
      <c r="A19" s="315" t="str">
        <f>Kortingspercentages!A10</f>
        <v>Categorie: Pick-up bestelwagens</v>
      </c>
      <c r="B19" s="315"/>
      <c r="C19" s="114"/>
      <c r="D19" s="287" t="s">
        <v>35</v>
      </c>
      <c r="E19" s="286"/>
      <c r="F19" s="286"/>
      <c r="G19" s="102"/>
      <c r="H19" s="314" t="s">
        <v>39</v>
      </c>
      <c r="I19" s="314"/>
      <c r="J19" s="314"/>
      <c r="K19" s="102"/>
      <c r="L19" s="284" t="s">
        <v>27</v>
      </c>
      <c r="M19" s="284" t="s">
        <v>28</v>
      </c>
      <c r="N19" s="103"/>
      <c r="O19" s="286" t="str">
        <f>$O$8</f>
        <v>Gegarandeerde restwaarde na X aantal jaar</v>
      </c>
      <c r="P19" s="286"/>
      <c r="Q19" s="286"/>
      <c r="R19" s="103"/>
      <c r="S19" s="286" t="str">
        <f>$S$8</f>
        <v xml:space="preserve">Afschrijving per km per jaar </v>
      </c>
      <c r="T19" s="286"/>
      <c r="U19" s="286"/>
      <c r="V19" s="106"/>
      <c r="W19" s="286" t="s">
        <v>40</v>
      </c>
      <c r="X19" s="286"/>
      <c r="Y19" s="286"/>
      <c r="Z19" s="108"/>
      <c r="AA19" s="109"/>
      <c r="AB19" s="108"/>
      <c r="AC19" s="98"/>
    </row>
    <row r="20" spans="1:29" s="110" customFormat="1" ht="72" x14ac:dyDescent="0.3">
      <c r="A20" s="171" t="str">
        <f>Kortingspercentages!$A$5</f>
        <v>Merk</v>
      </c>
      <c r="B20" s="172" t="str">
        <f>Kortingspercentages!$E$5</f>
        <v>Catalogusprijs minus korting</v>
      </c>
      <c r="C20" s="114"/>
      <c r="D20" s="81" t="s">
        <v>2</v>
      </c>
      <c r="E20" s="82" t="s">
        <v>3</v>
      </c>
      <c r="F20" s="82" t="s">
        <v>4</v>
      </c>
      <c r="G20" s="102"/>
      <c r="H20" s="120" t="s">
        <v>2</v>
      </c>
      <c r="I20" s="83" t="s">
        <v>3</v>
      </c>
      <c r="J20" s="83" t="s">
        <v>4</v>
      </c>
      <c r="K20" s="102"/>
      <c r="L20" s="285"/>
      <c r="M20" s="285"/>
      <c r="N20" s="103"/>
      <c r="O20" s="81" t="s">
        <v>2</v>
      </c>
      <c r="P20" s="82" t="s">
        <v>3</v>
      </c>
      <c r="Q20" s="82" t="s">
        <v>4</v>
      </c>
      <c r="R20" s="103"/>
      <c r="S20" s="81" t="s">
        <v>2</v>
      </c>
      <c r="T20" s="82" t="s">
        <v>3</v>
      </c>
      <c r="U20" s="82" t="s">
        <v>4</v>
      </c>
      <c r="V20" s="106"/>
      <c r="W20" s="82" t="s">
        <v>13</v>
      </c>
      <c r="X20" s="82" t="s">
        <v>14</v>
      </c>
      <c r="Y20" s="82" t="s">
        <v>15</v>
      </c>
      <c r="Z20" s="169" t="s">
        <v>45</v>
      </c>
      <c r="AA20" s="170" t="s">
        <v>43</v>
      </c>
      <c r="AB20" s="169" t="s">
        <v>50</v>
      </c>
      <c r="AC20" s="98"/>
    </row>
    <row r="21" spans="1:29" s="110" customFormat="1" x14ac:dyDescent="0.3">
      <c r="A21" s="188">
        <f>Kortingspercentages!A11</f>
        <v>0</v>
      </c>
      <c r="B21" s="189">
        <f>Kortingspercentages!E11</f>
        <v>0</v>
      </c>
      <c r="C21" s="101"/>
      <c r="D21" s="247">
        <v>0</v>
      </c>
      <c r="E21" s="247">
        <v>0</v>
      </c>
      <c r="F21" s="247">
        <v>0</v>
      </c>
      <c r="G21" s="102"/>
      <c r="H21" s="244">
        <v>0</v>
      </c>
      <c r="I21" s="244">
        <v>0</v>
      </c>
      <c r="J21" s="244">
        <v>0</v>
      </c>
      <c r="K21" s="102"/>
      <c r="L21" s="247">
        <v>0</v>
      </c>
      <c r="M21" s="247">
        <v>0</v>
      </c>
      <c r="N21" s="103"/>
      <c r="O21" s="123">
        <f>$B21*H21</f>
        <v>0</v>
      </c>
      <c r="P21" s="123">
        <f>$B21*I21</f>
        <v>0</v>
      </c>
      <c r="Q21" s="123">
        <f>$B21*J21</f>
        <v>0</v>
      </c>
      <c r="R21" s="103"/>
      <c r="S21" s="105">
        <f>(B21-O21)/$D$6</f>
        <v>0</v>
      </c>
      <c r="T21" s="105">
        <f>(O21-P21)/$E$6</f>
        <v>0</v>
      </c>
      <c r="U21" s="105">
        <f>(P21-Q21)/$F$6</f>
        <v>0</v>
      </c>
      <c r="V21" s="106"/>
      <c r="W21" s="111">
        <f>D21+$L$21+$M$21+S21</f>
        <v>0</v>
      </c>
      <c r="X21" s="111">
        <f>E21+$L$21+$M$21+T21</f>
        <v>0</v>
      </c>
      <c r="Y21" s="111">
        <f>F21+$L$21+$M$21+U21</f>
        <v>0</v>
      </c>
      <c r="Z21" s="108"/>
      <c r="AA21" s="109"/>
      <c r="AB21" s="108"/>
      <c r="AC21" s="98"/>
    </row>
    <row r="22" spans="1:29" s="110" customFormat="1" ht="36" x14ac:dyDescent="0.3">
      <c r="A22" s="186"/>
      <c r="B22" s="187"/>
      <c r="C22" s="114"/>
      <c r="D22" s="115"/>
      <c r="E22" s="115"/>
      <c r="F22" s="115"/>
      <c r="G22" s="102"/>
      <c r="H22" s="116"/>
      <c r="I22" s="116"/>
      <c r="J22" s="116"/>
      <c r="K22" s="102"/>
      <c r="L22" s="115"/>
      <c r="M22" s="115"/>
      <c r="N22" s="103"/>
      <c r="O22" s="115"/>
      <c r="P22" s="115"/>
      <c r="Q22" s="115"/>
      <c r="R22" s="103"/>
      <c r="S22" s="125"/>
      <c r="T22" s="125"/>
      <c r="U22" s="125"/>
      <c r="V22" s="94" t="s">
        <v>42</v>
      </c>
      <c r="W22" s="117">
        <f>AVERAGE(W21:W21)*$W$10</f>
        <v>0</v>
      </c>
      <c r="X22" s="117">
        <f>AVERAGE(X21:X21)*$X$10</f>
        <v>0</v>
      </c>
      <c r="Y22" s="117">
        <f>AVERAGE(Y21:Y21)*$Y$10</f>
        <v>0</v>
      </c>
      <c r="Z22" s="118">
        <f>SUM(W22:Y22)</f>
        <v>0</v>
      </c>
      <c r="AA22" s="119">
        <v>0.21</v>
      </c>
      <c r="AB22" s="118">
        <f>Z22*AA22</f>
        <v>0</v>
      </c>
      <c r="AC22" s="98"/>
    </row>
    <row r="23" spans="1:29" s="110" customFormat="1" x14ac:dyDescent="0.3">
      <c r="A23" s="186"/>
      <c r="B23" s="187"/>
      <c r="C23" s="114"/>
      <c r="D23" s="115"/>
      <c r="E23" s="115"/>
      <c r="F23" s="115"/>
      <c r="G23" s="102"/>
      <c r="H23" s="116"/>
      <c r="I23" s="116"/>
      <c r="J23" s="116"/>
      <c r="K23" s="102"/>
      <c r="L23" s="115"/>
      <c r="M23" s="115"/>
      <c r="N23" s="103"/>
      <c r="O23" s="115"/>
      <c r="P23" s="115"/>
      <c r="Q23" s="115"/>
      <c r="R23" s="103"/>
      <c r="S23" s="125"/>
      <c r="T23" s="125"/>
      <c r="U23" s="125"/>
      <c r="V23" s="106"/>
      <c r="W23" s="108"/>
      <c r="X23" s="108"/>
      <c r="Y23" s="108"/>
      <c r="Z23" s="108"/>
      <c r="AA23" s="109"/>
      <c r="AB23" s="108"/>
      <c r="AC23" s="98"/>
    </row>
    <row r="24" spans="1:29" ht="25.5" customHeight="1" x14ac:dyDescent="0.3">
      <c r="A24" s="193" t="str">
        <f>Kortingspercentages!A12</f>
        <v>Categorie: Kleine gesloten bestelwagens</v>
      </c>
      <c r="B24" s="251"/>
      <c r="C24" s="106"/>
      <c r="D24" s="287" t="s">
        <v>35</v>
      </c>
      <c r="E24" s="286"/>
      <c r="F24" s="286"/>
      <c r="G24" s="106"/>
      <c r="H24" s="314" t="s">
        <v>39</v>
      </c>
      <c r="I24" s="314"/>
      <c r="J24" s="314"/>
      <c r="K24" s="106"/>
      <c r="L24" s="284" t="s">
        <v>27</v>
      </c>
      <c r="M24" s="284" t="s">
        <v>28</v>
      </c>
      <c r="N24" s="108"/>
      <c r="O24" s="286" t="str">
        <f>$O$8</f>
        <v>Gegarandeerde restwaarde na X aantal jaar</v>
      </c>
      <c r="P24" s="286"/>
      <c r="Q24" s="286"/>
      <c r="R24" s="108"/>
      <c r="S24" s="286" t="str">
        <f>$S$8</f>
        <v xml:space="preserve">Afschrijving per km per jaar </v>
      </c>
      <c r="T24" s="286"/>
      <c r="U24" s="286"/>
      <c r="V24" s="106"/>
      <c r="W24" s="286" t="s">
        <v>40</v>
      </c>
      <c r="X24" s="286"/>
      <c r="Y24" s="286"/>
      <c r="Z24" s="108"/>
      <c r="AA24" s="109"/>
      <c r="AB24" s="108"/>
      <c r="AC24" s="98"/>
    </row>
    <row r="25" spans="1:29" ht="72" x14ac:dyDescent="0.3">
      <c r="A25" s="171" t="str">
        <f>Kortingspercentages!$A$5</f>
        <v>Merk</v>
      </c>
      <c r="B25" s="172" t="str">
        <f>Kortingspercentages!$E$5</f>
        <v>Catalogusprijs minus korting</v>
      </c>
      <c r="C25" s="106"/>
      <c r="D25" s="81" t="s">
        <v>2</v>
      </c>
      <c r="E25" s="82" t="s">
        <v>3</v>
      </c>
      <c r="F25" s="82" t="s">
        <v>4</v>
      </c>
      <c r="G25" s="106"/>
      <c r="H25" s="120" t="s">
        <v>2</v>
      </c>
      <c r="I25" s="83" t="s">
        <v>3</v>
      </c>
      <c r="J25" s="83" t="s">
        <v>4</v>
      </c>
      <c r="K25" s="106"/>
      <c r="L25" s="285"/>
      <c r="M25" s="285"/>
      <c r="N25" s="108"/>
      <c r="O25" s="81" t="s">
        <v>2</v>
      </c>
      <c r="P25" s="82" t="s">
        <v>3</v>
      </c>
      <c r="Q25" s="82" t="s">
        <v>4</v>
      </c>
      <c r="R25" s="108"/>
      <c r="S25" s="81" t="s">
        <v>2</v>
      </c>
      <c r="T25" s="82" t="s">
        <v>3</v>
      </c>
      <c r="U25" s="82" t="s">
        <v>4</v>
      </c>
      <c r="V25" s="106"/>
      <c r="W25" s="82" t="s">
        <v>13</v>
      </c>
      <c r="X25" s="82" t="s">
        <v>14</v>
      </c>
      <c r="Y25" s="82" t="s">
        <v>15</v>
      </c>
      <c r="Z25" s="169" t="s">
        <v>45</v>
      </c>
      <c r="AA25" s="170" t="s">
        <v>43</v>
      </c>
      <c r="AB25" s="169" t="s">
        <v>50</v>
      </c>
      <c r="AC25" s="98"/>
    </row>
    <row r="26" spans="1:29" x14ac:dyDescent="0.3">
      <c r="A26" s="188">
        <f>Kortingspercentages!A13</f>
        <v>0</v>
      </c>
      <c r="B26" s="189">
        <f>Kortingspercentages!E13</f>
        <v>0</v>
      </c>
      <c r="C26" s="106"/>
      <c r="D26" s="247">
        <v>0</v>
      </c>
      <c r="E26" s="247">
        <v>0</v>
      </c>
      <c r="F26" s="247">
        <v>0</v>
      </c>
      <c r="G26" s="106"/>
      <c r="H26" s="244">
        <v>0</v>
      </c>
      <c r="I26" s="244">
        <v>0</v>
      </c>
      <c r="J26" s="244">
        <v>0</v>
      </c>
      <c r="K26" s="106"/>
      <c r="L26" s="247">
        <v>0</v>
      </c>
      <c r="M26" s="247">
        <v>0</v>
      </c>
      <c r="N26" s="108"/>
      <c r="O26" s="124">
        <f>$B26*H26</f>
        <v>0</v>
      </c>
      <c r="P26" s="124">
        <f>$B26*I26</f>
        <v>0</v>
      </c>
      <c r="Q26" s="124">
        <f>$B26*J26</f>
        <v>0</v>
      </c>
      <c r="R26" s="108"/>
      <c r="S26" s="105">
        <f>(B26-O26)/$D$6</f>
        <v>0</v>
      </c>
      <c r="T26" s="105">
        <f>(O26-P26)/$E$6</f>
        <v>0</v>
      </c>
      <c r="U26" s="105">
        <f>(P26-Q26)/$F$6</f>
        <v>0</v>
      </c>
      <c r="V26" s="106"/>
      <c r="W26" s="111">
        <f>D26+$L$26+$M$26+S26</f>
        <v>0</v>
      </c>
      <c r="X26" s="111">
        <f>E26+$L$26+$M$26+T26</f>
        <v>0</v>
      </c>
      <c r="Y26" s="111">
        <f>F26+$L$26+$M$26+U26</f>
        <v>0</v>
      </c>
      <c r="Z26" s="108"/>
      <c r="AA26" s="109"/>
      <c r="AB26" s="108"/>
      <c r="AC26" s="98"/>
    </row>
    <row r="27" spans="1:29" ht="36" x14ac:dyDescent="0.3">
      <c r="A27" s="191"/>
      <c r="B27" s="196"/>
      <c r="C27" s="106"/>
      <c r="D27" s="108"/>
      <c r="E27" s="108"/>
      <c r="F27" s="108"/>
      <c r="G27" s="106"/>
      <c r="H27" s="130"/>
      <c r="I27" s="130"/>
      <c r="J27" s="130"/>
      <c r="K27" s="106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94" t="s">
        <v>42</v>
      </c>
      <c r="W27" s="117">
        <f>AVERAGE(W26:W26)*$W$10</f>
        <v>0</v>
      </c>
      <c r="X27" s="117">
        <f>AVERAGE(X26:X26)*$X$10</f>
        <v>0</v>
      </c>
      <c r="Y27" s="117">
        <f>AVERAGE(Y26:Y26)*$Y$10</f>
        <v>0</v>
      </c>
      <c r="Z27" s="118">
        <f>SUM(W27:Y27)</f>
        <v>0</v>
      </c>
      <c r="AA27" s="119">
        <v>0.18</v>
      </c>
      <c r="AB27" s="118">
        <f>Z27*AA27</f>
        <v>0</v>
      </c>
      <c r="AC27" s="98"/>
    </row>
    <row r="28" spans="1:29" x14ac:dyDescent="0.3">
      <c r="A28" s="191"/>
      <c r="B28" s="196"/>
      <c r="C28" s="106"/>
      <c r="D28" s="108"/>
      <c r="E28" s="108"/>
      <c r="F28" s="108"/>
      <c r="G28" s="106"/>
      <c r="H28" s="130"/>
      <c r="I28" s="130"/>
      <c r="J28" s="130"/>
      <c r="K28" s="106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6"/>
      <c r="W28" s="108"/>
      <c r="X28" s="108"/>
      <c r="Y28" s="108"/>
      <c r="Z28" s="108"/>
      <c r="AA28" s="131"/>
      <c r="AB28" s="108"/>
      <c r="AC28" s="98"/>
    </row>
    <row r="29" spans="1:29" ht="30" customHeight="1" x14ac:dyDescent="0.3">
      <c r="A29" s="315" t="str">
        <f>Kortingspercentages!A14</f>
        <v>Categorie: (Kleine) personenbussen, inclusief 9-persoonsbussen</v>
      </c>
      <c r="B29" s="315"/>
      <c r="C29" s="132"/>
      <c r="D29" s="287" t="s">
        <v>35</v>
      </c>
      <c r="E29" s="286"/>
      <c r="F29" s="286"/>
      <c r="G29" s="132"/>
      <c r="H29" s="314" t="s">
        <v>39</v>
      </c>
      <c r="I29" s="314"/>
      <c r="J29" s="314"/>
      <c r="K29" s="132"/>
      <c r="L29" s="284" t="s">
        <v>27</v>
      </c>
      <c r="M29" s="284" t="s">
        <v>28</v>
      </c>
      <c r="N29" s="133"/>
      <c r="O29" s="286" t="str">
        <f>$O$8</f>
        <v>Gegarandeerde restwaarde na X aantal jaar</v>
      </c>
      <c r="P29" s="286"/>
      <c r="Q29" s="286"/>
      <c r="R29" s="133"/>
      <c r="S29" s="286" t="str">
        <f>$S$8</f>
        <v xml:space="preserve">Afschrijving per km per jaar </v>
      </c>
      <c r="T29" s="286"/>
      <c r="U29" s="286"/>
      <c r="V29" s="106"/>
      <c r="W29" s="286" t="s">
        <v>40</v>
      </c>
      <c r="X29" s="286"/>
      <c r="Y29" s="286"/>
      <c r="Z29" s="108"/>
      <c r="AA29" s="109"/>
      <c r="AB29" s="108"/>
      <c r="AC29" s="98"/>
    </row>
    <row r="30" spans="1:29" ht="72" x14ac:dyDescent="0.3">
      <c r="A30" s="171" t="str">
        <f>Kortingspercentages!$A$5</f>
        <v>Merk</v>
      </c>
      <c r="B30" s="172" t="str">
        <f>Kortingspercentages!$E$5</f>
        <v>Catalogusprijs minus korting</v>
      </c>
      <c r="C30" s="106"/>
      <c r="D30" s="81" t="s">
        <v>2</v>
      </c>
      <c r="E30" s="82" t="s">
        <v>3</v>
      </c>
      <c r="F30" s="82" t="s">
        <v>4</v>
      </c>
      <c r="G30" s="106"/>
      <c r="H30" s="120" t="s">
        <v>2</v>
      </c>
      <c r="I30" s="83" t="s">
        <v>3</v>
      </c>
      <c r="J30" s="83" t="s">
        <v>4</v>
      </c>
      <c r="K30" s="106"/>
      <c r="L30" s="285"/>
      <c r="M30" s="285"/>
      <c r="N30" s="108"/>
      <c r="O30" s="81" t="s">
        <v>2</v>
      </c>
      <c r="P30" s="82" t="s">
        <v>3</v>
      </c>
      <c r="Q30" s="82" t="s">
        <v>4</v>
      </c>
      <c r="R30" s="108"/>
      <c r="S30" s="81" t="s">
        <v>2</v>
      </c>
      <c r="T30" s="82" t="s">
        <v>3</v>
      </c>
      <c r="U30" s="82" t="s">
        <v>4</v>
      </c>
      <c r="V30" s="106"/>
      <c r="W30" s="82" t="s">
        <v>13</v>
      </c>
      <c r="X30" s="82" t="s">
        <v>14</v>
      </c>
      <c r="Y30" s="82" t="s">
        <v>15</v>
      </c>
      <c r="Z30" s="169" t="s">
        <v>45</v>
      </c>
      <c r="AA30" s="170" t="s">
        <v>43</v>
      </c>
      <c r="AB30" s="169" t="s">
        <v>50</v>
      </c>
      <c r="AC30" s="98"/>
    </row>
    <row r="31" spans="1:29" x14ac:dyDescent="0.3">
      <c r="A31" s="188">
        <f>Kortingspercentages!A15</f>
        <v>0</v>
      </c>
      <c r="B31" s="189">
        <f>Kortingspercentages!E15</f>
        <v>0</v>
      </c>
      <c r="C31" s="106"/>
      <c r="D31" s="247">
        <v>0</v>
      </c>
      <c r="E31" s="247">
        <v>0</v>
      </c>
      <c r="F31" s="247">
        <v>0</v>
      </c>
      <c r="G31" s="106"/>
      <c r="H31" s="244">
        <v>0</v>
      </c>
      <c r="I31" s="244">
        <v>0</v>
      </c>
      <c r="J31" s="244">
        <v>0</v>
      </c>
      <c r="K31" s="106"/>
      <c r="L31" s="247">
        <v>0</v>
      </c>
      <c r="M31" s="247">
        <v>0</v>
      </c>
      <c r="N31" s="108"/>
      <c r="O31" s="124">
        <f>$B31*H31</f>
        <v>0</v>
      </c>
      <c r="P31" s="124">
        <f>$B31*I31</f>
        <v>0</v>
      </c>
      <c r="Q31" s="124">
        <f>$B31*J31</f>
        <v>0</v>
      </c>
      <c r="R31" s="108"/>
      <c r="S31" s="105">
        <f>(B31-O31)/$D$6</f>
        <v>0</v>
      </c>
      <c r="T31" s="105">
        <f>(O31-P31)/$E$6</f>
        <v>0</v>
      </c>
      <c r="U31" s="105">
        <f>(P31-Q31)/$F$6</f>
        <v>0</v>
      </c>
      <c r="V31" s="106"/>
      <c r="W31" s="111">
        <f>D31+$L$31+$M$31+S31</f>
        <v>0</v>
      </c>
      <c r="X31" s="111">
        <f>E31+$L$31+$M$31+T31</f>
        <v>0</v>
      </c>
      <c r="Y31" s="111">
        <f>F31+$L$31+$M$31+U31</f>
        <v>0</v>
      </c>
      <c r="Z31" s="108"/>
      <c r="AA31" s="109"/>
      <c r="AB31" s="108"/>
      <c r="AC31" s="98"/>
    </row>
    <row r="32" spans="1:29" ht="36" x14ac:dyDescent="0.3">
      <c r="A32" s="197"/>
      <c r="B32" s="197"/>
      <c r="C32" s="64"/>
      <c r="D32" s="64"/>
      <c r="E32" s="64"/>
      <c r="F32" s="64"/>
      <c r="G32" s="65"/>
      <c r="H32" s="66"/>
      <c r="I32" s="66"/>
      <c r="J32" s="66"/>
      <c r="K32" s="65"/>
      <c r="L32" s="67"/>
      <c r="M32" s="67"/>
      <c r="N32" s="64"/>
      <c r="O32" s="68"/>
      <c r="P32" s="68"/>
      <c r="Q32" s="68"/>
      <c r="R32" s="64"/>
      <c r="S32" s="69"/>
      <c r="T32" s="69"/>
      <c r="U32" s="67"/>
      <c r="V32" s="94" t="s">
        <v>42</v>
      </c>
      <c r="W32" s="117">
        <f>AVERAGE(W31:W31)*$W$10</f>
        <v>0</v>
      </c>
      <c r="X32" s="117">
        <f>AVERAGE(X31:X31)*$X$10</f>
        <v>0</v>
      </c>
      <c r="Y32" s="117">
        <f>AVERAGE(Y31:Y31)*$Y$10</f>
        <v>0</v>
      </c>
      <c r="Z32" s="118">
        <f>SUM(W32:Y32)</f>
        <v>0</v>
      </c>
      <c r="AA32" s="119">
        <v>0.12</v>
      </c>
      <c r="AB32" s="118">
        <f>Z32*AA32</f>
        <v>0</v>
      </c>
      <c r="AC32" s="98"/>
    </row>
    <row r="33" spans="1:29" s="136" customFormat="1" ht="16.5" customHeight="1" x14ac:dyDescent="0.3">
      <c r="A33" s="198"/>
      <c r="B33" s="198"/>
      <c r="C33" s="91"/>
      <c r="D33" s="91"/>
      <c r="E33" s="91"/>
      <c r="F33" s="91"/>
      <c r="G33" s="88"/>
      <c r="H33" s="134"/>
      <c r="I33" s="134"/>
      <c r="J33" s="134"/>
      <c r="K33" s="88"/>
      <c r="L33" s="108"/>
      <c r="M33" s="108"/>
      <c r="N33" s="91"/>
      <c r="O33" s="135"/>
      <c r="P33" s="135"/>
      <c r="Q33" s="135"/>
      <c r="R33" s="91"/>
      <c r="S33" s="131"/>
      <c r="T33" s="131"/>
      <c r="U33" s="108"/>
      <c r="V33" s="106"/>
      <c r="W33" s="108"/>
      <c r="X33" s="108"/>
      <c r="Y33" s="108"/>
      <c r="Z33" s="108"/>
      <c r="AA33" s="109"/>
      <c r="AB33" s="108"/>
      <c r="AC33" s="98"/>
    </row>
    <row r="34" spans="1:29" s="136" customFormat="1" ht="27" customHeight="1" x14ac:dyDescent="0.35">
      <c r="A34" s="198"/>
      <c r="B34" s="198"/>
      <c r="C34" s="91"/>
      <c r="D34" s="91"/>
      <c r="E34" s="91"/>
      <c r="F34" s="91"/>
      <c r="G34" s="88"/>
      <c r="H34" s="134"/>
      <c r="I34" s="134"/>
      <c r="J34" s="134"/>
      <c r="K34" s="88"/>
      <c r="L34" s="108"/>
      <c r="M34" s="108"/>
      <c r="N34" s="91"/>
      <c r="O34" s="135"/>
      <c r="P34" s="135"/>
      <c r="Q34" s="135"/>
      <c r="R34" s="91"/>
      <c r="S34" s="131"/>
      <c r="T34" s="131"/>
      <c r="U34" s="108"/>
      <c r="V34" s="106"/>
      <c r="W34" s="332" t="s">
        <v>72</v>
      </c>
      <c r="X34" s="332"/>
      <c r="Y34" s="332"/>
      <c r="Z34" s="332"/>
      <c r="AA34" s="333"/>
      <c r="AB34" s="137">
        <f>AB12+AB17+AB22+AB27+AB32</f>
        <v>0</v>
      </c>
      <c r="AC34" s="98"/>
    </row>
    <row r="35" spans="1:29" s="136" customFormat="1" ht="16.5" customHeight="1" x14ac:dyDescent="0.3">
      <c r="A35" s="199"/>
      <c r="B35" s="199"/>
      <c r="C35" s="138"/>
      <c r="D35" s="138"/>
      <c r="E35" s="138"/>
      <c r="F35" s="138"/>
      <c r="G35" s="139"/>
      <c r="H35" s="140"/>
      <c r="I35" s="140"/>
      <c r="J35" s="140"/>
      <c r="K35" s="139"/>
      <c r="L35" s="133"/>
      <c r="M35" s="133"/>
      <c r="N35" s="138"/>
      <c r="O35" s="141"/>
      <c r="P35" s="141"/>
      <c r="Q35" s="141"/>
      <c r="R35" s="138"/>
      <c r="S35" s="142"/>
      <c r="T35" s="142"/>
      <c r="U35" s="133"/>
      <c r="V35" s="132"/>
      <c r="W35" s="133"/>
      <c r="X35" s="133"/>
      <c r="Y35" s="133"/>
      <c r="Z35" s="133"/>
      <c r="AA35" s="143"/>
      <c r="AB35" s="133"/>
      <c r="AC35" s="144"/>
    </row>
  </sheetData>
  <sheetProtection algorithmName="SHA-512" hashValue="QMxpKNKbcSIXjtjikKUOkD4pgdpG7HNgA3MXu3a9rNLEigoAe6ytABNABTzDZgH8Fe1R3l9fRdne1sy9l/NONA==" saltValue="ImOrLniHrceK5yfj89qSEw==" spinCount="100000" sheet="1" objects="1" scenarios="1"/>
  <mergeCells count="52">
    <mergeCell ref="W34:AA34"/>
    <mergeCell ref="A29:B29"/>
    <mergeCell ref="D29:F29"/>
    <mergeCell ref="H29:J29"/>
    <mergeCell ref="L29:L30"/>
    <mergeCell ref="M29:M30"/>
    <mergeCell ref="O29:Q29"/>
    <mergeCell ref="S29:U29"/>
    <mergeCell ref="W29:Y29"/>
    <mergeCell ref="D24:F24"/>
    <mergeCell ref="H24:J24"/>
    <mergeCell ref="L24:L25"/>
    <mergeCell ref="M24:M25"/>
    <mergeCell ref="O24:Q24"/>
    <mergeCell ref="S24:U24"/>
    <mergeCell ref="W24:Y24"/>
    <mergeCell ref="O14:Q14"/>
    <mergeCell ref="S14:U14"/>
    <mergeCell ref="W14:Y14"/>
    <mergeCell ref="O19:Q19"/>
    <mergeCell ref="S19:U19"/>
    <mergeCell ref="W19:Y19"/>
    <mergeCell ref="A19:B19"/>
    <mergeCell ref="D19:F19"/>
    <mergeCell ref="H19:J19"/>
    <mergeCell ref="L19:L20"/>
    <mergeCell ref="M19:M20"/>
    <mergeCell ref="A14:B14"/>
    <mergeCell ref="D14:F14"/>
    <mergeCell ref="H14:J14"/>
    <mergeCell ref="L14:L15"/>
    <mergeCell ref="M14:M15"/>
    <mergeCell ref="A4:AC4"/>
    <mergeCell ref="D8:F8"/>
    <mergeCell ref="H8:J8"/>
    <mergeCell ref="L8:L9"/>
    <mergeCell ref="O8:Q8"/>
    <mergeCell ref="S8:U8"/>
    <mergeCell ref="W8:Y8"/>
    <mergeCell ref="A9:B9"/>
    <mergeCell ref="M8:M9"/>
    <mergeCell ref="A5:B6"/>
    <mergeCell ref="H5:I5"/>
    <mergeCell ref="H6:I6"/>
    <mergeCell ref="A1:AC1"/>
    <mergeCell ref="A2:AC2"/>
    <mergeCell ref="A3:C3"/>
    <mergeCell ref="D3:G3"/>
    <mergeCell ref="H3:K3"/>
    <mergeCell ref="L3:R3"/>
    <mergeCell ref="S3:V3"/>
    <mergeCell ref="W3:AC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6" ma:contentTypeDescription="Een nieuw document maken." ma:contentTypeScope="" ma:versionID="1b1284ab0133ae0493a474f16cf6d00b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9acf3b5841f88d0ce3c7fd58266793c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C0E179-441A-4E21-BC4D-3EE228893C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BAA904-ACCB-4197-BC00-F66D47DBF6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Overzicht prijzenblad</vt:lpstr>
      <vt:lpstr>Kortingspercentages</vt:lpstr>
      <vt:lpstr>Tot 10.000</vt:lpstr>
      <vt:lpstr>10.001 - 20.000</vt:lpstr>
      <vt:lpstr>20.001 - 30.000</vt:lpstr>
      <vt:lpstr>30.001 - 40.000</vt:lpstr>
      <vt:lpstr>40.001 - 50.000</vt:lpstr>
      <vt:lpstr>Vanaf 50.001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van der Linden</dc:creator>
  <cp:lastModifiedBy>Emily van der Linden</cp:lastModifiedBy>
  <dcterms:created xsi:type="dcterms:W3CDTF">2015-06-05T18:17:20Z</dcterms:created>
  <dcterms:modified xsi:type="dcterms:W3CDTF">2022-09-30T10:12:25Z</dcterms:modified>
</cp:coreProperties>
</file>