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aevesbv.sharepoint.com/teams/GUFONIC/Gedeelde documenten/General/02 PROJECTEN-NIEUW/Centrum Indicatiestelling Zorg (CIZ)/2022/Aanbesteding schoonmaak CIZ/06 Nota van inlichtingen/Nota van Inlichtingen II/"/>
    </mc:Choice>
  </mc:AlternateContent>
  <xr:revisionPtr revIDLastSave="0" documentId="8_{57C70F7C-6E1D-4736-AC56-8C8A2C27211B}" xr6:coauthVersionLast="47" xr6:coauthVersionMax="47" xr10:uidLastSave="{00000000-0000-0000-0000-000000000000}"/>
  <bookViews>
    <workbookView xWindow="22932" yWindow="-108" windowWidth="30936" windowHeight="16896" firstSheet="18" activeTab="19" xr2:uid="{00000000-000D-0000-FFFF-FFFF00000000}"/>
  </bookViews>
  <sheets>
    <sheet name="objecten" sheetId="18" state="hidden" r:id="rId1"/>
    <sheet name="in regulier onderhoud" sheetId="19" state="hidden" r:id="rId2"/>
    <sheet name="alle ruimten" sheetId="20" state="hidden" r:id="rId3"/>
    <sheet name="Indexering" sheetId="21" r:id="rId4"/>
    <sheet name="Toelichting RS en Prijzenbladen" sheetId="29" r:id="rId5"/>
    <sheet name="RS Zwolle" sheetId="1" r:id="rId6"/>
    <sheet name="RS Amsterdam" sheetId="4" r:id="rId7"/>
    <sheet name="RS Nijmegen" sheetId="7" r:id="rId8"/>
    <sheet name="Rotterdam" sheetId="8" state="hidden" r:id="rId9"/>
    <sheet name="RS Rotterdam" sheetId="15" r:id="rId10"/>
    <sheet name="RS Utrecht OL1000" sheetId="9" r:id="rId11"/>
    <sheet name="RS Utrecht OL1001" sheetId="17" r:id="rId12"/>
    <sheet name="Prijs Locatie Zwolle" sheetId="30" r:id="rId13"/>
    <sheet name="Prijs Locatie Amsterdam" sheetId="31" r:id="rId14"/>
    <sheet name="Prijs Locatie Nijmegen" sheetId="32" r:id="rId15"/>
    <sheet name="Prijs Locatie Rotterdam" sheetId="33" r:id="rId16"/>
    <sheet name="Prijs Locatie Utrecht OL1000" sheetId="34" r:id="rId17"/>
    <sheet name="Prijs Locatie Utrecht OL1001" sheetId="39" r:id="rId18"/>
    <sheet name="Afroepprijzen schoonmaak" sheetId="35" r:id="rId19"/>
    <sheet name="Sanitaire verbruiksartikelen" sheetId="36" r:id="rId20"/>
    <sheet name="Additionele werkzaamheden" sheetId="37" r:id="rId21"/>
    <sheet name="Prijzenblad Inschrijving" sheetId="38" r:id="rId22"/>
    <sheet name="MUTATIES" sheetId="13" r:id="rId23"/>
    <sheet name="Totaal per maand" sheetId="27" r:id="rId24"/>
    <sheet name="Uren per dag" sheetId="14" r:id="rId25"/>
    <sheet name="apparatuur" sheetId="28" state="hidden" r:id="rId26"/>
    <sheet name="NORMENBLAD" sheetId="10" state="hidden" r:id="rId27"/>
    <sheet name="RECAP" sheetId="11" state="hidden" r:id="rId28"/>
  </sheets>
  <definedNames>
    <definedName name="_xlnm._FilterDatabase" localSheetId="2" hidden="1">'alle ruimten'!$A$1:$K$376</definedName>
    <definedName name="_xlnm._FilterDatabase" localSheetId="1" hidden="1">'in regulier onderhoud'!$A$1:$J$335</definedName>
    <definedName name="_xlnm._FilterDatabase" localSheetId="6" hidden="1">'RS Amsterdam'!$A$9:$K$47</definedName>
    <definedName name="_xlnm._FilterDatabase" localSheetId="7" hidden="1">'RS Nijmegen'!$A$9:$K$48</definedName>
    <definedName name="_xlnm._FilterDatabase" localSheetId="9" hidden="1">'RS Rotterdam'!$A$9:$K$74</definedName>
    <definedName name="_xlnm._FilterDatabase" localSheetId="10" hidden="1">'RS Utrecht OL1000'!$A$9:$S$117</definedName>
    <definedName name="_xlnm._FilterDatabase" localSheetId="11" hidden="1">'RS Utrecht OL1001'!$A$9:$K$43</definedName>
    <definedName name="_xlnm._FilterDatabase" localSheetId="5" hidden="1">'RS Zwolle'!$A$9:$K$62</definedName>
    <definedName name="_xlnm.Print_Area" localSheetId="18">'Afroepprijzen schoonmaak'!$A$1:$B$73</definedName>
    <definedName name="_xlnm.Print_Area" localSheetId="12">'Prijs Locatie Zwolle'!$A$1:$F$28</definedName>
    <definedName name="_xlnm.Print_Area" localSheetId="21">'Prijzenblad Inschrijving'!$A$1:$B$16</definedName>
    <definedName name="_xlnm.Print_Area" localSheetId="4">'Toelichting RS en Prijzenbladen'!$A$1:$J$31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36" l="1"/>
  <c r="B2" i="14"/>
  <c r="D18" i="33"/>
  <c r="E18" i="37"/>
  <c r="E16" i="37"/>
  <c r="E14" i="37"/>
  <c r="F23" i="36"/>
  <c r="B70" i="35"/>
  <c r="H64" i="1"/>
  <c r="F24" i="36"/>
  <c r="F20" i="36"/>
  <c r="F21" i="36"/>
  <c r="D16" i="39" l="1"/>
  <c r="H119" i="9"/>
  <c r="H121" i="9" s="1"/>
  <c r="E26" i="39" l="1"/>
  <c r="F26" i="39" s="1"/>
  <c r="E25" i="39"/>
  <c r="F25" i="39" s="1"/>
  <c r="E24" i="39"/>
  <c r="F24" i="39" s="1"/>
  <c r="D19" i="39"/>
  <c r="D18" i="39"/>
  <c r="D17" i="39"/>
  <c r="D15" i="39"/>
  <c r="D14" i="39"/>
  <c r="D20" i="39" s="1"/>
  <c r="F27" i="39" l="1"/>
  <c r="F29" i="39" s="1"/>
  <c r="D14" i="30"/>
  <c r="E19" i="37"/>
  <c r="B15" i="38" s="1"/>
  <c r="F22" i="36"/>
  <c r="F19" i="36"/>
  <c r="F18" i="36"/>
  <c r="F17" i="36"/>
  <c r="F16" i="36"/>
  <c r="F15" i="36"/>
  <c r="F14" i="36"/>
  <c r="E25" i="34"/>
  <c r="F25" i="34" s="1"/>
  <c r="E24" i="34"/>
  <c r="F24" i="34" s="1"/>
  <c r="E23" i="34"/>
  <c r="F23" i="34" s="1"/>
  <c r="D18" i="34"/>
  <c r="D17" i="34"/>
  <c r="D16" i="34"/>
  <c r="D15" i="34"/>
  <c r="D14" i="34"/>
  <c r="E23" i="33"/>
  <c r="F23" i="33" s="1"/>
  <c r="E22" i="33"/>
  <c r="F22" i="33" s="1"/>
  <c r="D17" i="33"/>
  <c r="D16" i="33"/>
  <c r="D15" i="33"/>
  <c r="D14" i="33"/>
  <c r="E23" i="32"/>
  <c r="F23" i="32" s="1"/>
  <c r="E22" i="32"/>
  <c r="F22" i="32" s="1"/>
  <c r="D17" i="32"/>
  <c r="D16" i="32"/>
  <c r="D15" i="32"/>
  <c r="D14" i="32"/>
  <c r="D18" i="32" s="1"/>
  <c r="E22" i="31"/>
  <c r="F22" i="31" s="1"/>
  <c r="E21" i="31"/>
  <c r="F21" i="31" s="1"/>
  <c r="D16" i="31"/>
  <c r="D15" i="31"/>
  <c r="D14" i="31"/>
  <c r="E25" i="30"/>
  <c r="F25" i="30" s="1"/>
  <c r="E24" i="30"/>
  <c r="F24" i="30" s="1"/>
  <c r="F26" i="30" s="1"/>
  <c r="D19" i="30"/>
  <c r="D18" i="30"/>
  <c r="D17" i="30"/>
  <c r="D16" i="30"/>
  <c r="D15" i="30"/>
  <c r="F25" i="36" l="1"/>
  <c r="B14" i="38" s="1"/>
  <c r="D19" i="34"/>
  <c r="F24" i="32"/>
  <c r="F26" i="32" s="1"/>
  <c r="D17" i="31"/>
  <c r="D20" i="30"/>
  <c r="F28" i="30" s="1"/>
  <c r="F23" i="31"/>
  <c r="F26" i="34"/>
  <c r="F24" i="33"/>
  <c r="F26" i="33" s="1"/>
  <c r="F25" i="31" l="1"/>
  <c r="B13" i="38"/>
  <c r="B16" i="38" s="1"/>
  <c r="F28" i="34"/>
  <c r="D2" i="21"/>
  <c r="D3" i="21" l="1"/>
  <c r="D4" i="21" s="1"/>
  <c r="D5" i="21" s="1"/>
  <c r="D6" i="21" s="1"/>
  <c r="D7" i="21" s="1"/>
  <c r="D8" i="21" s="1"/>
  <c r="B30" i="27" l="1"/>
  <c r="C30" i="27" s="1"/>
  <c r="B22" i="27"/>
  <c r="C22" i="27" s="1"/>
  <c r="B17" i="27"/>
  <c r="C17" i="27" s="1"/>
  <c r="B24" i="27"/>
  <c r="C24" i="27" s="1"/>
  <c r="B12" i="27"/>
  <c r="C12" i="27" s="1"/>
  <c r="B18" i="27"/>
  <c r="C18" i="27" s="1"/>
  <c r="B29" i="27"/>
  <c r="C29" i="27" s="1"/>
  <c r="B6" i="27"/>
  <c r="C6" i="27" s="1"/>
  <c r="B35" i="27"/>
  <c r="C35" i="27" s="1"/>
  <c r="B5" i="27"/>
  <c r="C5" i="27" s="1"/>
  <c r="C5" i="28"/>
  <c r="C4" i="28"/>
  <c r="H49" i="17"/>
  <c r="H51" i="17" s="1"/>
  <c r="D3" i="14"/>
  <c r="B16" i="27"/>
  <c r="C16" i="27" s="1"/>
  <c r="B10" i="27"/>
  <c r="C10" i="27" s="1"/>
  <c r="B23" i="27"/>
  <c r="C23" i="27" s="1"/>
  <c r="B11" i="27"/>
  <c r="C11" i="27" s="1"/>
  <c r="H76" i="15"/>
  <c r="H78" i="15" s="1"/>
  <c r="M11" i="8"/>
  <c r="N11" i="8" s="1"/>
  <c r="M12" i="8"/>
  <c r="N12" i="8" s="1"/>
  <c r="M13" i="8"/>
  <c r="N13" i="8" s="1"/>
  <c r="M14" i="8"/>
  <c r="N14" i="8" s="1"/>
  <c r="M15" i="8"/>
  <c r="N15" i="8" s="1"/>
  <c r="M16" i="8"/>
  <c r="N16" i="8" s="1"/>
  <c r="M17" i="8"/>
  <c r="N17" i="8" s="1"/>
  <c r="M18" i="8"/>
  <c r="N18" i="8" s="1"/>
  <c r="M19" i="8"/>
  <c r="N19" i="8" s="1"/>
  <c r="M20" i="8"/>
  <c r="N20" i="8" s="1"/>
  <c r="M21" i="8"/>
  <c r="N21" i="8" s="1"/>
  <c r="M22" i="8"/>
  <c r="N22" i="8" s="1"/>
  <c r="M23" i="8"/>
  <c r="N23" i="8" s="1"/>
  <c r="M25" i="8"/>
  <c r="N25" i="8" s="1"/>
  <c r="M26" i="8"/>
  <c r="N26" i="8" s="1"/>
  <c r="M27" i="8"/>
  <c r="N27" i="8" s="1"/>
  <c r="M28" i="8"/>
  <c r="N28" i="8" s="1"/>
  <c r="M29" i="8"/>
  <c r="N29" i="8" s="1"/>
  <c r="M30" i="8"/>
  <c r="N30" i="8" s="1"/>
  <c r="M31" i="8"/>
  <c r="N31" i="8" s="1"/>
  <c r="M32" i="8"/>
  <c r="N32" i="8" s="1"/>
  <c r="M33" i="8"/>
  <c r="N33" i="8" s="1"/>
  <c r="M34" i="8"/>
  <c r="N34" i="8" s="1"/>
  <c r="M35" i="8"/>
  <c r="N35" i="8" s="1"/>
  <c r="M36" i="8"/>
  <c r="N36" i="8" s="1"/>
  <c r="M37" i="8"/>
  <c r="N37" i="8" s="1"/>
  <c r="M38" i="8"/>
  <c r="N38" i="8" s="1"/>
  <c r="M39" i="8"/>
  <c r="N39" i="8" s="1"/>
  <c r="M40" i="8"/>
  <c r="N40" i="8" s="1"/>
  <c r="M41" i="8"/>
  <c r="N41" i="8" s="1"/>
  <c r="M42" i="8"/>
  <c r="N42" i="8" s="1"/>
  <c r="M43" i="8"/>
  <c r="N43" i="8" s="1"/>
  <c r="M44" i="8"/>
  <c r="N44" i="8" s="1"/>
  <c r="M45" i="8"/>
  <c r="N45" i="8" s="1"/>
  <c r="M46" i="8"/>
  <c r="N46" i="8" s="1"/>
  <c r="M47" i="8"/>
  <c r="N47" i="8" s="1"/>
  <c r="M48" i="8"/>
  <c r="N48" i="8" s="1"/>
  <c r="M49" i="8"/>
  <c r="N49" i="8" s="1"/>
  <c r="M50" i="8"/>
  <c r="N50" i="8" s="1"/>
  <c r="M51" i="8"/>
  <c r="N51" i="8" s="1"/>
  <c r="M10" i="8"/>
  <c r="N10" i="8" s="1"/>
  <c r="I15" i="11"/>
  <c r="E15" i="11"/>
  <c r="D15" i="11"/>
  <c r="C15" i="11"/>
  <c r="B15" i="11"/>
  <c r="E19" i="11"/>
  <c r="D19" i="11"/>
  <c r="C19" i="11"/>
  <c r="B19" i="11"/>
  <c r="L2" i="8"/>
  <c r="I18" i="11"/>
  <c r="C18" i="11"/>
  <c r="D18" i="11"/>
  <c r="E18" i="11"/>
  <c r="B18" i="11"/>
  <c r="C17" i="11"/>
  <c r="D17" i="11"/>
  <c r="E17" i="11"/>
  <c r="B17" i="11"/>
  <c r="C16" i="11"/>
  <c r="D16" i="11"/>
  <c r="E16" i="11"/>
  <c r="B16" i="11"/>
  <c r="J17" i="11"/>
  <c r="I16" i="11"/>
  <c r="G17" i="11"/>
  <c r="K17" i="11" s="1"/>
  <c r="H17" i="11"/>
  <c r="J16" i="11"/>
  <c r="I17" i="11"/>
  <c r="J18" i="11"/>
  <c r="H16" i="11"/>
  <c r="H18" i="11"/>
  <c r="G18" i="11"/>
  <c r="K18" i="11" s="1"/>
  <c r="G16" i="11"/>
  <c r="K16" i="11" s="1"/>
  <c r="F4" i="11"/>
  <c r="F3" i="11"/>
  <c r="E18" i="10"/>
  <c r="D18" i="10"/>
  <c r="F18" i="10" s="1"/>
  <c r="G18" i="10" s="1"/>
  <c r="B18" i="10" s="1"/>
  <c r="H54" i="8"/>
  <c r="B6" i="11"/>
  <c r="H50" i="7"/>
  <c r="H52" i="7" s="1"/>
  <c r="B4" i="11" s="1"/>
  <c r="H49" i="4"/>
  <c r="H53" i="8"/>
  <c r="H55" i="8" s="1"/>
  <c r="B5" i="11" s="1"/>
  <c r="I19" i="11"/>
  <c r="C4" i="11"/>
  <c r="D4" i="11" s="1"/>
  <c r="C3" i="11"/>
  <c r="D3" i="11" s="1"/>
  <c r="G15" i="11"/>
  <c r="H15" i="11"/>
  <c r="H19" i="11"/>
  <c r="J19" i="11"/>
  <c r="G19" i="11"/>
  <c r="K19" i="11" s="1"/>
  <c r="C5" i="11"/>
  <c r="D5" i="11" s="1"/>
  <c r="F5" i="11"/>
  <c r="J15" i="11"/>
  <c r="C2" i="11"/>
  <c r="D2" i="11" s="1"/>
  <c r="F2" i="11"/>
  <c r="C6" i="11"/>
  <c r="D6" i="11" s="1"/>
  <c r="F6" i="11"/>
  <c r="O19" i="11" l="1"/>
  <c r="D7" i="14"/>
  <c r="D2" i="14"/>
  <c r="D6" i="14"/>
  <c r="D5" i="14"/>
  <c r="B36" i="27"/>
  <c r="C36" i="27" s="1"/>
  <c r="N16" i="11"/>
  <c r="O15" i="11"/>
  <c r="L16" i="11"/>
  <c r="M15" i="11"/>
  <c r="H66" i="1"/>
  <c r="B2" i="11" s="1"/>
  <c r="L17" i="11"/>
  <c r="M17" i="11"/>
  <c r="O17" i="11"/>
  <c r="N19" i="11"/>
  <c r="N52" i="8"/>
  <c r="L18" i="11"/>
  <c r="L15" i="11"/>
  <c r="M16" i="11"/>
  <c r="H51" i="4"/>
  <c r="B3" i="11" s="1"/>
  <c r="K15" i="11"/>
  <c r="M18" i="11"/>
  <c r="O18" i="11"/>
  <c r="O16" i="11"/>
  <c r="Q52" i="8"/>
  <c r="B34" i="27"/>
  <c r="C34" i="27" s="1"/>
  <c r="N17" i="11"/>
  <c r="B28" i="27"/>
  <c r="C28" i="27" s="1"/>
  <c r="M19" i="11"/>
  <c r="L19" i="11"/>
  <c r="J20" i="11"/>
  <c r="B4" i="14" l="1"/>
  <c r="N53" i="8"/>
  <c r="N54" i="8" s="1"/>
  <c r="B21" i="27"/>
  <c r="D4" i="14"/>
  <c r="E4" i="14" l="1"/>
  <c r="B15" i="27"/>
  <c r="C15" i="27" s="1"/>
  <c r="C19" i="27" s="1"/>
  <c r="B25" i="27"/>
  <c r="C21" i="27"/>
  <c r="C25" i="27" s="1"/>
  <c r="B5" i="14"/>
  <c r="E5" i="14" s="1"/>
  <c r="B4" i="27"/>
  <c r="E2" i="14"/>
  <c r="B7" i="14"/>
  <c r="E7" i="14" s="1"/>
  <c r="B33" i="27"/>
  <c r="B3" i="14"/>
  <c r="E3" i="14" s="1"/>
  <c r="B9" i="27"/>
  <c r="B6" i="14"/>
  <c r="E6" i="14" s="1"/>
  <c r="B27" i="27"/>
  <c r="C4" i="27" l="1"/>
  <c r="C7" i="27" s="1"/>
  <c r="B19" i="27"/>
  <c r="B37" i="27"/>
  <c r="C33" i="27"/>
  <c r="C37" i="27" s="1"/>
  <c r="B13" i="27"/>
  <c r="C9" i="27"/>
  <c r="C13" i="27" s="1"/>
  <c r="B31" i="27"/>
  <c r="C27" i="27"/>
  <c r="C31" i="27" s="1"/>
  <c r="B7" i="27"/>
  <c r="B39" i="27" l="1"/>
  <c r="B41" i="27" s="1"/>
  <c r="C3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Matthijs Bergers</author>
  </authors>
  <commentList>
    <comment ref="D1" authorId="0" shapeId="0" xr:uid="{00000000-0006-0000-0C00-000001000000}">
      <text>
        <r>
          <rPr>
            <sz val="9"/>
            <color indexed="81"/>
            <rFont val="Tahoma"/>
            <family val="2"/>
          </rPr>
          <t xml:space="preserve">Het bedrag uit de vorige calculatie gebruiken om het mutatiebedrag te berekenen!
</t>
        </r>
      </text>
    </comment>
  </commentList>
</comments>
</file>

<file path=xl/sharedStrings.xml><?xml version="1.0" encoding="utf-8"?>
<sst xmlns="http://schemas.openxmlformats.org/spreadsheetml/2006/main" count="8906" uniqueCount="946">
  <si>
    <t xml:space="preserve">Objectnaam : </t>
  </si>
  <si>
    <t>Adres :</t>
  </si>
  <si>
    <t>Gebouwaanduiding</t>
  </si>
  <si>
    <t>Gebouwbenaming</t>
  </si>
  <si>
    <t>Etage</t>
  </si>
  <si>
    <t>Ruimtenummer</t>
  </si>
  <si>
    <t>Ruimtebenaming</t>
  </si>
  <si>
    <t>Ruimtegroep</t>
  </si>
  <si>
    <t>Oppervlakte (m2)</t>
  </si>
  <si>
    <t>Vloersoort</t>
  </si>
  <si>
    <t>Meetmoment</t>
  </si>
  <si>
    <t>Zwolle</t>
  </si>
  <si>
    <t>Hanzelaan 236</t>
  </si>
  <si>
    <t>01</t>
  </si>
  <si>
    <t>1.01</t>
  </si>
  <si>
    <t>Trappenhuis bordes</t>
  </si>
  <si>
    <t>1.01a</t>
  </si>
  <si>
    <t>Trap 1-2</t>
  </si>
  <si>
    <t>1.02</t>
  </si>
  <si>
    <t>Pauze/overlegruimte</t>
  </si>
  <si>
    <t>1.02a</t>
  </si>
  <si>
    <t>Pantry</t>
  </si>
  <si>
    <t>1.03</t>
  </si>
  <si>
    <t>Kantoortuin</t>
  </si>
  <si>
    <t>1.04</t>
  </si>
  <si>
    <t>Vergaderruimte</t>
  </si>
  <si>
    <t>1.05</t>
  </si>
  <si>
    <t>Verkeersruimte</t>
  </si>
  <si>
    <t>1.06</t>
  </si>
  <si>
    <t>Kantoor</t>
  </si>
  <si>
    <t>1.07</t>
  </si>
  <si>
    <t>Kantoor - concentratie</t>
  </si>
  <si>
    <t>1.08</t>
  </si>
  <si>
    <t>1.09</t>
  </si>
  <si>
    <t>Verkeersruimte/overlegruimte</t>
  </si>
  <si>
    <t>1.10</t>
  </si>
  <si>
    <t>Verkeersruimte/lockers</t>
  </si>
  <si>
    <t>1.11</t>
  </si>
  <si>
    <t>1.12</t>
  </si>
  <si>
    <t>1.13</t>
  </si>
  <si>
    <t>Toiletgroep dames</t>
  </si>
  <si>
    <t>1.14</t>
  </si>
  <si>
    <t>Toiletgroep heren</t>
  </si>
  <si>
    <t>1.15</t>
  </si>
  <si>
    <t>Werkkast</t>
  </si>
  <si>
    <t>1.16</t>
  </si>
  <si>
    <t>1.17</t>
  </si>
  <si>
    <t>Trappenhuis</t>
  </si>
  <si>
    <t>1.18</t>
  </si>
  <si>
    <t>Technische ruimte</t>
  </si>
  <si>
    <t>1.19</t>
  </si>
  <si>
    <t>1.20</t>
  </si>
  <si>
    <t>SER ruimte</t>
  </si>
  <si>
    <t>1.21</t>
  </si>
  <si>
    <t>Doucheruimte</t>
  </si>
  <si>
    <t>1.22</t>
  </si>
  <si>
    <t>Opslagruimte</t>
  </si>
  <si>
    <t>1.23</t>
  </si>
  <si>
    <t>1.23a</t>
  </si>
  <si>
    <t>1.24</t>
  </si>
  <si>
    <t>1.25</t>
  </si>
  <si>
    <t>Lift</t>
  </si>
  <si>
    <t>1.26</t>
  </si>
  <si>
    <t>1.27</t>
  </si>
  <si>
    <t>1.28</t>
  </si>
  <si>
    <t>1.29</t>
  </si>
  <si>
    <t>1.30</t>
  </si>
  <si>
    <t>1.31</t>
  </si>
  <si>
    <t>1.32</t>
  </si>
  <si>
    <t>1.33</t>
  </si>
  <si>
    <t>1.34</t>
  </si>
  <si>
    <t>1.35</t>
  </si>
  <si>
    <t>1.36</t>
  </si>
  <si>
    <t>1.37</t>
  </si>
  <si>
    <t>Reproruimte</t>
  </si>
  <si>
    <t>04</t>
  </si>
  <si>
    <t>4.01</t>
  </si>
  <si>
    <t>Kantoortuin (16wp)</t>
  </si>
  <si>
    <t>4.02</t>
  </si>
  <si>
    <t>Overlegruimte</t>
  </si>
  <si>
    <t>4.03</t>
  </si>
  <si>
    <t>4.04</t>
  </si>
  <si>
    <t>4.05</t>
  </si>
  <si>
    <t>4.06</t>
  </si>
  <si>
    <t>4.07</t>
  </si>
  <si>
    <t>4.08</t>
  </si>
  <si>
    <t>Kantoortuin (5wp)</t>
  </si>
  <si>
    <t>4.09</t>
  </si>
  <si>
    <t>4.10</t>
  </si>
  <si>
    <t>4.11</t>
  </si>
  <si>
    <t>Kantoortuin (4wp)</t>
  </si>
  <si>
    <t>4.12</t>
  </si>
  <si>
    <t>Kantoortuin (12wp)</t>
  </si>
  <si>
    <t>4.13</t>
  </si>
  <si>
    <t>4.14</t>
  </si>
  <si>
    <t>4.15</t>
  </si>
  <si>
    <t>Kantoortuin (8wp)</t>
  </si>
  <si>
    <t>4.16</t>
  </si>
  <si>
    <t>4.17</t>
  </si>
  <si>
    <t>Overlegruimte 1</t>
  </si>
  <si>
    <t>4.18</t>
  </si>
  <si>
    <t>Overlegruimte 2</t>
  </si>
  <si>
    <t>4.19</t>
  </si>
  <si>
    <t>Overlegruimte 3</t>
  </si>
  <si>
    <t>4.20</t>
  </si>
  <si>
    <t>Overlegruimte 4</t>
  </si>
  <si>
    <t>4.21</t>
  </si>
  <si>
    <t>Gang</t>
  </si>
  <si>
    <t>4.22</t>
  </si>
  <si>
    <t>4.23</t>
  </si>
  <si>
    <t>4.24</t>
  </si>
  <si>
    <t>Keuken</t>
  </si>
  <si>
    <t>4.25</t>
  </si>
  <si>
    <t>4.26</t>
  </si>
  <si>
    <t>Vergaderruimte informeel</t>
  </si>
  <si>
    <t>4.27</t>
  </si>
  <si>
    <t>4.28</t>
  </si>
  <si>
    <t>Garderobe</t>
  </si>
  <si>
    <t>4.29</t>
  </si>
  <si>
    <t>4.30</t>
  </si>
  <si>
    <t>Repro</t>
  </si>
  <si>
    <t>4.31</t>
  </si>
  <si>
    <t>4.32</t>
  </si>
  <si>
    <t>Toiletten</t>
  </si>
  <si>
    <t>4.33</t>
  </si>
  <si>
    <t>4.34</t>
  </si>
  <si>
    <t>4.35</t>
  </si>
  <si>
    <t>4.36</t>
  </si>
  <si>
    <t>Lifthal</t>
  </si>
  <si>
    <t>4.37</t>
  </si>
  <si>
    <t>4.38</t>
  </si>
  <si>
    <t>Entreehal bij pantry</t>
  </si>
  <si>
    <t>05</t>
  </si>
  <si>
    <t>5.01</t>
  </si>
  <si>
    <t>5.02</t>
  </si>
  <si>
    <t>5.03</t>
  </si>
  <si>
    <t>5.04</t>
  </si>
  <si>
    <t>Verkeersruimte (bij entree/repro)</t>
  </si>
  <si>
    <t>5.05</t>
  </si>
  <si>
    <t>5.06</t>
  </si>
  <si>
    <t>5.07</t>
  </si>
  <si>
    <t>5.08</t>
  </si>
  <si>
    <t>5.09</t>
  </si>
  <si>
    <t>5.10</t>
  </si>
  <si>
    <t>5.11</t>
  </si>
  <si>
    <t>5.12</t>
  </si>
  <si>
    <t>5.13</t>
  </si>
  <si>
    <t>Kantoor/werkplek</t>
  </si>
  <si>
    <t>5.14</t>
  </si>
  <si>
    <t>5.15</t>
  </si>
  <si>
    <t>MER</t>
  </si>
  <si>
    <t>5.16</t>
  </si>
  <si>
    <t>Verkeersruimte (Koffietafel)</t>
  </si>
  <si>
    <t>5.17</t>
  </si>
  <si>
    <t>5.18</t>
  </si>
  <si>
    <t>Kolfruimte</t>
  </si>
  <si>
    <t>5.19</t>
  </si>
  <si>
    <t>5.20</t>
  </si>
  <si>
    <t>5.21</t>
  </si>
  <si>
    <t>5.22</t>
  </si>
  <si>
    <t>5.23</t>
  </si>
  <si>
    <t>5.24</t>
  </si>
  <si>
    <t>5.25</t>
  </si>
  <si>
    <t>5.26</t>
  </si>
  <si>
    <t>Verkeersruimte (bij vergaderen en pantry)</t>
  </si>
  <si>
    <t>5.27</t>
  </si>
  <si>
    <t>5.28</t>
  </si>
  <si>
    <t>5.29</t>
  </si>
  <si>
    <t>5.30</t>
  </si>
  <si>
    <t>5.31</t>
  </si>
  <si>
    <t>5.32</t>
  </si>
  <si>
    <t>5.33</t>
  </si>
  <si>
    <t>Verkeersruimte (bij kantoortuin)</t>
  </si>
  <si>
    <t>5.34</t>
  </si>
  <si>
    <t>5.35</t>
  </si>
  <si>
    <t>5.36</t>
  </si>
  <si>
    <t>5.37</t>
  </si>
  <si>
    <t>Verkeersruimte (bij repro)</t>
  </si>
  <si>
    <t>5.38</t>
  </si>
  <si>
    <t>5.39</t>
  </si>
  <si>
    <t>5.40</t>
  </si>
  <si>
    <t>5.41</t>
  </si>
  <si>
    <t>5.42</t>
  </si>
  <si>
    <t>Opslag</t>
  </si>
  <si>
    <t>02</t>
  </si>
  <si>
    <t>001</t>
  </si>
  <si>
    <t>002</t>
  </si>
  <si>
    <t>003</t>
  </si>
  <si>
    <t>004</t>
  </si>
  <si>
    <t>005</t>
  </si>
  <si>
    <t>Berging</t>
  </si>
  <si>
    <t>006</t>
  </si>
  <si>
    <t>007</t>
  </si>
  <si>
    <t>008</t>
  </si>
  <si>
    <t>Lounge</t>
  </si>
  <si>
    <t>009</t>
  </si>
  <si>
    <t>010</t>
  </si>
  <si>
    <t>011</t>
  </si>
  <si>
    <t>012</t>
  </si>
  <si>
    <t>013</t>
  </si>
  <si>
    <t>Werkkamer fac.</t>
  </si>
  <si>
    <t>014</t>
  </si>
  <si>
    <t>015</t>
  </si>
  <si>
    <t>Postkamer</t>
  </si>
  <si>
    <t>016</t>
  </si>
  <si>
    <t>Receptie</t>
  </si>
  <si>
    <t>017</t>
  </si>
  <si>
    <t>018</t>
  </si>
  <si>
    <t>019</t>
  </si>
  <si>
    <t>020</t>
  </si>
  <si>
    <t>Vergaderruimte - Lounge</t>
  </si>
  <si>
    <t>021</t>
  </si>
  <si>
    <t>022</t>
  </si>
  <si>
    <t>CIZ tuin (links)</t>
  </si>
  <si>
    <t>023</t>
  </si>
  <si>
    <t>024</t>
  </si>
  <si>
    <t>025</t>
  </si>
  <si>
    <t>026</t>
  </si>
  <si>
    <t>Overlegruimte COO</t>
  </si>
  <si>
    <t>027</t>
  </si>
  <si>
    <t>Overlegruimte CFO</t>
  </si>
  <si>
    <t>028</t>
  </si>
  <si>
    <t>029</t>
  </si>
  <si>
    <t>Kantoor (open)</t>
  </si>
  <si>
    <t>030</t>
  </si>
  <si>
    <t>031</t>
  </si>
  <si>
    <t>Vergaderzaal RvB</t>
  </si>
  <si>
    <t>032</t>
  </si>
  <si>
    <t>Repro, opslag en kluis</t>
  </si>
  <si>
    <t>033</t>
  </si>
  <si>
    <t>Lockerruimte</t>
  </si>
  <si>
    <t>034</t>
  </si>
  <si>
    <t>SER</t>
  </si>
  <si>
    <t>035</t>
  </si>
  <si>
    <t>036</t>
  </si>
  <si>
    <t>Berging/schacht</t>
  </si>
  <si>
    <t>037</t>
  </si>
  <si>
    <t>038</t>
  </si>
  <si>
    <t>039</t>
  </si>
  <si>
    <t>040</t>
  </si>
  <si>
    <t>041</t>
  </si>
  <si>
    <t>042</t>
  </si>
  <si>
    <t>043</t>
  </si>
  <si>
    <t>044</t>
  </si>
  <si>
    <t>045</t>
  </si>
  <si>
    <t>046</t>
  </si>
  <si>
    <t>047</t>
  </si>
  <si>
    <t>048</t>
  </si>
  <si>
    <t>049</t>
  </si>
  <si>
    <t>050</t>
  </si>
  <si>
    <t>051</t>
  </si>
  <si>
    <t>Informele overlegplek</t>
  </si>
  <si>
    <t>052</t>
  </si>
  <si>
    <t>Lift/traphal</t>
  </si>
  <si>
    <t>053</t>
  </si>
  <si>
    <t>054</t>
  </si>
  <si>
    <t>055</t>
  </si>
  <si>
    <t>056</t>
  </si>
  <si>
    <t>Centrale verkeersruimte</t>
  </si>
  <si>
    <t>057</t>
  </si>
  <si>
    <t>058</t>
  </si>
  <si>
    <t>059</t>
  </si>
  <si>
    <t>060</t>
  </si>
  <si>
    <t>Concentratieruimte</t>
  </si>
  <si>
    <t>061</t>
  </si>
  <si>
    <t>062</t>
  </si>
  <si>
    <t>063</t>
  </si>
  <si>
    <t>064</t>
  </si>
  <si>
    <t>Werkkamer</t>
  </si>
  <si>
    <t>065</t>
  </si>
  <si>
    <t>Werkkamer OR</t>
  </si>
  <si>
    <t>066</t>
  </si>
  <si>
    <t>067</t>
  </si>
  <si>
    <t>068</t>
  </si>
  <si>
    <t>069</t>
  </si>
  <si>
    <t>Kantoor (ICT Servicedesk)</t>
  </si>
  <si>
    <t>070</t>
  </si>
  <si>
    <t>071</t>
  </si>
  <si>
    <t>Kantoortuin (rechts)</t>
  </si>
  <si>
    <t>072</t>
  </si>
  <si>
    <t>073</t>
  </si>
  <si>
    <t>Kantoortuin (links)</t>
  </si>
  <si>
    <t>074</t>
  </si>
  <si>
    <t>075</t>
  </si>
  <si>
    <t>076</t>
  </si>
  <si>
    <t>Printer Contractbeheer</t>
  </si>
  <si>
    <t>077</t>
  </si>
  <si>
    <t>078</t>
  </si>
  <si>
    <t>079</t>
  </si>
  <si>
    <t>Verkeersruimte (postvakken)</t>
  </si>
  <si>
    <t>080</t>
  </si>
  <si>
    <t>081</t>
  </si>
  <si>
    <t>082</t>
  </si>
  <si>
    <t>083</t>
  </si>
  <si>
    <t>084</t>
  </si>
  <si>
    <t>085</t>
  </si>
  <si>
    <t>Verkeersruimte (onderdeel pantry)</t>
  </si>
  <si>
    <t>086</t>
  </si>
  <si>
    <t>087</t>
  </si>
  <si>
    <t>088</t>
  </si>
  <si>
    <t>089</t>
  </si>
  <si>
    <t>090</t>
  </si>
  <si>
    <t>091</t>
  </si>
  <si>
    <t>092</t>
  </si>
  <si>
    <t>093</t>
  </si>
  <si>
    <t>094</t>
  </si>
  <si>
    <t>095</t>
  </si>
  <si>
    <t>CIZ tuin (rechts)</t>
  </si>
  <si>
    <t>096</t>
  </si>
  <si>
    <t>097</t>
  </si>
  <si>
    <t>098</t>
  </si>
  <si>
    <t>Goederenlift</t>
  </si>
  <si>
    <t>099</t>
  </si>
  <si>
    <t>100</t>
  </si>
  <si>
    <t>101</t>
  </si>
  <si>
    <t>2.01</t>
  </si>
  <si>
    <t>Werkplekken</t>
  </si>
  <si>
    <t>2.02</t>
  </si>
  <si>
    <t>2.03</t>
  </si>
  <si>
    <t>2.04</t>
  </si>
  <si>
    <t>2.05</t>
  </si>
  <si>
    <t>Overlegzone</t>
  </si>
  <si>
    <t>2.06</t>
  </si>
  <si>
    <t>Stilteruimte</t>
  </si>
  <si>
    <t>2.07</t>
  </si>
  <si>
    <t>2.08</t>
  </si>
  <si>
    <t>2.09</t>
  </si>
  <si>
    <t>2.10</t>
  </si>
  <si>
    <t>2.11</t>
  </si>
  <si>
    <t>2.12</t>
  </si>
  <si>
    <t>2.13</t>
  </si>
  <si>
    <t>2.14</t>
  </si>
  <si>
    <t>2.15</t>
  </si>
  <si>
    <t>2.16</t>
  </si>
  <si>
    <t>2.17</t>
  </si>
  <si>
    <t>Ontmoetingsruimte</t>
  </si>
  <si>
    <t>2.18</t>
  </si>
  <si>
    <t>2.19</t>
  </si>
  <si>
    <t>Espressobar</t>
  </si>
  <si>
    <t>2.20</t>
  </si>
  <si>
    <t>2.21</t>
  </si>
  <si>
    <t>Werkeiland 2</t>
  </si>
  <si>
    <t>2.22</t>
  </si>
  <si>
    <t>2.23</t>
  </si>
  <si>
    <t>2.26</t>
  </si>
  <si>
    <t>2.27</t>
  </si>
  <si>
    <t>2.28</t>
  </si>
  <si>
    <t>2.29</t>
  </si>
  <si>
    <t>2.30</t>
  </si>
  <si>
    <t>2.31</t>
  </si>
  <si>
    <t>2.32</t>
  </si>
  <si>
    <t>2.33</t>
  </si>
  <si>
    <t>2.34</t>
  </si>
  <si>
    <t>2.35</t>
  </si>
  <si>
    <t>2.36</t>
  </si>
  <si>
    <t>MIVA</t>
  </si>
  <si>
    <t>2.37</t>
  </si>
  <si>
    <t>Toilet dames</t>
  </si>
  <si>
    <t>2.38</t>
  </si>
  <si>
    <t>Toilet heren</t>
  </si>
  <si>
    <t>STEEN</t>
  </si>
  <si>
    <t>TAPIJT</t>
  </si>
  <si>
    <t>PARKET</t>
  </si>
  <si>
    <t>DHGT</t>
  </si>
  <si>
    <t>Opmerking</t>
  </si>
  <si>
    <t>nio</t>
  </si>
  <si>
    <t>Amsterdam</t>
  </si>
  <si>
    <t>Overschiestraat 55-57</t>
  </si>
  <si>
    <t xml:space="preserve">Amsterdam </t>
  </si>
  <si>
    <t>PVC</t>
  </si>
  <si>
    <t>LINOLEUM</t>
  </si>
  <si>
    <t xml:space="preserve">nio </t>
  </si>
  <si>
    <t>LAMINAAT</t>
  </si>
  <si>
    <t>Nijmegen</t>
  </si>
  <si>
    <t>Jonkerbosplein 52</t>
  </si>
  <si>
    <t xml:space="preserve">Nijmegen </t>
  </si>
  <si>
    <t>VINYL</t>
  </si>
  <si>
    <t>Opermking</t>
  </si>
  <si>
    <t>Rotterdam</t>
  </si>
  <si>
    <t>Marten Meesweg 115</t>
  </si>
  <si>
    <t xml:space="preserve">Rotterdam </t>
  </si>
  <si>
    <t>TARKET</t>
  </si>
  <si>
    <t>Utrecht</t>
  </si>
  <si>
    <t>Orteliuslaan 1000</t>
  </si>
  <si>
    <t xml:space="preserve">Utrecht </t>
  </si>
  <si>
    <t>TEGELS</t>
  </si>
  <si>
    <t>-----</t>
  </si>
  <si>
    <t>Gebouwgedeelte</t>
  </si>
  <si>
    <t>Geen schoonmaak</t>
  </si>
  <si>
    <t>Schoonmaak gebouwgedeelte</t>
  </si>
  <si>
    <t>2.25 B</t>
  </si>
  <si>
    <t>Gang bij 2.30 -2.35</t>
  </si>
  <si>
    <t>Gang bij 2.26 - 2.30</t>
  </si>
  <si>
    <r>
      <rPr>
        <b/>
        <sz val="11"/>
        <color theme="3"/>
        <rFont val="Calibri"/>
        <family val="2"/>
        <scheme val="minor"/>
      </rPr>
      <t>Versie van :</t>
    </r>
    <r>
      <rPr>
        <sz val="11"/>
        <color theme="3"/>
        <rFont val="Calibri"/>
        <family val="2"/>
        <scheme val="minor"/>
      </rPr>
      <t xml:space="preserve"> 11 september 2018</t>
    </r>
  </si>
  <si>
    <t>2.25 A</t>
  </si>
  <si>
    <t>2.24</t>
  </si>
  <si>
    <r>
      <rPr>
        <b/>
        <sz val="11"/>
        <color theme="3"/>
        <rFont val="Calibri"/>
        <family val="2"/>
        <scheme val="minor"/>
      </rPr>
      <t>Status :</t>
    </r>
    <r>
      <rPr>
        <sz val="11"/>
        <color theme="3"/>
        <rFont val="Calibri"/>
        <family val="2"/>
        <scheme val="minor"/>
      </rPr>
      <t xml:space="preserve"> definitief</t>
    </r>
  </si>
  <si>
    <t>Ruimtesoort VSR</t>
  </si>
  <si>
    <t>V</t>
  </si>
  <si>
    <t>B</t>
  </si>
  <si>
    <t>S</t>
  </si>
  <si>
    <t>Code</t>
  </si>
  <si>
    <t>Norm</t>
  </si>
  <si>
    <t>trap_0</t>
  </si>
  <si>
    <t>kantine_255</t>
  </si>
  <si>
    <t>pantry_255</t>
  </si>
  <si>
    <t>kantoor_255</t>
  </si>
  <si>
    <t>vergaderruimte_255</t>
  </si>
  <si>
    <t>verkeersruimte_255</t>
  </si>
  <si>
    <t>sanitair_0</t>
  </si>
  <si>
    <t>opslag_0</t>
  </si>
  <si>
    <t>technische ruimte_0</t>
  </si>
  <si>
    <t>douche_0</t>
  </si>
  <si>
    <t>lift_0</t>
  </si>
  <si>
    <t>repro_255</t>
  </si>
  <si>
    <t>keuken_255</t>
  </si>
  <si>
    <t>garderobe_255</t>
  </si>
  <si>
    <t>sanitair_255</t>
  </si>
  <si>
    <t>entree_255</t>
  </si>
  <si>
    <t>verkeersruimte_0</t>
  </si>
  <si>
    <t>kantoor_0</t>
  </si>
  <si>
    <t>lounge_255</t>
  </si>
  <si>
    <t>receptie_255</t>
  </si>
  <si>
    <t>sanitair_510</t>
  </si>
  <si>
    <t>opslag_255</t>
  </si>
  <si>
    <t>U/dag</t>
  </si>
  <si>
    <t>Oppervlak</t>
  </si>
  <si>
    <t>#medew.</t>
  </si>
  <si>
    <t>U/jaar</t>
  </si>
  <si>
    <t>Utrecht:</t>
  </si>
  <si>
    <t xml:space="preserve">zodat er 2x 2 uur reguliere schoonmaak overblijft. </t>
  </si>
  <si>
    <t>naloopronde sanitair aanvullen tot 1 uur met bestekwerk,</t>
  </si>
  <si>
    <t>Naloopronde door 1 van de 2 vaste medewerkers</t>
  </si>
  <si>
    <t>Op ruimtegroep</t>
  </si>
  <si>
    <t>kosten</t>
  </si>
  <si>
    <t>kosten per m2 per jaar</t>
  </si>
  <si>
    <t>tarief</t>
  </si>
  <si>
    <t>kantoorruimten</t>
  </si>
  <si>
    <t>verkeersruimten</t>
  </si>
  <si>
    <t>sanitaire ruimten</t>
  </si>
  <si>
    <t>horeca ruimten</t>
  </si>
  <si>
    <t>oppervlakte</t>
  </si>
  <si>
    <t>Datum</t>
  </si>
  <si>
    <t>Mutatieomschrijving</t>
  </si>
  <si>
    <t>omzet per jaar</t>
  </si>
  <si>
    <t>uren per jaar</t>
  </si>
  <si>
    <t>uren per dag</t>
  </si>
  <si>
    <t>Mutatie in uren per dag</t>
  </si>
  <si>
    <t>Ingangsdatum</t>
  </si>
  <si>
    <t>Regulier</t>
  </si>
  <si>
    <t>Naloop</t>
  </si>
  <si>
    <t>Totaal per dag</t>
  </si>
  <si>
    <t>Concentratie werkplek</t>
  </si>
  <si>
    <t>Belcel</t>
  </si>
  <si>
    <t>Hal</t>
  </si>
  <si>
    <t>Sanitair</t>
  </si>
  <si>
    <t>George Hintzenweg 89</t>
  </si>
  <si>
    <t xml:space="preserve">per maand </t>
  </si>
  <si>
    <t>Rotterdam (nieuw)</t>
  </si>
  <si>
    <t>Aanvullend</t>
  </si>
  <si>
    <t xml:space="preserve">Mutatiebedrag per jaar </t>
  </si>
  <si>
    <t xml:space="preserve">Mutatiebedrag per maand </t>
  </si>
  <si>
    <t>OBJECTNR</t>
  </si>
  <si>
    <t>VLEUGEL</t>
  </si>
  <si>
    <t>VERDIEPING</t>
  </si>
  <si>
    <t>RUIMTENR</t>
  </si>
  <si>
    <t>RUIMTENAAM</t>
  </si>
  <si>
    <t>OPP</t>
  </si>
  <si>
    <t>VLOER</t>
  </si>
  <si>
    <t>TAAKNR</t>
  </si>
  <si>
    <t>FREQ</t>
  </si>
  <si>
    <t>TAAKOMSCHR</t>
  </si>
  <si>
    <t>HH</t>
  </si>
  <si>
    <t>255J</t>
  </si>
  <si>
    <t>Horeca harde vloer</t>
  </si>
  <si>
    <t>PH</t>
  </si>
  <si>
    <t>Pantry/keuken</t>
  </si>
  <si>
    <t>BZ</t>
  </si>
  <si>
    <t>Kantoor/personeels-/vergaderrruimte</t>
  </si>
  <si>
    <t>VZ</t>
  </si>
  <si>
    <t>Verkeersruimte/garderobe/reprografie</t>
  </si>
  <si>
    <t>VH</t>
  </si>
  <si>
    <t>06</t>
  </si>
  <si>
    <t>6.01</t>
  </si>
  <si>
    <t>Vergaderrruimte</t>
  </si>
  <si>
    <t>6.02</t>
  </si>
  <si>
    <t>6.03</t>
  </si>
  <si>
    <t>6.04</t>
  </si>
  <si>
    <t>6.05</t>
  </si>
  <si>
    <t>6.06</t>
  </si>
  <si>
    <t>Verkeersuimte</t>
  </si>
  <si>
    <t>6.07</t>
  </si>
  <si>
    <t>6.08</t>
  </si>
  <si>
    <t>6.09</t>
  </si>
  <si>
    <t>6.10</t>
  </si>
  <si>
    <t>6.11</t>
  </si>
  <si>
    <t>6.12</t>
  </si>
  <si>
    <t>6.13</t>
  </si>
  <si>
    <t>Kantoor/kolfruimte</t>
  </si>
  <si>
    <t>6.14</t>
  </si>
  <si>
    <t>6.15</t>
  </si>
  <si>
    <t>GLAS</t>
  </si>
  <si>
    <t>Glasbewassing 1e etage</t>
  </si>
  <si>
    <t>8010</t>
  </si>
  <si>
    <t>4J</t>
  </si>
  <si>
    <t>Gevelglas binnenzijde</t>
  </si>
  <si>
    <t>8020</t>
  </si>
  <si>
    <t>Separatieglas (m ² is totaal)</t>
  </si>
  <si>
    <t>Glasbewassing 6e etage</t>
  </si>
  <si>
    <t>Open ruimte</t>
  </si>
  <si>
    <t>BH</t>
  </si>
  <si>
    <t>Overlegruimte open</t>
  </si>
  <si>
    <t>SH</t>
  </si>
  <si>
    <t>Sanitaire ruimte/toiletten</t>
  </si>
  <si>
    <t>IZ</t>
  </si>
  <si>
    <t>EH</t>
  </si>
  <si>
    <t>Entree</t>
  </si>
  <si>
    <t>Glasbewassing 4e etage</t>
  </si>
  <si>
    <t>Glasbewassing 5e etage</t>
  </si>
  <si>
    <t>00</t>
  </si>
  <si>
    <t>Glasbewassing  3e etage</t>
  </si>
  <si>
    <t>Glasbewassing  4e etage</t>
  </si>
  <si>
    <t>03</t>
  </si>
  <si>
    <t>3.01</t>
  </si>
  <si>
    <t>Kantoor team 1</t>
  </si>
  <si>
    <t>3.02</t>
  </si>
  <si>
    <t>3.03</t>
  </si>
  <si>
    <t>3.04</t>
  </si>
  <si>
    <t>Kantoor team 2</t>
  </si>
  <si>
    <t>3.05</t>
  </si>
  <si>
    <t>Kantoor team 3</t>
  </si>
  <si>
    <t>3.06</t>
  </si>
  <si>
    <t>3.07</t>
  </si>
  <si>
    <t>Concentraite werkplek</t>
  </si>
  <si>
    <t>3.08</t>
  </si>
  <si>
    <t>3.09</t>
  </si>
  <si>
    <t>3.10</t>
  </si>
  <si>
    <t>Kantoor team 4</t>
  </si>
  <si>
    <t>3.11</t>
  </si>
  <si>
    <t>Kantoor team 5</t>
  </si>
  <si>
    <t>3.12</t>
  </si>
  <si>
    <t>3.12a</t>
  </si>
  <si>
    <t>Kantoorruimte</t>
  </si>
  <si>
    <t>3.13</t>
  </si>
  <si>
    <t>3.14</t>
  </si>
  <si>
    <t>Kantoor team 6</t>
  </si>
  <si>
    <t>3.15</t>
  </si>
  <si>
    <t>3.16</t>
  </si>
  <si>
    <t>3.17</t>
  </si>
  <si>
    <t>3.18</t>
  </si>
  <si>
    <t>3.19</t>
  </si>
  <si>
    <t>3.20</t>
  </si>
  <si>
    <t>Toiletten incl gang</t>
  </si>
  <si>
    <t>3.21</t>
  </si>
  <si>
    <t>3.22</t>
  </si>
  <si>
    <t>3.22a</t>
  </si>
  <si>
    <t>3.23</t>
  </si>
  <si>
    <t>3.24</t>
  </si>
  <si>
    <t>3.25</t>
  </si>
  <si>
    <t>Kantoor team 7</t>
  </si>
  <si>
    <t>3.26</t>
  </si>
  <si>
    <t>3.27</t>
  </si>
  <si>
    <t>3.28</t>
  </si>
  <si>
    <t>3.29</t>
  </si>
  <si>
    <t>3.30</t>
  </si>
  <si>
    <t>3.31</t>
  </si>
  <si>
    <t>3.32</t>
  </si>
  <si>
    <t>Kantoor team 8</t>
  </si>
  <si>
    <t>3.33</t>
  </si>
  <si>
    <t>Kantoor team 9</t>
  </si>
  <si>
    <t>3.34</t>
  </si>
  <si>
    <t>3.35</t>
  </si>
  <si>
    <t>3.36</t>
  </si>
  <si>
    <t>Kantoor team 10</t>
  </si>
  <si>
    <t>3.37</t>
  </si>
  <si>
    <t>3.38</t>
  </si>
  <si>
    <t>3.39</t>
  </si>
  <si>
    <t>Kantoor team 11</t>
  </si>
  <si>
    <t>3.40</t>
  </si>
  <si>
    <t>Kantoor team 12</t>
  </si>
  <si>
    <t>Kantoor team 13</t>
  </si>
  <si>
    <t>Kantoor team 14</t>
  </si>
  <si>
    <t>Kantoor team 15</t>
  </si>
  <si>
    <t>Kantoor team 16</t>
  </si>
  <si>
    <t>Kantoor team 17</t>
  </si>
  <si>
    <t>Kantoor belteam</t>
  </si>
  <si>
    <t>Verkeersruiimte</t>
  </si>
  <si>
    <t>4.18a</t>
  </si>
  <si>
    <t>Sanitair/douche</t>
  </si>
  <si>
    <t>2.01a</t>
  </si>
  <si>
    <t>Stiltezone</t>
  </si>
  <si>
    <t>2.12a</t>
  </si>
  <si>
    <t>2.12b</t>
  </si>
  <si>
    <t>2.14a</t>
  </si>
  <si>
    <t>Espressobar/kantine</t>
  </si>
  <si>
    <t>2.19a</t>
  </si>
  <si>
    <t>Koffiecorner</t>
  </si>
  <si>
    <t>2.19b</t>
  </si>
  <si>
    <t>Werkeiland 1</t>
  </si>
  <si>
    <t>2.21a</t>
  </si>
  <si>
    <t>2.25</t>
  </si>
  <si>
    <t>2.25a</t>
  </si>
  <si>
    <t>Werkplekkamer</t>
  </si>
  <si>
    <t>Overlegplek</t>
  </si>
  <si>
    <t>HZ</t>
  </si>
  <si>
    <t>Horeca zachte vloer</t>
  </si>
  <si>
    <t>Damestoilet</t>
  </si>
  <si>
    <t>Herentoilet</t>
  </si>
  <si>
    <t>2.39</t>
  </si>
  <si>
    <t>printerkamer</t>
  </si>
  <si>
    <t>2.40</t>
  </si>
  <si>
    <t>opslag</t>
  </si>
  <si>
    <t>Glasbewassing 2e etage</t>
  </si>
  <si>
    <t>2J</t>
  </si>
  <si>
    <t>510J</t>
  </si>
  <si>
    <t>8160</t>
  </si>
  <si>
    <t>Gevelbeplating reinigen</t>
  </si>
  <si>
    <t>Utrecht OL 1000</t>
  </si>
  <si>
    <t xml:space="preserve">   </t>
  </si>
  <si>
    <t>Trap</t>
  </si>
  <si>
    <t>Toilet</t>
  </si>
  <si>
    <t>2.07 a</t>
  </si>
  <si>
    <t>Open werkplekken 6p</t>
  </si>
  <si>
    <t>Werkkamer 8wp</t>
  </si>
  <si>
    <t>Open werkplekken 12p</t>
  </si>
  <si>
    <t>Concentratie 4wp</t>
  </si>
  <si>
    <t>Lounge 14p</t>
  </si>
  <si>
    <t>Open werkplekken 8p</t>
  </si>
  <si>
    <t>Werkkamer 4wp</t>
  </si>
  <si>
    <t>Stiltekamer 1p</t>
  </si>
  <si>
    <t>Overloop</t>
  </si>
  <si>
    <t>Open werkplekken 16p</t>
  </si>
  <si>
    <t>Overlegruimte 12-16p</t>
  </si>
  <si>
    <t>Open werkplekken</t>
  </si>
  <si>
    <t>2.30a</t>
  </si>
  <si>
    <t>Voorruimte toilet hr</t>
  </si>
  <si>
    <t>Toilet hr</t>
  </si>
  <si>
    <t>Voorruimte toilet ds</t>
  </si>
  <si>
    <t>Toilet ds</t>
  </si>
  <si>
    <t>Vergader- lunchruimte 38p</t>
  </si>
  <si>
    <t>HOUT</t>
  </si>
  <si>
    <t>SHN</t>
  </si>
  <si>
    <t>156J</t>
  </si>
  <si>
    <t>Sanitaire ruimte/toiletten naloop 3 keer</t>
  </si>
  <si>
    <t>TH</t>
  </si>
  <si>
    <t>Glasbewassing  bij bv rumte 2.30</t>
  </si>
  <si>
    <t>8000</t>
  </si>
  <si>
    <t>Gevelglas buitenzijde</t>
  </si>
  <si>
    <t>Glasbewas bij bv rumte 2.10 incl entree</t>
  </si>
  <si>
    <t>SUBNUMMER</t>
  </si>
  <si>
    <t>NAAM</t>
  </si>
  <si>
    <t>TAV</t>
  </si>
  <si>
    <t>ADRES</t>
  </si>
  <si>
    <t>POSTCODE</t>
  </si>
  <si>
    <t>PLAATS</t>
  </si>
  <si>
    <t>TELEFOON</t>
  </si>
  <si>
    <t>TELEFAX</t>
  </si>
  <si>
    <t xml:space="preserve">     008</t>
  </si>
  <si>
    <t xml:space="preserve">Zwolle                                  </t>
  </si>
  <si>
    <t xml:space="preserve">                                        </t>
  </si>
  <si>
    <t xml:space="preserve">Hanzelaan 236 / Koggelaan               </t>
  </si>
  <si>
    <t xml:space="preserve">       </t>
  </si>
  <si>
    <t xml:space="preserve">Zwolle                   </t>
  </si>
  <si>
    <t xml:space="preserve">                    </t>
  </si>
  <si>
    <t xml:space="preserve">     009</t>
  </si>
  <si>
    <t xml:space="preserve">Amsterdam                               </t>
  </si>
  <si>
    <t xml:space="preserve">Overschiestraat 55-57                   </t>
  </si>
  <si>
    <t>1062 HN</t>
  </si>
  <si>
    <t xml:space="preserve">Amsterdam                </t>
  </si>
  <si>
    <t xml:space="preserve">     016</t>
  </si>
  <si>
    <t xml:space="preserve">Rotterdam                               </t>
  </si>
  <si>
    <t xml:space="preserve">George Hintzenweg 89                    </t>
  </si>
  <si>
    <t xml:space="preserve">3068   </t>
  </si>
  <si>
    <t xml:space="preserve">Rotterdam                </t>
  </si>
  <si>
    <t xml:space="preserve">     022</t>
  </si>
  <si>
    <t xml:space="preserve">Nijmegen                                </t>
  </si>
  <si>
    <t xml:space="preserve">Jonkerbosplein 52                       </t>
  </si>
  <si>
    <t xml:space="preserve">Nijmegen                 </t>
  </si>
  <si>
    <t xml:space="preserve">     030</t>
  </si>
  <si>
    <t xml:space="preserve">CIZ Utrecht                             </t>
  </si>
  <si>
    <t xml:space="preserve">Orteliuslaan 1000                       </t>
  </si>
  <si>
    <t>3528 BD</t>
  </si>
  <si>
    <t xml:space="preserve">Utrecht                  </t>
  </si>
  <si>
    <t xml:space="preserve">     031</t>
  </si>
  <si>
    <t xml:space="preserve">Orteliuslaan 1001                       </t>
  </si>
  <si>
    <t>RUIMTESTAT</t>
  </si>
  <si>
    <t>N</t>
  </si>
  <si>
    <t>2.3</t>
  </si>
  <si>
    <t>2.2</t>
  </si>
  <si>
    <t>1.0</t>
  </si>
  <si>
    <t>2.1</t>
  </si>
  <si>
    <t>Gangen/hallen</t>
  </si>
  <si>
    <t>3.2</t>
  </si>
  <si>
    <t>toilet 2 x daags</t>
  </si>
  <si>
    <t>Glasbewassing 3e etage</t>
  </si>
  <si>
    <t>IH</t>
  </si>
  <si>
    <t>TZ</t>
  </si>
  <si>
    <t>Standleiding / sparing</t>
  </si>
  <si>
    <t>Server</t>
  </si>
  <si>
    <t>2.40a</t>
  </si>
  <si>
    <t xml:space="preserve">Glas centraal trappenhuis </t>
  </si>
  <si>
    <t>Hiervoor is wellicht een hoogwerker/stijger nodig om dit te kunnen bewassen</t>
  </si>
  <si>
    <t>Utrecht OL 1001</t>
  </si>
  <si>
    <t>Versie van :</t>
  </si>
  <si>
    <r>
      <rPr>
        <b/>
        <sz val="11"/>
        <color theme="3"/>
        <rFont val="Calibri"/>
        <family val="2"/>
        <scheme val="minor"/>
      </rPr>
      <t>Versie van :</t>
    </r>
    <r>
      <rPr>
        <sz val="11"/>
        <color theme="3"/>
        <rFont val="Calibri"/>
        <family val="2"/>
        <scheme val="minor"/>
      </rPr>
      <t xml:space="preserve"> </t>
    </r>
  </si>
  <si>
    <t>Orteliuslaan 1001</t>
  </si>
  <si>
    <t>Totaaloverzicht</t>
  </si>
  <si>
    <t xml:space="preserve">Schoonmaakonderhoud loc. Zwolle </t>
  </si>
  <si>
    <t>Reinigen van 2 koelkasten en 2 magnetron loc. Zwolle</t>
  </si>
  <si>
    <t>Wassen 2 theedoeken 2 stuks per pantry loc. Zwolle</t>
  </si>
  <si>
    <t>Schoonmaakonderhoud loc. Amsterdam</t>
  </si>
  <si>
    <t xml:space="preserve">Schoonmaakonderhoud loc. Nijmegen </t>
  </si>
  <si>
    <t xml:space="preserve">Reinigen van 2 koelkasten en 1 magnetron loc. Nijmegen </t>
  </si>
  <si>
    <t xml:space="preserve">Wassen theedoeken 2 stuks per pantry, per week loc. Nijmegen </t>
  </si>
  <si>
    <t xml:space="preserve">Schoonmaakonderhoud loc. Utrecht </t>
  </si>
  <si>
    <t xml:space="preserve">Reinigen van 4 koelkasten en 2 magnetrons loc. Utrecht </t>
  </si>
  <si>
    <t xml:space="preserve">Wassen theedoeken 2 stuks per pantry, per week loc. Utrecht </t>
  </si>
  <si>
    <t>4x hygiene boxen incl. RVS omhulsel loc. Utrecht</t>
  </si>
  <si>
    <t xml:space="preserve">Schoonmaakonderhoud loc. Rotterdam </t>
  </si>
  <si>
    <t xml:space="preserve">Reinigen van 3 koelkasten en 1 magnetron loc. Rotterdam </t>
  </si>
  <si>
    <t xml:space="preserve">Wassen theedoeken 2 stuks per pantry, per week loc. Rotterdam </t>
  </si>
  <si>
    <t xml:space="preserve">5x hygiene boxen incl. RVS omhulsel loc. Rotterdam </t>
  </si>
  <si>
    <t xml:space="preserve">Utrecht HK Orteliuslaan 1000 </t>
  </si>
  <si>
    <t xml:space="preserve">Utrecht Orteliuslaan 1001 </t>
  </si>
  <si>
    <t>Bedrag per maand</t>
  </si>
  <si>
    <t xml:space="preserve">4x ladybox en 3x paradise air bar  loc. Nijmegen </t>
  </si>
  <si>
    <t>Schoonmaakonderhoud loc. Utrecht 1001</t>
  </si>
  <si>
    <t xml:space="preserve">Reinigen van 3 koelkasten en 1 magnetron loc. Utrecht </t>
  </si>
  <si>
    <t xml:space="preserve">Totaal per maand </t>
  </si>
  <si>
    <t>Koelkast</t>
  </si>
  <si>
    <t>Magnetron</t>
  </si>
  <si>
    <t>Vaatwasser</t>
  </si>
  <si>
    <t>p/jr</t>
  </si>
  <si>
    <t>Huidig</t>
  </si>
  <si>
    <t>Tarieven</t>
  </si>
  <si>
    <t>Dameshygiene boxen (6) loc. Amsterdam</t>
  </si>
  <si>
    <t>Reinigen van 2 koelkasten en 2 magnetron loc. Amsterdam</t>
  </si>
  <si>
    <t xml:space="preserve">Wassen theedoeken 2 stuks per pantry(2) , per week loc. Amsterdam </t>
  </si>
  <si>
    <t>gang</t>
  </si>
  <si>
    <t>toiletten</t>
  </si>
  <si>
    <t>Totaal per jaar</t>
  </si>
  <si>
    <t>Kosten per jaar</t>
  </si>
  <si>
    <t>Verschil</t>
  </si>
  <si>
    <t>Per locatie oud</t>
  </si>
  <si>
    <t>Per locatie nieuw</t>
  </si>
  <si>
    <t>Totaal oud</t>
  </si>
  <si>
    <t>Totaal nieuw</t>
  </si>
  <si>
    <t>Bedrag per jaar</t>
  </si>
  <si>
    <t>Prijzenblad schoonmaakdienstverlening - CIZ</t>
  </si>
  <si>
    <t>1. U dient alle gevraagde gegevens in alle bladen in te vullen. Dat betekent:</t>
  </si>
  <si>
    <t xml:space="preserve">  &gt; Inschrijver dient alleen de witte velden in te vullen:</t>
  </si>
  <si>
    <t>wit</t>
  </si>
  <si>
    <t xml:space="preserve">  &gt; De oranje velden worden automatisch berekend:</t>
  </si>
  <si>
    <t>oranje</t>
  </si>
  <si>
    <t xml:space="preserve">  &gt; Het volgende veld wordt automatisch berekend en beoordeeld:</t>
  </si>
  <si>
    <t>groen</t>
  </si>
  <si>
    <t>2. Alle diensten zijn op afroep.</t>
  </si>
  <si>
    <t>Firma:</t>
  </si>
  <si>
    <t>Datum:</t>
  </si>
  <si>
    <t>Naam:</t>
  </si>
  <si>
    <t>Functie:</t>
  </si>
  <si>
    <t>Eigen referentienummer inschrijving:</t>
  </si>
  <si>
    <t>Handtekening:</t>
  </si>
  <si>
    <t>CIZ - Locatie Zwolle</t>
  </si>
  <si>
    <t>LOCATIE ZWOLLE</t>
  </si>
  <si>
    <t>Leverancier</t>
  </si>
  <si>
    <t xml:space="preserve">Plaats </t>
  </si>
  <si>
    <t>Handtekening</t>
  </si>
  <si>
    <t>Opdrachtgever</t>
  </si>
  <si>
    <t>CIZ</t>
  </si>
  <si>
    <t>Plaats</t>
  </si>
  <si>
    <t>Onderdeel</t>
  </si>
  <si>
    <t>Schoonmaakdienstverlening</t>
  </si>
  <si>
    <t>Ruimtesoort</t>
  </si>
  <si>
    <t>Prijs per m² per jaar</t>
  </si>
  <si>
    <t>Aantal m²</t>
  </si>
  <si>
    <t>Totaalprijs</t>
  </si>
  <si>
    <t>Bureaukamers - tapijt</t>
  </si>
  <si>
    <t>Verkeersruimten - parket</t>
  </si>
  <si>
    <t>Verkeersruimten - tapijt</t>
  </si>
  <si>
    <t>Verkeersruimten - steen</t>
  </si>
  <si>
    <t>Horeca ruimtes - tapijt</t>
  </si>
  <si>
    <t>Horeca ruimtes - parket</t>
  </si>
  <si>
    <t>Subtotaal schoonmaakdienstverlening locatie Zwolle</t>
  </si>
  <si>
    <t>Glasbewassing</t>
  </si>
  <si>
    <t>m2</t>
  </si>
  <si>
    <t>Omschrijving type glas</t>
  </si>
  <si>
    <t>Frequentie per jaar</t>
  </si>
  <si>
    <t>Prijs per m2 inclusief alle benodigde bereikbaarheidsmaterialen, middelen en veiligheidsvoorzieningen</t>
  </si>
  <si>
    <t>Prijs per beurt inclusief alle benodigde bereikbaarheidsmaterialen, middelen en veiligheidsvoorzieningen</t>
  </si>
  <si>
    <t>Totaalprijs per jaar inclusief alle benodigde bereikbaarheidsmaterialen, middelen en veiligheidsvoorzieningen</t>
  </si>
  <si>
    <t>Subtotaal glasbewassing locatie Zwolle</t>
  </si>
  <si>
    <t>Totaal schoonmaakdienstverlening + glasbewassing locatie Zwolle</t>
  </si>
  <si>
    <t>CIZ - Locatie Amsterdam</t>
  </si>
  <si>
    <t>LOCATIE AMSTERDAM</t>
  </si>
  <si>
    <t>Verkeersruimten - pvc</t>
  </si>
  <si>
    <t>Sanitaire ruimtes - DHGT</t>
  </si>
  <si>
    <t>Horeca ruimtes - pvc</t>
  </si>
  <si>
    <t>Subtotaal schoonmaakdienstverlening locatie Amsterdam</t>
  </si>
  <si>
    <t>Subtotaal glasbewassing locatie Amsterdam</t>
  </si>
  <si>
    <t>Totaal schoonmaakdienstverlening + glasbewassing locatie Amsterdam</t>
  </si>
  <si>
    <t>CIZ - Locatie Nijmegen</t>
  </si>
  <si>
    <t>LOCATIE NIJMEGEN</t>
  </si>
  <si>
    <t>Sanitaire ruimtes - steen</t>
  </si>
  <si>
    <t>Horeca ruimtes - vinyl</t>
  </si>
  <si>
    <t>Subtotaal schoonmaakdienstverlening locatie Nijmegen</t>
  </si>
  <si>
    <t>Subtotaal glasbewassing locatie Nijmegen</t>
  </si>
  <si>
    <t>Totaal schoonmaakdienstverlening + glasbewassing locatie Nijmegen</t>
  </si>
  <si>
    <t>CIZ - Locatie Rotterdam</t>
  </si>
  <si>
    <t>LOCATIE ROTTERDAM</t>
  </si>
  <si>
    <t>Subtotaal schoonmaakdienstverlening locatie Rotterdam</t>
  </si>
  <si>
    <t>Subtotaal glasbewassing locatie Rotterdam</t>
  </si>
  <si>
    <t>Totaal schoonmaakdienstverlening + glasbewassing locatie Rotterdam</t>
  </si>
  <si>
    <t>LOCATIE UTRECHT</t>
  </si>
  <si>
    <t>Sanitaire ruimtes - tegelvloer</t>
  </si>
  <si>
    <t>Subtotaal schoonmaakdienstverlening locatie Utrecht</t>
  </si>
  <si>
    <t>Binnengevelglas</t>
  </si>
  <si>
    <t>Beplating (grijs)</t>
  </si>
  <si>
    <t>Subtotaal glasbewassing locatie Utrecht</t>
  </si>
  <si>
    <t>Totaal schoonmaakdienstverlening + glasbewassing locatie Utrecht</t>
  </si>
  <si>
    <r>
      <rPr>
        <b/>
        <sz val="11"/>
        <color theme="3"/>
        <rFont val="Calibri"/>
        <family val="2"/>
        <scheme val="minor"/>
      </rPr>
      <t>CIZ - Af</t>
    </r>
    <r>
      <rPr>
        <b/>
        <sz val="11"/>
        <color rgb="FF243A77"/>
        <rFont val="Calibri"/>
        <family val="2"/>
        <scheme val="minor"/>
      </rPr>
      <t>roepprijzen en verrekenprijzen schoonmaak</t>
    </r>
  </si>
  <si>
    <t xml:space="preserve"> AFROEPPRIJZEN EN VERREKENPRIJZEN</t>
  </si>
  <si>
    <t>Handeling</t>
  </si>
  <si>
    <t>Prijs per m²/ stuk per beurt</t>
  </si>
  <si>
    <t>Dieptereiniging incl desinfecteren van de gehele toilet- en doucheruimte</t>
  </si>
  <si>
    <r>
      <t>1 - 100 m</t>
    </r>
    <r>
      <rPr>
        <vertAlign val="superscript"/>
        <sz val="11"/>
        <color rgb="FF243A77"/>
        <rFont val="Calibri"/>
        <family val="2"/>
        <scheme val="minor"/>
      </rPr>
      <t>2</t>
    </r>
  </si>
  <si>
    <r>
      <t>101 - 500 m</t>
    </r>
    <r>
      <rPr>
        <vertAlign val="superscript"/>
        <sz val="11"/>
        <color rgb="FF243A77"/>
        <rFont val="Calibri"/>
        <family val="2"/>
        <scheme val="minor"/>
      </rPr>
      <t>2</t>
    </r>
  </si>
  <si>
    <r>
      <t>501 m</t>
    </r>
    <r>
      <rPr>
        <vertAlign val="superscript"/>
        <sz val="11"/>
        <color rgb="FF243A77"/>
        <rFont val="Calibri"/>
        <family val="2"/>
        <scheme val="minor"/>
      </rPr>
      <t>2</t>
    </r>
    <r>
      <rPr>
        <sz val="11"/>
        <color rgb="FF243A77"/>
        <rFont val="Calibri"/>
        <family val="2"/>
        <scheme val="minor"/>
      </rPr>
      <t xml:space="preserve"> en meer</t>
    </r>
  </si>
  <si>
    <t>Reinigen tapijt (sproei-/extractie)</t>
  </si>
  <si>
    <t>Schrobben harde vloeren</t>
  </si>
  <si>
    <t>1-50 m²</t>
  </si>
  <si>
    <t>51-100 m²</t>
  </si>
  <si>
    <t>101 m² en meer</t>
  </si>
  <si>
    <t>Schuren van gelakte houten vloeren, incl. beschermlaag, incl. uit- en inruimen</t>
  </si>
  <si>
    <t>Sprayen/opwrijven excl. Uit- en inruimen</t>
  </si>
  <si>
    <t>Sprayen/opwrijven incl. Uit- en inruimen</t>
  </si>
  <si>
    <t>Strippen/conserveren excl. Uit- en inruimen</t>
  </si>
  <si>
    <t>Strippen/conserveren incl. Uit- en inruimen</t>
  </si>
  <si>
    <t>Uurtarieven en verrekenprijzen</t>
  </si>
  <si>
    <t>Prijs per uur</t>
  </si>
  <si>
    <t>Gemiddeld uurtarief</t>
  </si>
  <si>
    <t>Regietarief niet-specialistisch inclusief materialen/middelen</t>
  </si>
  <si>
    <t>Regietarief specialistisch inclusief materialen/middelen</t>
  </si>
  <si>
    <t>Gemiddeld servicetarief inclusief materialen/middelen</t>
  </si>
  <si>
    <t>Verrekenprijzen voor meer- en minderwerk</t>
  </si>
  <si>
    <t>Bedrag (in euro's)</t>
  </si>
  <si>
    <t>Schoonmaak</t>
  </si>
  <si>
    <t xml:space="preserve">Verrekenprijs per m2 per maand voor de sanitaire ruimten </t>
  </si>
  <si>
    <t xml:space="preserve">Verrekenprijs per m2 per maand voor de overige ruimten </t>
  </si>
  <si>
    <t>CIZ - sanitaire verbruiksartikelen</t>
  </si>
  <si>
    <t>SANITAIRE VERBRUIKSARTIKELEN</t>
  </si>
  <si>
    <t>Supplies</t>
  </si>
  <si>
    <t>Ten behoeve van dispenser</t>
  </si>
  <si>
    <t>Fictief aantal*</t>
  </si>
  <si>
    <t>Verpakkingseenheid</t>
  </si>
  <si>
    <t>Tarief per prijs eenheid excl. BTW</t>
  </si>
  <si>
    <t>Kosten totaal excl. BTW</t>
  </si>
  <si>
    <t>Handdoekjes</t>
  </si>
  <si>
    <t>Tork H3</t>
  </si>
  <si>
    <t>3750 stuks handdoek per doos</t>
  </si>
  <si>
    <t xml:space="preserve">Multifold Hand Towel Dispenser Tork H2 </t>
  </si>
  <si>
    <t>3780 stuks handdoek per doos</t>
  </si>
  <si>
    <t>Handzeep (foam of vloeibaar)</t>
  </si>
  <si>
    <t xml:space="preserve">Tork S1 </t>
  </si>
  <si>
    <t>6 flessen  a 1 liter per doos</t>
  </si>
  <si>
    <t xml:space="preserve">Toiletpapier </t>
  </si>
  <si>
    <t>Tork T4</t>
  </si>
  <si>
    <t>30 rollen per doos</t>
  </si>
  <si>
    <t>Luchtverfrisser</t>
  </si>
  <si>
    <t>Tork A1</t>
  </si>
  <si>
    <t xml:space="preserve">12 flacons a 75ml </t>
  </si>
  <si>
    <t xml:space="preserve">Paradise Air Bar CWS </t>
  </si>
  <si>
    <t>8 stuks per doos</t>
  </si>
  <si>
    <t xml:space="preserve">Seatcleaner </t>
  </si>
  <si>
    <t xml:space="preserve">Tork S2 </t>
  </si>
  <si>
    <t>12 flacons a 475ml</t>
  </si>
  <si>
    <t>Huur dameshygiënebox wisseling twee wekelijks**</t>
  </si>
  <si>
    <t>te bepalen door Inschrijver; niet vast te maken aan muur</t>
  </si>
  <si>
    <t xml:space="preserve">per wisseling </t>
  </si>
  <si>
    <t>Totaalbedrag sanitaire verbruiksartikelen</t>
  </si>
  <si>
    <t>*De genoemde aantallen zijn indicatief en bedoeld ter vergelijking van de offertes. Aan de aantallen kunnen geen rechten worden ontleend.</t>
  </si>
  <si>
    <t>**Bij huurprijs dient Inschrijver een all-in prijs op te geven per maand per item gebaseerd op 365 dagen. Met all-in prijs wordt hier bedoeld de prijs incl.onderhouds- en servicekosten. Inschrijver is verantwoordelijk voor 100% beschikbaarheid van de hygiëneboxen. Alle hygiëneboxen blijven eigendom van de Inschrijver en na beeindiging van de Overeenkomst worden hygiëneboxen kosteloos verwijderd door Inschrijver. Hygieneboxen dienen in wit, zwart en RVS beschikbaar te zijn.</t>
  </si>
  <si>
    <t>CIZ - additionele werkzaamheden</t>
  </si>
  <si>
    <t>Additionele werkzaamheden</t>
  </si>
  <si>
    <t>Werkzaamheden</t>
  </si>
  <si>
    <t>Frequentie</t>
  </si>
  <si>
    <t>Wassen theedoeken pantry (2 stuks per pantry per week)</t>
  </si>
  <si>
    <t>Inwendig reinigen inbouwkoelkast pantry</t>
  </si>
  <si>
    <t>Inwendig reinigen magnetron pantry</t>
  </si>
  <si>
    <t>Totaalbedrag additionele werkzaamheden</t>
  </si>
  <si>
    <t>CIZ - Inschrijfprijs</t>
  </si>
  <si>
    <t>INSCHRIJFPRIJS</t>
  </si>
  <si>
    <t>Totaal schoonmaakdienstverlening + glasbewassing</t>
  </si>
  <si>
    <t>Sanitaire verbruiksartikelen</t>
  </si>
  <si>
    <t>Inschrijfprijs</t>
  </si>
  <si>
    <t>Log mutaties</t>
  </si>
  <si>
    <t xml:space="preserve">Subnummer : </t>
  </si>
  <si>
    <t>P.6857/TS</t>
  </si>
  <si>
    <t>separatieglas (dubbelzijdig)</t>
  </si>
  <si>
    <t>gevelglas binnenzijde</t>
  </si>
  <si>
    <t>Sanitaire ruimtes - tegel</t>
  </si>
  <si>
    <t xml:space="preserve">Buitengevelglas </t>
  </si>
  <si>
    <t>Verkeersruimten - hout</t>
  </si>
  <si>
    <t xml:space="preserve">  &gt; De roodgekleurde tabbladen zijn niet van toepassing en worden pas gevuld NA gunning, e.e.a. t.b.v. contractbeheer:</t>
  </si>
  <si>
    <t>rood</t>
  </si>
  <si>
    <t>Reinigen beeldscherm, toetsenbord en muis per set incl. materialen en middelen</t>
  </si>
  <si>
    <t>26-50 sets</t>
  </si>
  <si>
    <t>51 sets en meer</t>
  </si>
  <si>
    <t xml:space="preserve">1-25 sets </t>
  </si>
  <si>
    <t>Desinfectiezuil</t>
  </si>
  <si>
    <t>1 stuk a 1000 ml (0,5 ml/dosering) per doos</t>
  </si>
  <si>
    <t>Handhygiëne station Tosca 2, navulbare dispenser met elleboogbediening</t>
  </si>
  <si>
    <t>Desinfectiewandpomp</t>
  </si>
  <si>
    <t>Dispenser elleboog 1000ml wit kunststof Handdesinfectie </t>
  </si>
  <si>
    <t>Reinigen tapijt (Bonnet-methode)</t>
  </si>
  <si>
    <t>Reinigen tapijt (droogreiniging)</t>
  </si>
  <si>
    <t>Reinigen tapijt (koolzuurreiniging)</t>
  </si>
  <si>
    <t>4. Prijzen die niet opgegegeven zijn kunnen niet in rekening worden gebracht.</t>
  </si>
  <si>
    <t>5. Indien u geen prijzen invult, betekent dit dat voor het gevraagde geen bedrag in rekening wordt gebracht (zijnde 0 euro).</t>
  </si>
  <si>
    <t>6. U dient alle bladen na het invullen rechtsgeldig te ondertekenen en getekend en ingescand bij uw inschrijving te voegen, 
daarnaast eveneens als Excel formulier ingevuld bij uw inschrijving voegen.</t>
  </si>
  <si>
    <t>7. Deze bijlage en onderliggende werkbladen maken integraal onderdeel uit van het beschrijvend document met referentie zoals hierboven vermeld.</t>
  </si>
  <si>
    <t>8. De aantallen zijn zo goed mogelijk vastgesteld. Dit is echter een momentopname waar aan geen rechten kunnen worden ontleend.</t>
  </si>
  <si>
    <t xml:space="preserve">9. Een inkrimping en/of uitbreiding van de organisatie CIZ, met als gevolg een afname en/of toename van het aantal verbruiksartikelen, mag geen gevolg hebben voor de door u aangegeven prijzen. </t>
  </si>
  <si>
    <t>9. Alle prijzen dienen exclusief BTW te zijn.</t>
  </si>
  <si>
    <t>3. De prijzen voor alle sanitaire artikelen dienen inclusief de handelingskosten te zijn, ongeacht het werkelijke verbruik op betreffende locatie.</t>
  </si>
  <si>
    <t xml:space="preserve">Verrekenprijs per sanitairnaloopronde per locatie per maand </t>
  </si>
  <si>
    <t>uurtarief</t>
  </si>
  <si>
    <t>aantal uren per locatie 
(incl. evt. afrondingsuren voor een volwaardige taak)</t>
  </si>
  <si>
    <t>LOCATIE UTRECHT-HOOFDKANTOOR</t>
  </si>
  <si>
    <t>CIZ - Locatie Utrecht-Hoofdkantoor (OL 1000)</t>
  </si>
  <si>
    <t>CIZ - Locatie Utrecht (OL 1001)</t>
  </si>
  <si>
    <r>
      <t>Leeswijzer</t>
    </r>
    <r>
      <rPr>
        <sz val="11"/>
        <color rgb="FF243A77"/>
        <rFont val="Calibri"/>
        <family val="2"/>
        <scheme val="minor"/>
      </rPr>
      <t xml:space="preserve"> Bijlage Ruimtestaten_Prijzenbladen </t>
    </r>
  </si>
  <si>
    <t xml:space="preserve">Handlingskosten (bestellen, opbergen, verzendkosten) van het voorraadbeheer van de sanitaire verbruiksartikelen, per kantoor per jaar. </t>
  </si>
  <si>
    <t>Jaarlijkse kosten per kantoor</t>
  </si>
  <si>
    <t>overleg</t>
  </si>
  <si>
    <t>kantoor</t>
  </si>
  <si>
    <t>concentratie plek</t>
  </si>
  <si>
    <t>werkplek</t>
  </si>
  <si>
    <t>ontmoetingsruimte</t>
  </si>
  <si>
    <t>repro ruimte</t>
  </si>
  <si>
    <t>vergaderruimte</t>
  </si>
  <si>
    <t>Batterijen luchtverfrissers</t>
  </si>
  <si>
    <t>Alkaline C LR 14</t>
  </si>
  <si>
    <t>pak van 20 stuks</t>
  </si>
  <si>
    <t>Aangeboden product</t>
  </si>
  <si>
    <t>Per pantry (9 pantry's)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</si>
</sst>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 #,##0.0000_-;_-* #,##0.0000\-;_-* &quot;-&quot;??_-;_-@_-"/>
    <numFmt numFmtId="167" formatCode="_ [$€-413]\ * #,##0.00_ ;_ [$€-413]\ * \-#,##0.00_ ;_ [$€-413]\ * &quot;-&quot;??_ ;_ @_ "/>
  </numFmts>
  <fonts count="29" x14ac:knownFonts="1">
    <font>
      <sz val="11"/>
      <color theme="1"/>
      <name val="Calibri"/>
      <family val="2"/>
      <scheme val="minor"/>
    </font>
    <font>
      <sz val="10"/>
      <name val="Arial"/>
      <family val="2"/>
    </font>
    <font>
      <sz val="10"/>
      <name val="MS Sans Serif"/>
      <family val="2"/>
    </font>
    <font>
      <b/>
      <sz val="10"/>
      <name val="Arial"/>
      <family val="2"/>
    </font>
    <font>
      <sz val="11"/>
      <name val="Calibri"/>
      <family val="2"/>
      <scheme val="minor"/>
    </font>
    <font>
      <b/>
      <sz val="11"/>
      <color rgb="FF243A77"/>
      <name val="Calibri"/>
      <family val="2"/>
      <scheme val="minor"/>
    </font>
    <font>
      <sz val="11"/>
      <color theme="3"/>
      <name val="Calibri"/>
      <family val="2"/>
      <scheme val="minor"/>
    </font>
    <font>
      <b/>
      <sz val="11"/>
      <color theme="3"/>
      <name val="Calibri"/>
      <family val="2"/>
      <scheme val="minor"/>
    </font>
    <font>
      <sz val="10"/>
      <color theme="3"/>
      <name val="Arial"/>
      <family val="2"/>
    </font>
    <font>
      <sz val="11"/>
      <color theme="1"/>
      <name val="Calibri"/>
      <family val="2"/>
      <scheme val="minor"/>
    </font>
    <font>
      <b/>
      <sz val="11"/>
      <color theme="1"/>
      <name val="Calibri"/>
      <family val="2"/>
      <scheme val="minor"/>
    </font>
    <font>
      <b/>
      <sz val="11"/>
      <color rgb="FFFF0000"/>
      <name val="Calibri"/>
      <family val="2"/>
      <scheme val="minor"/>
    </font>
    <font>
      <sz val="9"/>
      <color indexed="81"/>
      <name val="Tahoma"/>
      <family val="2"/>
    </font>
    <font>
      <sz val="10"/>
      <color theme="1"/>
      <name val="Verdana"/>
      <family val="2"/>
    </font>
    <font>
      <sz val="10"/>
      <name val="Verdana"/>
      <family val="2"/>
    </font>
    <font>
      <sz val="11"/>
      <color indexed="8"/>
      <name val="Calibri"/>
      <family val="2"/>
    </font>
    <font>
      <sz val="11"/>
      <color rgb="FFFF0000"/>
      <name val="Calibri"/>
      <family val="2"/>
      <scheme val="minor"/>
    </font>
    <font>
      <sz val="11"/>
      <color rgb="FF444444"/>
      <name val="Calibri"/>
      <family val="2"/>
      <scheme val="minor"/>
    </font>
    <font>
      <sz val="8"/>
      <name val="Calibri"/>
      <family val="2"/>
      <scheme val="minor"/>
    </font>
    <font>
      <b/>
      <sz val="11"/>
      <name val="Calibri"/>
      <family val="2"/>
      <scheme val="minor"/>
    </font>
    <font>
      <sz val="11"/>
      <color rgb="FF243A77"/>
      <name val="Calibri"/>
      <family val="2"/>
      <scheme val="minor"/>
    </font>
    <font>
      <sz val="11"/>
      <color rgb="FF5A5A5A"/>
      <name val="Calibri"/>
      <family val="2"/>
      <scheme val="minor"/>
    </font>
    <font>
      <b/>
      <sz val="9"/>
      <color theme="3"/>
      <name val="Calibri"/>
      <family val="2"/>
      <scheme val="minor"/>
    </font>
    <font>
      <b/>
      <sz val="12"/>
      <color rgb="FF243A77"/>
      <name val="Calibri"/>
      <family val="2"/>
      <scheme val="minor"/>
    </font>
    <font>
      <sz val="10"/>
      <name val="Tahoma"/>
      <family val="2"/>
    </font>
    <font>
      <vertAlign val="superscript"/>
      <sz val="11"/>
      <color rgb="FF243A77"/>
      <name val="Calibri"/>
      <family val="2"/>
      <scheme val="minor"/>
    </font>
    <font>
      <i/>
      <sz val="11"/>
      <name val="Calibri"/>
      <family val="2"/>
      <scheme val="minor"/>
    </font>
    <font>
      <sz val="9"/>
      <color theme="1"/>
      <name val="Verdana"/>
      <family val="2"/>
    </font>
    <font>
      <b/>
      <sz val="11"/>
      <color rgb="FF5A5A5A"/>
      <name val="Calibri"/>
      <family val="2"/>
      <scheme val="minor"/>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9900"/>
        <bgColor indexed="8"/>
      </patternFill>
    </fill>
    <fill>
      <patternFill patternType="solid">
        <fgColor indexed="50"/>
        <bgColor indexed="8"/>
      </patternFill>
    </fill>
    <fill>
      <patternFill patternType="solid">
        <fgColor indexed="9"/>
        <bgColor indexed="64"/>
      </patternFill>
    </fill>
    <fill>
      <patternFill patternType="solid">
        <fgColor rgb="FFFF9900"/>
        <bgColor indexed="64"/>
      </patternFill>
    </fill>
    <fill>
      <patternFill patternType="solid">
        <fgColor rgb="FFFFC000"/>
        <bgColor indexed="64"/>
      </patternFill>
    </fill>
    <fill>
      <patternFill patternType="solid">
        <fgColor rgb="FFFF0000"/>
        <bgColor indexed="8"/>
      </patternFill>
    </fill>
  </fills>
  <borders count="59">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style="double">
        <color indexed="64"/>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double">
        <color auto="1"/>
      </top>
      <bottom style="medium">
        <color indexed="64"/>
      </bottom>
      <diagonal/>
    </border>
  </borders>
  <cellStyleXfs count="19">
    <xf numFmtId="0" fontId="0" fillId="0" borderId="0"/>
    <xf numFmtId="0" fontId="1" fillId="0" borderId="0"/>
    <xf numFmtId="0" fontId="2" fillId="0" borderId="0"/>
    <xf numFmtId="43" fontId="9" fillId="0" borderId="0" applyFont="0" applyFill="0" applyBorder="0" applyAlignment="0" applyProtection="0"/>
    <xf numFmtId="44" fontId="9" fillId="0" borderId="0" applyFont="0" applyFill="0" applyBorder="0" applyAlignment="0" applyProtection="0"/>
    <xf numFmtId="0" fontId="13" fillId="0" borderId="0"/>
    <xf numFmtId="9" fontId="9" fillId="0" borderId="0" applyFont="0" applyFill="0" applyBorder="0" applyAlignment="0" applyProtection="0"/>
    <xf numFmtId="0" fontId="1" fillId="0" borderId="0"/>
    <xf numFmtId="9" fontId="2" fillId="0" borderId="0" applyFont="0" applyFill="0" applyBorder="0" applyAlignment="0" applyProtection="0"/>
    <xf numFmtId="165" fontId="2" fillId="0" borderId="0" applyFont="0" applyFill="0" applyBorder="0" applyAlignment="0" applyProtection="0"/>
    <xf numFmtId="0" fontId="1" fillId="0" borderId="0"/>
    <xf numFmtId="0" fontId="13" fillId="0" borderId="0"/>
    <xf numFmtId="44" fontId="13" fillId="0" borderId="0" applyFont="0" applyFill="0" applyBorder="0" applyAlignment="0" applyProtection="0"/>
    <xf numFmtId="0" fontId="1" fillId="0" borderId="0"/>
    <xf numFmtId="0" fontId="1" fillId="0" borderId="0"/>
    <xf numFmtId="0" fontId="1" fillId="0" borderId="0"/>
    <xf numFmtId="0" fontId="24" fillId="0" borderId="0"/>
    <xf numFmtId="0" fontId="1" fillId="0" borderId="0"/>
    <xf numFmtId="164" fontId="24" fillId="0" borderId="0" applyFont="0" applyFill="0" applyBorder="0" applyAlignment="0" applyProtection="0"/>
  </cellStyleXfs>
  <cellXfs count="289">
    <xf numFmtId="0" fontId="0" fillId="0" borderId="0" xfId="0"/>
    <xf numFmtId="0" fontId="1" fillId="0" borderId="0" xfId="1"/>
    <xf numFmtId="0" fontId="1" fillId="0" borderId="0" xfId="1" applyFill="1" applyBorder="1" applyAlignment="1" applyProtection="1">
      <alignment horizontal="left"/>
      <protection hidden="1"/>
    </xf>
    <xf numFmtId="0" fontId="1" fillId="0" borderId="0" xfId="1" applyAlignment="1" applyProtection="1">
      <alignment horizontal="left"/>
      <protection locked="0"/>
    </xf>
    <xf numFmtId="164" fontId="1" fillId="0" borderId="0" xfId="1" applyNumberFormat="1" applyAlignment="1" applyProtection="1">
      <alignment horizontal="left"/>
      <protection locked="0"/>
    </xf>
    <xf numFmtId="0" fontId="1" fillId="0" borderId="0" xfId="1" applyFont="1" applyAlignment="1" applyProtection="1">
      <alignment horizontal="left"/>
      <protection locked="0"/>
    </xf>
    <xf numFmtId="0" fontId="3" fillId="0" borderId="0" xfId="1" applyFont="1" applyAlignment="1" applyProtection="1">
      <alignment horizontal="left"/>
    </xf>
    <xf numFmtId="0" fontId="1" fillId="0" borderId="0" xfId="1" applyFont="1" applyAlignment="1" applyProtection="1">
      <alignment horizontal="left"/>
    </xf>
    <xf numFmtId="0" fontId="1" fillId="0" borderId="2" xfId="1" applyBorder="1" applyAlignment="1" applyProtection="1">
      <alignment horizontal="left"/>
    </xf>
    <xf numFmtId="0" fontId="1" fillId="0" borderId="1" xfId="1" applyBorder="1" applyAlignment="1" applyProtection="1">
      <alignment horizontal="left"/>
    </xf>
    <xf numFmtId="0" fontId="4" fillId="0" borderId="0" xfId="1" applyFont="1"/>
    <xf numFmtId="3" fontId="4" fillId="0" borderId="0" xfId="1" applyNumberFormat="1" applyFont="1" applyAlignment="1" applyProtection="1">
      <alignment horizontal="left"/>
    </xf>
    <xf numFmtId="0" fontId="4" fillId="0" borderId="3" xfId="1" applyFont="1" applyBorder="1" applyAlignment="1" applyProtection="1">
      <alignment horizontal="left"/>
    </xf>
    <xf numFmtId="0" fontId="5" fillId="0" borderId="3" xfId="1" applyFont="1" applyBorder="1" applyAlignment="1" applyProtection="1">
      <alignment horizontal="left"/>
    </xf>
    <xf numFmtId="0" fontId="5" fillId="2" borderId="0" xfId="2" applyNumberFormat="1" applyFont="1" applyFill="1" applyBorder="1" applyAlignment="1" applyProtection="1">
      <alignment horizontal="center" textRotation="45"/>
    </xf>
    <xf numFmtId="3" fontId="5" fillId="2" borderId="0" xfId="2" applyNumberFormat="1" applyFont="1" applyFill="1" applyBorder="1" applyAlignment="1" applyProtection="1">
      <alignment horizontal="center" textRotation="45"/>
    </xf>
    <xf numFmtId="0" fontId="6" fillId="0" borderId="3" xfId="1" applyFont="1" applyBorder="1" applyAlignment="1" applyProtection="1">
      <alignment horizontal="left"/>
    </xf>
    <xf numFmtId="0" fontId="6" fillId="0" borderId="3" xfId="0" applyFont="1" applyBorder="1" applyAlignment="1">
      <alignment horizontal="center"/>
    </xf>
    <xf numFmtId="1" fontId="6" fillId="0" borderId="3" xfId="0" applyNumberFormat="1" applyFont="1" applyBorder="1" applyAlignment="1">
      <alignment horizontal="center"/>
    </xf>
    <xf numFmtId="2" fontId="6" fillId="0" borderId="3" xfId="0" applyNumberFormat="1" applyFont="1" applyBorder="1" applyAlignment="1">
      <alignment horizontal="center"/>
    </xf>
    <xf numFmtId="0" fontId="6" fillId="0" borderId="3" xfId="1" applyFont="1" applyBorder="1" applyAlignment="1">
      <alignment horizontal="center"/>
    </xf>
    <xf numFmtId="1" fontId="6" fillId="3" borderId="3" xfId="0" applyNumberFormat="1" applyFont="1" applyFill="1" applyBorder="1" applyAlignment="1">
      <alignment horizontal="center"/>
    </xf>
    <xf numFmtId="0" fontId="6" fillId="0" borderId="3" xfId="0" applyFont="1" applyBorder="1" applyAlignment="1">
      <alignment horizontal="center" vertical="center"/>
    </xf>
    <xf numFmtId="1" fontId="6" fillId="0" borderId="3" xfId="0" applyNumberFormat="1" applyFont="1" applyBorder="1" applyAlignment="1">
      <alignment horizontal="center" vertical="center"/>
    </xf>
    <xf numFmtId="2" fontId="6" fillId="0" borderId="3" xfId="0" applyNumberFormat="1" applyFont="1" applyBorder="1" applyAlignment="1">
      <alignment horizontal="center" vertical="center"/>
    </xf>
    <xf numFmtId="0" fontId="6" fillId="0" borderId="3" xfId="1" applyNumberFormat="1" applyFont="1" applyBorder="1" applyAlignment="1" applyProtection="1">
      <alignment horizontal="left"/>
    </xf>
    <xf numFmtId="1" fontId="6" fillId="0" borderId="3" xfId="0" applyNumberFormat="1" applyFont="1" applyBorder="1" applyAlignment="1">
      <alignment horizontal="center" vertical="center" wrapText="1"/>
    </xf>
    <xf numFmtId="2" fontId="6" fillId="0" borderId="10" xfId="0" applyNumberFormat="1" applyFont="1" applyBorder="1" applyAlignment="1">
      <alignment horizontal="center"/>
    </xf>
    <xf numFmtId="2" fontId="6" fillId="0" borderId="12" xfId="0" applyNumberFormat="1" applyFont="1" applyBorder="1" applyAlignment="1">
      <alignment horizontal="center"/>
    </xf>
    <xf numFmtId="0" fontId="6" fillId="4" borderId="3" xfId="0" applyFont="1" applyFill="1" applyBorder="1" applyAlignment="1">
      <alignment horizontal="center"/>
    </xf>
    <xf numFmtId="1" fontId="6" fillId="4" borderId="3" xfId="0" applyNumberFormat="1" applyFont="1" applyFill="1" applyBorder="1" applyAlignment="1">
      <alignment horizontal="center"/>
    </xf>
    <xf numFmtId="2" fontId="6" fillId="4" borderId="3" xfId="0" applyNumberFormat="1" applyFont="1" applyFill="1" applyBorder="1" applyAlignment="1">
      <alignment horizontal="center"/>
    </xf>
    <xf numFmtId="2" fontId="6" fillId="4" borderId="11" xfId="0" applyNumberFormat="1" applyFont="1" applyFill="1" applyBorder="1" applyAlignment="1">
      <alignment horizontal="center"/>
    </xf>
    <xf numFmtId="0" fontId="6" fillId="4" borderId="3" xfId="0" applyFont="1" applyFill="1" applyBorder="1" applyAlignment="1">
      <alignment horizontal="center" vertical="center"/>
    </xf>
    <xf numFmtId="1" fontId="6" fillId="4" borderId="3" xfId="0" applyNumberFormat="1" applyFont="1" applyFill="1" applyBorder="1" applyAlignment="1">
      <alignment horizontal="center" vertical="center"/>
    </xf>
    <xf numFmtId="2" fontId="6" fillId="4" borderId="3" xfId="0" applyNumberFormat="1" applyFont="1" applyFill="1" applyBorder="1" applyAlignment="1">
      <alignment horizontal="center" vertical="center"/>
    </xf>
    <xf numFmtId="0" fontId="6" fillId="4" borderId="3" xfId="1" applyFont="1" applyFill="1" applyBorder="1" applyAlignment="1" applyProtection="1">
      <alignment horizontal="center"/>
    </xf>
    <xf numFmtId="0" fontId="6" fillId="0" borderId="3" xfId="1" applyFont="1" applyFill="1" applyBorder="1" applyAlignment="1" applyProtection="1">
      <alignment horizontal="center"/>
    </xf>
    <xf numFmtId="0" fontId="6" fillId="0" borderId="3" xfId="1" applyFont="1" applyFill="1" applyBorder="1" applyAlignment="1" applyProtection="1">
      <alignment horizontal="center" vertical="center"/>
    </xf>
    <xf numFmtId="0" fontId="6" fillId="4" borderId="3" xfId="1" applyFont="1" applyFill="1" applyBorder="1" applyAlignment="1" applyProtection="1">
      <alignment horizontal="center" vertical="center"/>
    </xf>
    <xf numFmtId="0" fontId="6" fillId="0" borderId="0" xfId="0" applyFont="1"/>
    <xf numFmtId="0" fontId="6" fillId="3" borderId="3" xfId="1" applyFont="1" applyFill="1" applyBorder="1" applyAlignment="1" applyProtection="1">
      <alignment horizontal="center"/>
    </xf>
    <xf numFmtId="0" fontId="6" fillId="3" borderId="3" xfId="1" applyFont="1" applyFill="1" applyBorder="1" applyAlignment="1" applyProtection="1">
      <alignment horizontal="center" vertical="center"/>
    </xf>
    <xf numFmtId="0" fontId="6" fillId="0" borderId="0" xfId="1" applyFont="1" applyAlignment="1" applyProtection="1">
      <alignment horizontal="left"/>
    </xf>
    <xf numFmtId="0" fontId="8" fillId="0" borderId="0" xfId="1" applyFont="1"/>
    <xf numFmtId="0" fontId="1" fillId="0" borderId="0" xfId="1" applyBorder="1" applyAlignment="1" applyProtection="1">
      <alignment horizontal="left"/>
    </xf>
    <xf numFmtId="2" fontId="0" fillId="0" borderId="0" xfId="0" applyNumberFormat="1"/>
    <xf numFmtId="43" fontId="0" fillId="0" borderId="0" xfId="3" applyFont="1"/>
    <xf numFmtId="43" fontId="0" fillId="0" borderId="0" xfId="0" applyNumberFormat="1"/>
    <xf numFmtId="0" fontId="0" fillId="0" borderId="3" xfId="0" applyBorder="1"/>
    <xf numFmtId="43" fontId="0" fillId="0" borderId="3" xfId="3" applyFont="1" applyBorder="1"/>
    <xf numFmtId="43" fontId="0" fillId="0" borderId="3" xfId="0" applyNumberFormat="1" applyBorder="1"/>
    <xf numFmtId="0" fontId="0" fillId="0" borderId="3" xfId="0" applyBorder="1" applyAlignment="1">
      <alignment horizontal="center"/>
    </xf>
    <xf numFmtId="44" fontId="0" fillId="0" borderId="3" xfId="4" applyFont="1" applyBorder="1"/>
    <xf numFmtId="0" fontId="11" fillId="0" borderId="3" xfId="0" applyFont="1" applyBorder="1"/>
    <xf numFmtId="44" fontId="11" fillId="0" borderId="3" xfId="4" applyFont="1" applyBorder="1"/>
    <xf numFmtId="44" fontId="0" fillId="0" borderId="0" xfId="0" applyNumberFormat="1"/>
    <xf numFmtId="44" fontId="0" fillId="0" borderId="0" xfId="0" applyNumberFormat="1" applyFill="1"/>
    <xf numFmtId="0" fontId="0" fillId="0" borderId="0" xfId="0" applyFill="1"/>
    <xf numFmtId="44" fontId="0" fillId="0" borderId="0" xfId="4" applyFont="1"/>
    <xf numFmtId="14" fontId="0" fillId="0" borderId="0" xfId="0" applyNumberFormat="1"/>
    <xf numFmtId="44" fontId="10" fillId="0" borderId="0" xfId="0" applyNumberFormat="1" applyFont="1"/>
    <xf numFmtId="0" fontId="6" fillId="0" borderId="3" xfId="0" applyFont="1" applyFill="1" applyBorder="1" applyAlignment="1">
      <alignment horizontal="center" vertical="center"/>
    </xf>
    <xf numFmtId="1" fontId="6" fillId="0" borderId="3" xfId="0" applyNumberFormat="1" applyFont="1" applyFill="1" applyBorder="1" applyAlignment="1">
      <alignment horizontal="center" vertical="center"/>
    </xf>
    <xf numFmtId="2" fontId="6" fillId="0" borderId="3" xfId="0" applyNumberFormat="1" applyFont="1" applyFill="1" applyBorder="1" applyAlignment="1">
      <alignment horizontal="center" vertical="center"/>
    </xf>
    <xf numFmtId="0" fontId="10" fillId="0" borderId="0" xfId="0" applyFont="1"/>
    <xf numFmtId="0" fontId="0" fillId="0" borderId="4" xfId="0" applyBorder="1"/>
    <xf numFmtId="0" fontId="0" fillId="0" borderId="16" xfId="0" applyBorder="1"/>
    <xf numFmtId="0" fontId="0" fillId="0" borderId="5" xfId="0" applyBorder="1"/>
    <xf numFmtId="0" fontId="0" fillId="0" borderId="6" xfId="0" applyBorder="1"/>
    <xf numFmtId="43" fontId="0" fillId="0" borderId="3" xfId="3" applyFont="1" applyBorder="1" applyAlignment="1">
      <alignment horizontal="center"/>
    </xf>
    <xf numFmtId="43" fontId="0" fillId="0" borderId="7" xfId="0" applyNumberFormat="1" applyBorder="1" applyAlignment="1">
      <alignment horizontal="center"/>
    </xf>
    <xf numFmtId="16" fontId="0" fillId="0" borderId="0" xfId="0" applyNumberFormat="1"/>
    <xf numFmtId="44" fontId="0" fillId="0" borderId="0" xfId="4" applyNumberFormat="1" applyFont="1"/>
    <xf numFmtId="44" fontId="0" fillId="0" borderId="0" xfId="0" applyNumberFormat="1" applyFont="1" applyFill="1" applyBorder="1"/>
    <xf numFmtId="0" fontId="0" fillId="0" borderId="0" xfId="0" applyAlignment="1">
      <alignment horizontal="right"/>
    </xf>
    <xf numFmtId="43" fontId="0" fillId="0" borderId="17" xfId="3" applyFont="1" applyBorder="1" applyAlignment="1">
      <alignment horizontal="center"/>
    </xf>
    <xf numFmtId="14" fontId="0" fillId="5" borderId="0" xfId="0" applyNumberFormat="1" applyFill="1"/>
    <xf numFmtId="0" fontId="0" fillId="5" borderId="0" xfId="0" applyFill="1"/>
    <xf numFmtId="10" fontId="0" fillId="0" borderId="0" xfId="6" applyNumberFormat="1" applyFont="1"/>
    <xf numFmtId="0" fontId="6" fillId="0" borderId="3" xfId="0" applyFont="1" applyFill="1" applyBorder="1" applyAlignment="1">
      <alignment horizontal="center"/>
    </xf>
    <xf numFmtId="1" fontId="6" fillId="0" borderId="3" xfId="0" applyNumberFormat="1" applyFont="1" applyFill="1" applyBorder="1" applyAlignment="1">
      <alignment horizontal="center"/>
    </xf>
    <xf numFmtId="2" fontId="6" fillId="0" borderId="3" xfId="0" applyNumberFormat="1" applyFont="1" applyFill="1" applyBorder="1" applyAlignment="1">
      <alignment horizontal="center"/>
    </xf>
    <xf numFmtId="0" fontId="0" fillId="0" borderId="18" xfId="0" applyBorder="1"/>
    <xf numFmtId="43" fontId="0" fillId="0" borderId="19" xfId="3" applyFont="1" applyBorder="1" applyAlignment="1">
      <alignment horizontal="center"/>
    </xf>
    <xf numFmtId="43" fontId="0" fillId="0" borderId="21" xfId="0" applyNumberFormat="1" applyBorder="1" applyAlignment="1">
      <alignment horizontal="center"/>
    </xf>
    <xf numFmtId="43" fontId="0" fillId="0" borderId="20" xfId="3" applyFont="1" applyBorder="1" applyAlignment="1">
      <alignment horizontal="center"/>
    </xf>
    <xf numFmtId="43" fontId="0" fillId="0" borderId="17" xfId="3" applyFont="1" applyBorder="1" applyAlignment="1">
      <alignment horizontal="right"/>
    </xf>
    <xf numFmtId="0" fontId="1" fillId="0" borderId="0" xfId="1" applyFill="1"/>
    <xf numFmtId="44" fontId="0" fillId="0" borderId="0" xfId="4" applyFont="1" applyFill="1"/>
    <xf numFmtId="0" fontId="13" fillId="0" borderId="0" xfId="5"/>
    <xf numFmtId="49" fontId="13" fillId="0" borderId="0" xfId="5" applyNumberFormat="1"/>
    <xf numFmtId="1" fontId="13" fillId="0" borderId="0" xfId="5" applyNumberFormat="1"/>
    <xf numFmtId="2" fontId="13" fillId="0" borderId="0" xfId="5" applyNumberFormat="1"/>
    <xf numFmtId="1" fontId="14" fillId="0" borderId="0" xfId="5" applyNumberFormat="1" applyFont="1"/>
    <xf numFmtId="0" fontId="15" fillId="0" borderId="0" xfId="7" applyFont="1"/>
    <xf numFmtId="10" fontId="0" fillId="0" borderId="0" xfId="8" applyNumberFormat="1" applyFont="1"/>
    <xf numFmtId="166" fontId="0" fillId="0" borderId="0" xfId="9" applyNumberFormat="1" applyFont="1"/>
    <xf numFmtId="165" fontId="0" fillId="0" borderId="0" xfId="9" applyFont="1"/>
    <xf numFmtId="0" fontId="1" fillId="0" borderId="0" xfId="10"/>
    <xf numFmtId="166" fontId="1" fillId="0" borderId="0" xfId="10" applyNumberFormat="1"/>
    <xf numFmtId="44" fontId="10" fillId="0" borderId="0" xfId="4" applyFont="1"/>
    <xf numFmtId="0" fontId="7" fillId="0" borderId="0" xfId="1" applyFont="1" applyAlignment="1" applyProtection="1">
      <alignment horizontal="left"/>
    </xf>
    <xf numFmtId="14" fontId="4" fillId="0" borderId="0" xfId="1" applyNumberFormat="1" applyFont="1"/>
    <xf numFmtId="14" fontId="1" fillId="0" borderId="0" xfId="1" applyNumberFormat="1"/>
    <xf numFmtId="0" fontId="0" fillId="0" borderId="0" xfId="0" applyFont="1"/>
    <xf numFmtId="49" fontId="0" fillId="0" borderId="0" xfId="0" applyNumberFormat="1" applyFont="1" applyAlignment="1">
      <alignment horizontal="left"/>
    </xf>
    <xf numFmtId="49" fontId="0" fillId="0" borderId="0" xfId="0" applyNumberFormat="1" applyFont="1" applyFill="1" applyAlignment="1">
      <alignment horizontal="left"/>
    </xf>
    <xf numFmtId="49" fontId="17" fillId="0" borderId="0" xfId="0" applyNumberFormat="1" applyFont="1" applyAlignment="1">
      <alignment horizontal="left"/>
    </xf>
    <xf numFmtId="49" fontId="10" fillId="0" borderId="0" xfId="0" applyNumberFormat="1" applyFont="1" applyAlignment="1">
      <alignment horizontal="left"/>
    </xf>
    <xf numFmtId="49" fontId="10" fillId="0" borderId="0" xfId="0" applyNumberFormat="1" applyFont="1" applyFill="1" applyAlignment="1">
      <alignment horizontal="left"/>
    </xf>
    <xf numFmtId="44" fontId="0" fillId="0" borderId="0" xfId="0" applyNumberFormat="1" applyFont="1"/>
    <xf numFmtId="0" fontId="16" fillId="0" borderId="0" xfId="0" applyFont="1"/>
    <xf numFmtId="0" fontId="10" fillId="0" borderId="0" xfId="0" applyFont="1" applyAlignment="1">
      <alignment horizontal="right"/>
    </xf>
    <xf numFmtId="0" fontId="10" fillId="0" borderId="0" xfId="0" applyFont="1" applyAlignment="1">
      <alignment horizontal="left"/>
    </xf>
    <xf numFmtId="14" fontId="0" fillId="0" borderId="3" xfId="0" applyNumberFormat="1" applyBorder="1"/>
    <xf numFmtId="44" fontId="0" fillId="0" borderId="3" xfId="0" applyNumberFormat="1" applyBorder="1"/>
    <xf numFmtId="44" fontId="0" fillId="0" borderId="25" xfId="0" applyNumberFormat="1" applyBorder="1"/>
    <xf numFmtId="44" fontId="0" fillId="5" borderId="22" xfId="0" applyNumberFormat="1" applyFill="1" applyBorder="1"/>
    <xf numFmtId="44" fontId="0" fillId="5" borderId="23" xfId="0" applyNumberFormat="1" applyFill="1" applyBorder="1"/>
    <xf numFmtId="0" fontId="0" fillId="5" borderId="24" xfId="0" applyFill="1" applyBorder="1"/>
    <xf numFmtId="0" fontId="0" fillId="5" borderId="22" xfId="0" applyFill="1" applyBorder="1"/>
    <xf numFmtId="0" fontId="0" fillId="5" borderId="23" xfId="0" applyFill="1" applyBorder="1"/>
    <xf numFmtId="0" fontId="5" fillId="6" borderId="26" xfId="11" applyFont="1" applyFill="1" applyBorder="1"/>
    <xf numFmtId="0" fontId="19" fillId="6" borderId="27" xfId="11" applyFont="1" applyFill="1" applyBorder="1"/>
    <xf numFmtId="0" fontId="4" fillId="6" borderId="0" xfId="11" applyFont="1" applyFill="1"/>
    <xf numFmtId="0" fontId="16" fillId="3" borderId="0" xfId="0" applyFont="1" applyFill="1"/>
    <xf numFmtId="0" fontId="5" fillId="6" borderId="28" xfId="11" applyFont="1" applyFill="1" applyBorder="1"/>
    <xf numFmtId="0" fontId="4" fillId="6" borderId="29" xfId="11" applyFont="1" applyFill="1" applyBorder="1"/>
    <xf numFmtId="0" fontId="5" fillId="6" borderId="0" xfId="11" applyFont="1" applyFill="1"/>
    <xf numFmtId="0" fontId="21" fillId="6" borderId="0" xfId="11" applyFont="1" applyFill="1" applyAlignment="1">
      <alignment wrapText="1"/>
    </xf>
    <xf numFmtId="0" fontId="21" fillId="6" borderId="0" xfId="11" applyFont="1" applyFill="1"/>
    <xf numFmtId="9" fontId="5" fillId="0" borderId="3" xfId="11" applyNumberFormat="1" applyFont="1" applyBorder="1" applyAlignment="1">
      <alignment horizontal="center" vertical="top" wrapText="1"/>
    </xf>
    <xf numFmtId="44" fontId="5" fillId="7" borderId="3" xfId="12" applyFont="1" applyFill="1" applyBorder="1" applyAlignment="1" applyProtection="1">
      <alignment horizontal="center" wrapText="1"/>
    </xf>
    <xf numFmtId="44" fontId="5" fillId="8" borderId="3" xfId="12" applyFont="1" applyFill="1" applyBorder="1" applyAlignment="1" applyProtection="1">
      <alignment horizontal="center" wrapText="1"/>
    </xf>
    <xf numFmtId="0" fontId="21" fillId="6" borderId="0" xfId="11" applyFont="1" applyFill="1"/>
    <xf numFmtId="0" fontId="9" fillId="0" borderId="0" xfId="0" applyFont="1"/>
    <xf numFmtId="0" fontId="5" fillId="6" borderId="30" xfId="11" applyFont="1" applyFill="1" applyBorder="1"/>
    <xf numFmtId="0" fontId="4" fillId="0" borderId="31" xfId="11" applyFont="1" applyBorder="1" applyProtection="1">
      <protection locked="0"/>
    </xf>
    <xf numFmtId="0" fontId="5" fillId="6" borderId="32" xfId="11" applyFont="1" applyFill="1" applyBorder="1"/>
    <xf numFmtId="0" fontId="4" fillId="0" borderId="33" xfId="11" applyFont="1" applyBorder="1" applyProtection="1">
      <protection locked="0"/>
    </xf>
    <xf numFmtId="0" fontId="5" fillId="6" borderId="32" xfId="11" applyFont="1" applyFill="1" applyBorder="1" applyAlignment="1">
      <alignment wrapText="1"/>
    </xf>
    <xf numFmtId="0" fontId="5" fillId="6" borderId="34" xfId="11" applyFont="1" applyFill="1" applyBorder="1"/>
    <xf numFmtId="0" fontId="4" fillId="0" borderId="35" xfId="11" applyFont="1" applyBorder="1" applyProtection="1">
      <protection locked="0"/>
    </xf>
    <xf numFmtId="0" fontId="9" fillId="3" borderId="0" xfId="0" applyFont="1" applyFill="1"/>
    <xf numFmtId="0" fontId="22" fillId="3" borderId="0" xfId="0" applyFont="1" applyFill="1" applyAlignment="1">
      <alignment horizontal="justify"/>
    </xf>
    <xf numFmtId="0" fontId="7" fillId="3" borderId="0" xfId="0" applyFont="1" applyFill="1"/>
    <xf numFmtId="0" fontId="0" fillId="3" borderId="0" xfId="0" applyFill="1"/>
    <xf numFmtId="0" fontId="10" fillId="3" borderId="0" xfId="0" applyFont="1" applyFill="1"/>
    <xf numFmtId="0" fontId="19" fillId="9" borderId="0" xfId="14" applyFont="1" applyFill="1" applyAlignment="1">
      <alignment horizontal="center"/>
    </xf>
    <xf numFmtId="0" fontId="5" fillId="6" borderId="37" xfId="15" applyFont="1" applyFill="1" applyBorder="1" applyAlignment="1">
      <alignment horizontal="left" vertical="center" indent="1"/>
    </xf>
    <xf numFmtId="0" fontId="4" fillId="3" borderId="38" xfId="16" applyFont="1" applyFill="1" applyBorder="1" applyAlignment="1" applyProtection="1">
      <alignment horizontal="left" vertical="center" indent="1"/>
      <protection locked="0"/>
    </xf>
    <xf numFmtId="0" fontId="5" fillId="6" borderId="39" xfId="15" applyFont="1" applyFill="1" applyBorder="1" applyAlignment="1">
      <alignment horizontal="left" vertical="center" indent="1"/>
    </xf>
    <xf numFmtId="0" fontId="4" fillId="3" borderId="40" xfId="16" applyFont="1" applyFill="1" applyBorder="1" applyAlignment="1" applyProtection="1">
      <alignment horizontal="left" vertical="center" indent="1"/>
      <protection locked="0"/>
    </xf>
    <xf numFmtId="0" fontId="5" fillId="6" borderId="41" xfId="15" applyFont="1" applyFill="1" applyBorder="1" applyAlignment="1">
      <alignment horizontal="left" vertical="center" indent="1"/>
    </xf>
    <xf numFmtId="0" fontId="4" fillId="3" borderId="42" xfId="16" applyFont="1" applyFill="1" applyBorder="1" applyAlignment="1" applyProtection="1">
      <alignment horizontal="left" vertical="center" indent="1"/>
      <protection locked="0"/>
    </xf>
    <xf numFmtId="0" fontId="4" fillId="3" borderId="0" xfId="15" applyFont="1" applyFill="1" applyAlignment="1">
      <alignment horizontal="left" indent="1"/>
    </xf>
    <xf numFmtId="0" fontId="4" fillId="3" borderId="0" xfId="15" applyFont="1" applyFill="1" applyAlignment="1">
      <alignment horizontal="left" indent="2"/>
    </xf>
    <xf numFmtId="0" fontId="7" fillId="6" borderId="37" xfId="16" applyFont="1" applyFill="1" applyBorder="1" applyAlignment="1">
      <alignment horizontal="left" vertical="center" indent="1"/>
    </xf>
    <xf numFmtId="0" fontId="7" fillId="6" borderId="41" xfId="16" applyFont="1" applyFill="1" applyBorder="1" applyAlignment="1">
      <alignment horizontal="left" vertical="center" indent="1"/>
    </xf>
    <xf numFmtId="0" fontId="19" fillId="3" borderId="0" xfId="15" applyFont="1" applyFill="1" applyAlignment="1">
      <alignment horizontal="left" vertical="center" indent="1"/>
    </xf>
    <xf numFmtId="0" fontId="4" fillId="3" borderId="0" xfId="16" applyFont="1" applyFill="1" applyAlignment="1">
      <alignment horizontal="left" vertical="center" indent="1"/>
    </xf>
    <xf numFmtId="0" fontId="23" fillId="6" borderId="3" xfId="0" applyFont="1" applyFill="1" applyBorder="1"/>
    <xf numFmtId="0" fontId="5" fillId="6" borderId="3" xfId="0" applyFont="1" applyFill="1" applyBorder="1" applyAlignment="1">
      <alignment vertical="center"/>
    </xf>
    <xf numFmtId="0" fontId="5" fillId="6" borderId="3" xfId="0" applyFont="1" applyFill="1" applyBorder="1" applyAlignment="1">
      <alignment horizontal="center" vertical="center"/>
    </xf>
    <xf numFmtId="0" fontId="6" fillId="6" borderId="3" xfId="0" applyFont="1" applyFill="1" applyBorder="1"/>
    <xf numFmtId="44" fontId="6" fillId="3" borderId="3" xfId="4" applyFont="1" applyFill="1" applyBorder="1" applyProtection="1">
      <protection locked="0"/>
    </xf>
    <xf numFmtId="0" fontId="7" fillId="6" borderId="3" xfId="0" applyFont="1" applyFill="1" applyBorder="1" applyAlignment="1">
      <alignment horizontal="center"/>
    </xf>
    <xf numFmtId="44" fontId="21" fillId="10" borderId="3" xfId="4" applyFont="1" applyFill="1" applyBorder="1" applyProtection="1"/>
    <xf numFmtId="0" fontId="5" fillId="3" borderId="0" xfId="0" applyFont="1" applyFill="1" applyAlignment="1">
      <alignment horizontal="left" vertical="center"/>
    </xf>
    <xf numFmtId="44" fontId="21" fillId="3" borderId="0" xfId="4" applyFont="1" applyFill="1" applyBorder="1" applyProtection="1"/>
    <xf numFmtId="0" fontId="5" fillId="6" borderId="3" xfId="0" applyFont="1" applyFill="1" applyBorder="1" applyAlignment="1">
      <alignment horizontal="center" vertical="center" wrapText="1"/>
    </xf>
    <xf numFmtId="0" fontId="6" fillId="6" borderId="3" xfId="0" applyFont="1" applyFill="1" applyBorder="1" applyAlignment="1">
      <alignment horizontal="left"/>
    </xf>
    <xf numFmtId="44" fontId="21" fillId="10" borderId="43" xfId="4" applyFont="1" applyFill="1" applyBorder="1" applyProtection="1"/>
    <xf numFmtId="0" fontId="0" fillId="3" borderId="44" xfId="0" applyFill="1" applyBorder="1"/>
    <xf numFmtId="0" fontId="6" fillId="3" borderId="0" xfId="0" applyFont="1" applyFill="1"/>
    <xf numFmtId="44" fontId="6" fillId="3" borderId="0" xfId="4" applyFont="1" applyFill="1" applyBorder="1" applyProtection="1">
      <protection locked="0"/>
    </xf>
    <xf numFmtId="0" fontId="7" fillId="3" borderId="0" xfId="0" applyFont="1" applyFill="1" applyAlignment="1">
      <alignment horizontal="center"/>
    </xf>
    <xf numFmtId="2" fontId="6" fillId="6" borderId="3" xfId="0" applyNumberFormat="1" applyFont="1" applyFill="1" applyBorder="1" applyAlignment="1">
      <alignment horizontal="left"/>
    </xf>
    <xf numFmtId="0" fontId="10" fillId="3" borderId="0" xfId="0" applyFont="1" applyFill="1"/>
    <xf numFmtId="0" fontId="0" fillId="3" borderId="0" xfId="0" applyFill="1"/>
    <xf numFmtId="0" fontId="4" fillId="3" borderId="0" xfId="0" applyFont="1" applyFill="1"/>
    <xf numFmtId="0" fontId="6" fillId="6" borderId="37" xfId="16" applyFont="1" applyFill="1" applyBorder="1" applyAlignment="1">
      <alignment horizontal="left" vertical="center" indent="1"/>
    </xf>
    <xf numFmtId="0" fontId="6" fillId="6" borderId="41" xfId="16" applyFont="1" applyFill="1" applyBorder="1" applyAlignment="1">
      <alignment horizontal="left" vertical="center" indent="1"/>
    </xf>
    <xf numFmtId="0" fontId="5" fillId="6" borderId="45" xfId="0" applyFont="1" applyFill="1" applyBorder="1" applyAlignment="1">
      <alignment horizontal="center" vertical="top" wrapText="1"/>
    </xf>
    <xf numFmtId="0" fontId="0" fillId="3" borderId="2" xfId="0" applyFill="1" applyBorder="1"/>
    <xf numFmtId="0" fontId="20" fillId="6" borderId="2" xfId="0" applyFont="1" applyFill="1" applyBorder="1" applyAlignment="1">
      <alignment vertical="center" wrapText="1"/>
    </xf>
    <xf numFmtId="44" fontId="21" fillId="3" borderId="3" xfId="4" applyFont="1" applyFill="1" applyBorder="1" applyAlignment="1" applyProtection="1">
      <alignment horizontal="left" vertical="top" wrapText="1"/>
      <protection locked="0"/>
    </xf>
    <xf numFmtId="0" fontId="20" fillId="6" borderId="3" xfId="0" applyFont="1" applyFill="1" applyBorder="1" applyAlignment="1">
      <alignment vertical="center" wrapText="1"/>
    </xf>
    <xf numFmtId="0" fontId="5" fillId="6" borderId="17" xfId="0" applyFont="1" applyFill="1" applyBorder="1" applyAlignment="1">
      <alignment vertical="center" wrapText="1"/>
    </xf>
    <xf numFmtId="164" fontId="4" fillId="6" borderId="36" xfId="0" applyNumberFormat="1" applyFont="1" applyFill="1" applyBorder="1" applyAlignment="1">
      <alignment vertical="center" wrapText="1"/>
    </xf>
    <xf numFmtId="0" fontId="20" fillId="6" borderId="17" xfId="0" applyFont="1" applyFill="1" applyBorder="1" applyAlignment="1">
      <alignment vertical="center" wrapText="1"/>
    </xf>
    <xf numFmtId="44" fontId="21" fillId="3" borderId="3" xfId="0" applyNumberFormat="1" applyFont="1" applyFill="1" applyBorder="1" applyAlignment="1" applyProtection="1">
      <alignment vertical="center"/>
      <protection locked="0"/>
    </xf>
    <xf numFmtId="44" fontId="21" fillId="3" borderId="47" xfId="0" applyNumberFormat="1" applyFont="1" applyFill="1" applyBorder="1" applyAlignment="1" applyProtection="1">
      <alignment vertical="center"/>
      <protection locked="0"/>
    </xf>
    <xf numFmtId="164" fontId="4" fillId="6" borderId="48" xfId="0" applyNumberFormat="1" applyFont="1" applyFill="1" applyBorder="1" applyAlignment="1">
      <alignment vertical="center" wrapText="1"/>
    </xf>
    <xf numFmtId="44" fontId="21" fillId="0" borderId="3" xfId="0" applyNumberFormat="1" applyFont="1" applyBorder="1" applyAlignment="1" applyProtection="1">
      <alignment vertical="center"/>
      <protection locked="0"/>
    </xf>
    <xf numFmtId="44" fontId="21" fillId="0" borderId="47" xfId="0" applyNumberFormat="1" applyFont="1" applyBorder="1" applyAlignment="1" applyProtection="1">
      <alignment vertical="center"/>
      <protection locked="0"/>
    </xf>
    <xf numFmtId="44" fontId="21" fillId="0" borderId="25" xfId="0" applyNumberFormat="1" applyFont="1" applyBorder="1" applyAlignment="1" applyProtection="1">
      <alignment vertical="center"/>
      <protection locked="0"/>
    </xf>
    <xf numFmtId="0" fontId="20" fillId="6" borderId="49" xfId="0" applyFont="1" applyFill="1" applyBorder="1" applyAlignment="1">
      <alignment vertical="center" wrapText="1"/>
    </xf>
    <xf numFmtId="44" fontId="21" fillId="0" borderId="49" xfId="0" applyNumberFormat="1" applyFont="1" applyBorder="1" applyAlignment="1" applyProtection="1">
      <alignment vertical="center"/>
      <protection locked="0"/>
    </xf>
    <xf numFmtId="44" fontId="21" fillId="3" borderId="3" xfId="4" applyFont="1" applyFill="1" applyBorder="1" applyAlignment="1" applyProtection="1">
      <alignment vertical="center" wrapText="1"/>
      <protection locked="0"/>
    </xf>
    <xf numFmtId="0" fontId="5" fillId="6" borderId="17" xfId="0" applyFont="1" applyFill="1" applyBorder="1" applyAlignment="1">
      <alignment horizontal="left" vertical="center" wrapText="1"/>
    </xf>
    <xf numFmtId="0" fontId="19" fillId="6" borderId="50" xfId="0" applyFont="1" applyFill="1" applyBorder="1" applyAlignment="1">
      <alignment horizontal="left" vertical="center" wrapText="1"/>
    </xf>
    <xf numFmtId="44" fontId="21" fillId="0" borderId="48" xfId="0" applyNumberFormat="1" applyFont="1" applyBorder="1" applyAlignment="1" applyProtection="1">
      <alignment vertical="center"/>
      <protection locked="0"/>
    </xf>
    <xf numFmtId="44" fontId="21" fillId="0" borderId="50" xfId="0" applyNumberFormat="1" applyFont="1" applyBorder="1" applyAlignment="1" applyProtection="1">
      <alignment vertical="center"/>
      <protection locked="0"/>
    </xf>
    <xf numFmtId="44" fontId="21" fillId="0" borderId="51" xfId="0" applyNumberFormat="1" applyFont="1" applyBorder="1" applyAlignment="1" applyProtection="1">
      <alignment vertical="center"/>
      <protection locked="0"/>
    </xf>
    <xf numFmtId="0" fontId="4" fillId="0" borderId="52" xfId="0" applyFont="1" applyBorder="1" applyAlignment="1">
      <alignment vertical="center" wrapText="1"/>
    </xf>
    <xf numFmtId="164" fontId="4" fillId="0" borderId="46" xfId="0" applyNumberFormat="1" applyFont="1" applyBorder="1" applyAlignment="1">
      <alignment vertical="center" wrapText="1"/>
    </xf>
    <xf numFmtId="0" fontId="5" fillId="6" borderId="37" xfId="0" applyFont="1" applyFill="1" applyBorder="1" applyAlignment="1">
      <alignment horizontal="center" vertical="top" wrapText="1"/>
    </xf>
    <xf numFmtId="0" fontId="5" fillId="6" borderId="39" xfId="0" applyFont="1" applyFill="1" applyBorder="1" applyAlignment="1">
      <alignment horizontal="center" vertical="top" wrapText="1"/>
    </xf>
    <xf numFmtId="164" fontId="5" fillId="6" borderId="3" xfId="12" applyNumberFormat="1" applyFont="1" applyFill="1" applyBorder="1" applyAlignment="1" applyProtection="1"/>
    <xf numFmtId="164" fontId="20" fillId="6" borderId="3" xfId="12" applyNumberFormat="1" applyFont="1" applyFill="1" applyBorder="1" applyAlignment="1" applyProtection="1"/>
    <xf numFmtId="164" fontId="4" fillId="6" borderId="3" xfId="12" applyNumberFormat="1" applyFont="1" applyFill="1" applyBorder="1" applyAlignment="1" applyProtection="1"/>
    <xf numFmtId="44" fontId="21" fillId="3" borderId="3" xfId="12" applyFont="1" applyFill="1" applyBorder="1" applyAlignment="1" applyProtection="1">
      <protection locked="0"/>
    </xf>
    <xf numFmtId="0" fontId="4" fillId="3" borderId="0" xfId="17" applyFont="1" applyFill="1" applyAlignment="1">
      <alignment vertical="center" wrapText="1"/>
    </xf>
    <xf numFmtId="164" fontId="4" fillId="3" borderId="0" xfId="17" applyNumberFormat="1" applyFont="1" applyFill="1" applyAlignment="1">
      <alignment vertical="center" wrapText="1"/>
    </xf>
    <xf numFmtId="0" fontId="26" fillId="3" borderId="0" xfId="17" applyFont="1" applyFill="1" applyAlignment="1">
      <alignment vertical="center" wrapText="1"/>
    </xf>
    <xf numFmtId="0" fontId="19" fillId="3" borderId="0" xfId="17" applyFont="1" applyFill="1" applyAlignment="1">
      <alignment horizontal="center" vertical="top" wrapText="1"/>
    </xf>
    <xf numFmtId="0" fontId="4" fillId="3" borderId="0" xfId="17" applyFont="1" applyFill="1" applyAlignment="1">
      <alignment vertical="center"/>
    </xf>
    <xf numFmtId="164" fontId="4" fillId="3" borderId="0" xfId="18" applyFont="1" applyFill="1" applyBorder="1" applyAlignment="1" applyProtection="1">
      <alignment vertical="center"/>
    </xf>
    <xf numFmtId="0" fontId="5" fillId="6" borderId="37" xfId="15" applyFont="1" applyFill="1" applyBorder="1" applyAlignment="1">
      <alignment vertical="top"/>
    </xf>
    <xf numFmtId="0" fontId="5" fillId="6" borderId="37" xfId="15" applyFont="1" applyFill="1" applyBorder="1" applyAlignment="1">
      <alignment vertical="top" wrapText="1"/>
    </xf>
    <xf numFmtId="0" fontId="20" fillId="6" borderId="6" xfId="11" applyFont="1" applyFill="1" applyBorder="1" applyAlignment="1">
      <alignment vertical="center" wrapText="1"/>
    </xf>
    <xf numFmtId="167" fontId="27" fillId="3" borderId="3" xfId="4" applyNumberFormat="1" applyFont="1" applyFill="1" applyBorder="1" applyProtection="1">
      <protection locked="0"/>
    </xf>
    <xf numFmtId="44" fontId="21" fillId="10" borderId="49" xfId="4" applyFont="1" applyFill="1" applyBorder="1" applyProtection="1"/>
    <xf numFmtId="0" fontId="20" fillId="3" borderId="0" xfId="11" applyFont="1" applyFill="1" applyAlignment="1">
      <alignment vertical="center"/>
    </xf>
    <xf numFmtId="0" fontId="22" fillId="3" borderId="0" xfId="0" applyFont="1" applyFill="1" applyAlignment="1">
      <alignment horizontal="left" vertical="top"/>
    </xf>
    <xf numFmtId="0" fontId="4" fillId="9" borderId="0" xfId="11" applyFont="1" applyFill="1"/>
    <xf numFmtId="0" fontId="7" fillId="0" borderId="0" xfId="0" applyFont="1"/>
    <xf numFmtId="0" fontId="21" fillId="3" borderId="0" xfId="0" applyFont="1" applyFill="1"/>
    <xf numFmtId="0" fontId="20" fillId="6" borderId="26" xfId="0" applyFont="1" applyFill="1" applyBorder="1"/>
    <xf numFmtId="44" fontId="21" fillId="11" borderId="55" xfId="0" applyNumberFormat="1" applyFont="1" applyFill="1" applyBorder="1" applyAlignment="1">
      <alignment horizontal="center"/>
    </xf>
    <xf numFmtId="0" fontId="20" fillId="6" borderId="56" xfId="0" applyFont="1" applyFill="1" applyBorder="1"/>
    <xf numFmtId="44" fontId="21" fillId="11" borderId="57" xfId="0" applyNumberFormat="1" applyFont="1" applyFill="1" applyBorder="1" applyAlignment="1">
      <alignment horizontal="center"/>
    </xf>
    <xf numFmtId="0" fontId="5" fillId="6" borderId="28" xfId="0" applyFont="1" applyFill="1" applyBorder="1"/>
    <xf numFmtId="44" fontId="28" fillId="5" borderId="58" xfId="0" applyNumberFormat="1" applyFont="1" applyFill="1" applyBorder="1" applyAlignment="1">
      <alignment horizontal="center"/>
    </xf>
    <xf numFmtId="0" fontId="21" fillId="6" borderId="0" xfId="11" applyFont="1" applyFill="1"/>
    <xf numFmtId="0" fontId="0" fillId="3" borderId="0" xfId="0" applyFill="1"/>
    <xf numFmtId="0" fontId="6" fillId="0" borderId="3" xfId="1" quotePrefix="1" applyFont="1" applyBorder="1" applyAlignment="1" applyProtection="1">
      <alignment horizontal="left"/>
    </xf>
    <xf numFmtId="44" fontId="5" fillId="12" borderId="3" xfId="12" applyFont="1" applyFill="1" applyBorder="1" applyAlignment="1" applyProtection="1">
      <alignment horizontal="center" wrapText="1"/>
    </xf>
    <xf numFmtId="164" fontId="4" fillId="6" borderId="3" xfId="12" applyNumberFormat="1" applyFont="1" applyFill="1" applyBorder="1" applyAlignment="1" applyProtection="1">
      <alignment wrapText="1"/>
    </xf>
    <xf numFmtId="2" fontId="21" fillId="3" borderId="3" xfId="12" applyNumberFormat="1" applyFont="1" applyFill="1" applyBorder="1" applyAlignment="1" applyProtection="1">
      <protection locked="0"/>
    </xf>
    <xf numFmtId="167" fontId="27" fillId="3" borderId="14" xfId="4" applyNumberFormat="1" applyFont="1" applyFill="1" applyBorder="1" applyProtection="1">
      <protection locked="0"/>
    </xf>
    <xf numFmtId="0" fontId="21" fillId="6" borderId="0" xfId="11" applyFont="1" applyFill="1" applyAlignment="1">
      <alignment horizontal="left" wrapText="1"/>
    </xf>
    <xf numFmtId="0" fontId="21" fillId="6" borderId="0" xfId="11" applyFont="1" applyFill="1"/>
    <xf numFmtId="0" fontId="21" fillId="6" borderId="0" xfId="11" applyFont="1" applyFill="1" applyAlignment="1">
      <alignment horizontal="left" vertical="top" wrapText="1"/>
    </xf>
    <xf numFmtId="0" fontId="6" fillId="0" borderId="4" xfId="1" applyFont="1" applyFill="1" applyBorder="1" applyAlignment="1" applyProtection="1">
      <alignment horizontal="center"/>
    </xf>
    <xf numFmtId="0" fontId="6" fillId="0" borderId="13" xfId="1" applyFont="1" applyFill="1" applyBorder="1" applyAlignment="1" applyProtection="1">
      <alignment horizontal="center"/>
    </xf>
    <xf numFmtId="0" fontId="6" fillId="0" borderId="5" xfId="1" applyFont="1" applyFill="1" applyBorder="1" applyAlignment="1" applyProtection="1">
      <alignment horizontal="center"/>
    </xf>
    <xf numFmtId="0" fontId="6" fillId="4" borderId="6" xfId="1" applyFont="1" applyFill="1" applyBorder="1" applyAlignment="1" applyProtection="1">
      <alignment horizontal="center"/>
    </xf>
    <xf numFmtId="0" fontId="6" fillId="4" borderId="14" xfId="1" applyFont="1" applyFill="1" applyBorder="1" applyAlignment="1" applyProtection="1">
      <alignment horizontal="center"/>
    </xf>
    <xf numFmtId="0" fontId="6" fillId="4" borderId="7" xfId="1" applyFont="1" applyFill="1" applyBorder="1" applyAlignment="1" applyProtection="1">
      <alignment horizontal="center"/>
    </xf>
    <xf numFmtId="0" fontId="6" fillId="0" borderId="8" xfId="1" applyFont="1" applyFill="1" applyBorder="1" applyAlignment="1" applyProtection="1">
      <alignment horizontal="center"/>
    </xf>
    <xf numFmtId="0" fontId="6" fillId="0" borderId="15" xfId="1" applyFont="1" applyFill="1" applyBorder="1" applyAlignment="1" applyProtection="1">
      <alignment horizontal="center"/>
    </xf>
    <xf numFmtId="0" fontId="6" fillId="0" borderId="9" xfId="1" applyFont="1" applyFill="1" applyBorder="1" applyAlignment="1" applyProtection="1">
      <alignment horizontal="center"/>
    </xf>
    <xf numFmtId="0" fontId="5" fillId="6" borderId="17" xfId="0" applyFont="1" applyFill="1" applyBorder="1" applyAlignment="1">
      <alignment horizontal="left" vertical="center"/>
    </xf>
    <xf numFmtId="0" fontId="5" fillId="6" borderId="14" xfId="0" applyFont="1" applyFill="1" applyBorder="1" applyAlignment="1">
      <alignment horizontal="left" vertical="center"/>
    </xf>
    <xf numFmtId="0" fontId="23" fillId="6" borderId="17" xfId="13" applyFont="1" applyFill="1" applyBorder="1" applyAlignment="1">
      <alignment horizontal="center" vertical="center"/>
    </xf>
    <xf numFmtId="0" fontId="19" fillId="6" borderId="36" xfId="13" applyFont="1" applyFill="1" applyBorder="1" applyAlignment="1">
      <alignment horizontal="center" vertical="center"/>
    </xf>
    <xf numFmtId="0" fontId="5" fillId="6" borderId="3" xfId="0" applyFont="1" applyFill="1" applyBorder="1" applyAlignment="1">
      <alignment horizontal="left"/>
    </xf>
    <xf numFmtId="0" fontId="5" fillId="6" borderId="3" xfId="0" applyFont="1" applyFill="1" applyBorder="1" applyAlignment="1">
      <alignment horizontal="left" vertical="center"/>
    </xf>
    <xf numFmtId="0" fontId="5" fillId="6" borderId="36" xfId="0" applyFont="1" applyFill="1" applyBorder="1" applyAlignment="1">
      <alignment horizontal="left" vertical="center"/>
    </xf>
    <xf numFmtId="0" fontId="4" fillId="3" borderId="0" xfId="0" applyFont="1" applyFill="1" applyAlignment="1">
      <alignment horizontal="left" vertical="center" wrapText="1"/>
    </xf>
    <xf numFmtId="0" fontId="4" fillId="3" borderId="0" xfId="0" applyFont="1" applyFill="1" applyAlignment="1">
      <alignment horizontal="left" wrapText="1"/>
    </xf>
    <xf numFmtId="0" fontId="19" fillId="3" borderId="0" xfId="17" applyFont="1" applyFill="1" applyAlignment="1">
      <alignment horizontal="left" vertical="center" wrapText="1"/>
    </xf>
    <xf numFmtId="0" fontId="10" fillId="3" borderId="0" xfId="0" applyFont="1" applyFill="1"/>
    <xf numFmtId="0" fontId="0" fillId="3" borderId="0" xfId="0" applyFill="1"/>
    <xf numFmtId="0" fontId="23" fillId="6" borderId="36" xfId="13" applyFont="1" applyFill="1" applyBorder="1" applyAlignment="1">
      <alignment horizontal="center" vertical="center"/>
    </xf>
    <xf numFmtId="0" fontId="5" fillId="6" borderId="46" xfId="0" applyFont="1" applyFill="1" applyBorder="1" applyAlignment="1">
      <alignment horizontal="left" vertical="top" wrapText="1"/>
    </xf>
    <xf numFmtId="0" fontId="5" fillId="6" borderId="17"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20" fillId="3" borderId="0" xfId="11" applyFont="1" applyFill="1" applyAlignment="1">
      <alignment vertical="top" wrapText="1"/>
    </xf>
    <xf numFmtId="0" fontId="20" fillId="6" borderId="14" xfId="11" applyFont="1" applyFill="1" applyBorder="1" applyAlignment="1">
      <alignment horizontal="left" vertical="top" wrapText="1"/>
    </xf>
    <xf numFmtId="0" fontId="20" fillId="6" borderId="11" xfId="11" applyFont="1" applyFill="1" applyBorder="1" applyAlignment="1">
      <alignment horizontal="left" vertical="top" wrapText="1"/>
    </xf>
    <xf numFmtId="0" fontId="20" fillId="6" borderId="17"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5" fillId="6" borderId="53" xfId="15" applyFont="1" applyFill="1" applyBorder="1" applyAlignment="1">
      <alignment horizontal="left" vertical="top"/>
    </xf>
    <xf numFmtId="0" fontId="5" fillId="6" borderId="54" xfId="15" applyFont="1" applyFill="1" applyBorder="1" applyAlignment="1">
      <alignment horizontal="left" vertical="top"/>
    </xf>
    <xf numFmtId="0" fontId="20" fillId="6" borderId="17" xfId="0" applyFont="1" applyFill="1" applyBorder="1" applyAlignment="1">
      <alignment horizontal="left" vertical="top" wrapText="1"/>
    </xf>
    <xf numFmtId="0" fontId="20" fillId="6" borderId="11" xfId="0" applyFont="1" applyFill="1" applyBorder="1" applyAlignment="1">
      <alignment horizontal="left" vertical="top" wrapText="1"/>
    </xf>
    <xf numFmtId="14" fontId="0" fillId="0" borderId="0" xfId="0" applyNumberFormat="1" applyAlignment="1">
      <alignment horizontal="center" vertical="center"/>
    </xf>
    <xf numFmtId="44" fontId="0" fillId="5" borderId="22" xfId="0" applyNumberFormat="1" applyFill="1" applyBorder="1" applyAlignment="1">
      <alignment horizontal="center" wrapText="1"/>
    </xf>
    <xf numFmtId="44" fontId="0" fillId="5" borderId="23" xfId="0" applyNumberFormat="1" applyFill="1" applyBorder="1" applyAlignment="1">
      <alignment horizontal="center" wrapText="1"/>
    </xf>
    <xf numFmtId="44" fontId="0" fillId="5" borderId="24" xfId="0" applyNumberFormat="1" applyFill="1" applyBorder="1" applyAlignment="1">
      <alignment horizontal="center" wrapText="1"/>
    </xf>
    <xf numFmtId="0" fontId="0" fillId="0" borderId="3" xfId="0" applyBorder="1" applyAlignment="1">
      <alignment horizontal="center"/>
    </xf>
    <xf numFmtId="0" fontId="11" fillId="0" borderId="3" xfId="0" applyFont="1" applyBorder="1" applyAlignment="1">
      <alignment horizontal="center"/>
    </xf>
  </cellXfs>
  <cellStyles count="19">
    <cellStyle name="Euro" xfId="18" xr:uid="{8A944CAC-7F96-46BC-8FD9-62A0166B24A2}"/>
    <cellStyle name="Komma" xfId="3" builtinId="3"/>
    <cellStyle name="Komma 3 5" xfId="9" xr:uid="{00000000-0005-0000-0000-000002000000}"/>
    <cellStyle name="Procent" xfId="6" builtinId="5"/>
    <cellStyle name="Procent 3 3" xfId="8" xr:uid="{00000000-0005-0000-0000-000004000000}"/>
    <cellStyle name="Standaard" xfId="0" builtinId="0"/>
    <cellStyle name="Standaard 2" xfId="1" xr:uid="{00000000-0005-0000-0000-000006000000}"/>
    <cellStyle name="Standaard 2 2" xfId="11" xr:uid="{F7C9453A-2CD5-4154-8E39-967E8DABFF13}"/>
    <cellStyle name="Standaard 2 2 2 2" xfId="10" xr:uid="{00000000-0005-0000-0000-000007000000}"/>
    <cellStyle name="Standaard 3" xfId="5" xr:uid="{00000000-0005-0000-0000-000008000000}"/>
    <cellStyle name="Standaard 4 2 4" xfId="7" xr:uid="{00000000-0005-0000-0000-000009000000}"/>
    <cellStyle name="Standaard_Bijlage A1_1" xfId="16" xr:uid="{A290F73D-1D35-4892-A6E7-7EF7FFBAB392}"/>
    <cellStyle name="Standaard_Bijlage II - prijzenbladen nassau college -ep06" xfId="15" xr:uid="{1F3AFD08-A9C9-463D-B826-276AB141F996}"/>
    <cellStyle name="Standaard_Bijlage Prijzensheet 2" xfId="17" xr:uid="{075373E5-67F8-4616-A666-2649DAFB80B5}"/>
    <cellStyle name="Standaard_Blad1" xfId="2" xr:uid="{00000000-0005-0000-0000-00000A000000}"/>
    <cellStyle name="Standaard_Blad2" xfId="13" xr:uid="{4428E708-DBF8-4887-879D-964E91BF759F}"/>
    <cellStyle name="Standaard_Overnamekosten" xfId="14" xr:uid="{6D802B21-1BC5-44D8-BBE9-B6EC4EA368F5}"/>
    <cellStyle name="Valuta" xfId="4" builtinId="4"/>
    <cellStyle name="Valuta 2" xfId="12" xr:uid="{9EE0C162-1829-4D78-AA96-319D2CAEE0C6}"/>
  </cellStyles>
  <dxfs count="0"/>
  <tableStyles count="0" defaultTableStyle="TableStyleMedium2" defaultPivotStyle="PivotStyleLight16"/>
  <colors>
    <mruColors>
      <color rgb="FFE52325"/>
      <color rgb="FF243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workbookViewId="0"/>
  </sheetViews>
  <sheetFormatPr defaultColWidth="9.140625" defaultRowHeight="12.75" x14ac:dyDescent="0.2"/>
  <cols>
    <col min="1" max="1" width="11" style="90" customWidth="1"/>
    <col min="2" max="2" width="40.5703125" style="90" customWidth="1"/>
    <col min="3" max="3" width="20.140625" style="90" customWidth="1"/>
    <col min="4" max="4" width="24.5703125" style="90" customWidth="1"/>
    <col min="5" max="5" width="13.42578125" style="90" customWidth="1"/>
    <col min="6" max="8" width="19" style="90" customWidth="1"/>
    <col min="9" max="16384" width="9.140625" style="90"/>
  </cols>
  <sheetData>
    <row r="1" spans="1:8" x14ac:dyDescent="0.2">
      <c r="A1" s="91" t="s">
        <v>649</v>
      </c>
      <c r="B1" s="91" t="s">
        <v>650</v>
      </c>
      <c r="C1" s="91" t="s">
        <v>651</v>
      </c>
      <c r="D1" s="91" t="s">
        <v>652</v>
      </c>
      <c r="E1" s="91" t="s">
        <v>653</v>
      </c>
      <c r="F1" s="91" t="s">
        <v>654</v>
      </c>
      <c r="G1" s="91" t="s">
        <v>655</v>
      </c>
      <c r="H1" s="91" t="s">
        <v>656</v>
      </c>
    </row>
    <row r="2" spans="1:8" x14ac:dyDescent="0.2">
      <c r="A2" s="91" t="s">
        <v>657</v>
      </c>
      <c r="B2" s="91" t="s">
        <v>658</v>
      </c>
      <c r="C2" s="91" t="s">
        <v>659</v>
      </c>
      <c r="D2" s="91" t="s">
        <v>660</v>
      </c>
      <c r="E2" s="91" t="s">
        <v>661</v>
      </c>
      <c r="F2" s="91" t="s">
        <v>662</v>
      </c>
      <c r="G2" s="91" t="s">
        <v>663</v>
      </c>
      <c r="H2" s="91" t="s">
        <v>663</v>
      </c>
    </row>
    <row r="3" spans="1:8" x14ac:dyDescent="0.2">
      <c r="A3" s="91" t="s">
        <v>664</v>
      </c>
      <c r="B3" s="91" t="s">
        <v>665</v>
      </c>
      <c r="C3" s="91" t="s">
        <v>659</v>
      </c>
      <c r="D3" s="91" t="s">
        <v>666</v>
      </c>
      <c r="E3" s="91" t="s">
        <v>667</v>
      </c>
      <c r="F3" s="91" t="s">
        <v>668</v>
      </c>
      <c r="G3" s="91" t="s">
        <v>663</v>
      </c>
      <c r="H3" s="91" t="s">
        <v>663</v>
      </c>
    </row>
    <row r="4" spans="1:8" x14ac:dyDescent="0.2">
      <c r="A4" s="91" t="s">
        <v>669</v>
      </c>
      <c r="B4" s="91" t="s">
        <v>670</v>
      </c>
      <c r="C4" s="91" t="s">
        <v>659</v>
      </c>
      <c r="D4" s="91" t="s">
        <v>671</v>
      </c>
      <c r="E4" s="91" t="s">
        <v>672</v>
      </c>
      <c r="F4" s="91" t="s">
        <v>673</v>
      </c>
      <c r="G4" s="91" t="s">
        <v>663</v>
      </c>
      <c r="H4" s="91" t="s">
        <v>663</v>
      </c>
    </row>
    <row r="5" spans="1:8" x14ac:dyDescent="0.2">
      <c r="A5" s="91" t="s">
        <v>674</v>
      </c>
      <c r="B5" s="91" t="s">
        <v>675</v>
      </c>
      <c r="C5" s="91" t="s">
        <v>659</v>
      </c>
      <c r="D5" s="91" t="s">
        <v>676</v>
      </c>
      <c r="E5" s="91" t="s">
        <v>661</v>
      </c>
      <c r="F5" s="91" t="s">
        <v>677</v>
      </c>
      <c r="G5" s="91" t="s">
        <v>663</v>
      </c>
      <c r="H5" s="91" t="s">
        <v>663</v>
      </c>
    </row>
    <row r="6" spans="1:8" x14ac:dyDescent="0.2">
      <c r="A6" s="91" t="s">
        <v>678</v>
      </c>
      <c r="B6" s="91" t="s">
        <v>679</v>
      </c>
      <c r="C6" s="91" t="s">
        <v>659</v>
      </c>
      <c r="D6" s="91" t="s">
        <v>680</v>
      </c>
      <c r="E6" s="91" t="s">
        <v>681</v>
      </c>
      <c r="F6" s="91" t="s">
        <v>682</v>
      </c>
      <c r="G6" s="91" t="s">
        <v>663</v>
      </c>
      <c r="H6" s="91" t="s">
        <v>663</v>
      </c>
    </row>
    <row r="7" spans="1:8" x14ac:dyDescent="0.2">
      <c r="A7" s="91" t="s">
        <v>683</v>
      </c>
      <c r="B7" s="91" t="s">
        <v>679</v>
      </c>
      <c r="C7" s="91" t="s">
        <v>659</v>
      </c>
      <c r="D7" s="91" t="s">
        <v>684</v>
      </c>
      <c r="E7" s="91" t="s">
        <v>681</v>
      </c>
      <c r="F7" s="91" t="s">
        <v>682</v>
      </c>
      <c r="G7" s="91" t="s">
        <v>663</v>
      </c>
      <c r="H7" s="91" t="s">
        <v>663</v>
      </c>
    </row>
  </sheetData>
  <pageMargins left="0.7" right="0.7" top="0.75" bottom="0.75" header="0.3" footer="0.3"/>
  <pageSetup paperSize="9" scale="9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84"/>
  <sheetViews>
    <sheetView showGridLines="0" topLeftCell="C1" workbookViewId="0">
      <selection activeCell="H78" sqref="H78"/>
    </sheetView>
  </sheetViews>
  <sheetFormatPr defaultRowHeight="15" x14ac:dyDescent="0.25"/>
  <cols>
    <col min="1" max="1" width="20.5703125" bestFit="1" customWidth="1"/>
    <col min="2" max="2" width="25" bestFit="1" customWidth="1"/>
    <col min="3" max="3" width="25.85546875" bestFit="1" customWidth="1"/>
    <col min="4" max="4" width="14" bestFit="1" customWidth="1"/>
    <col min="5" max="5" width="28.4257812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1" max="11" width="22.42578125" bestFit="1" customWidth="1"/>
    <col min="14" max="14" width="11.42578125" bestFit="1" customWidth="1"/>
    <col min="16" max="16" width="10.42578125" bestFit="1" customWidth="1"/>
  </cols>
  <sheetData>
    <row r="1" spans="1:14" x14ac:dyDescent="0.25">
      <c r="M1" s="75"/>
    </row>
    <row r="2" spans="1:14" x14ac:dyDescent="0.25">
      <c r="A2" s="6"/>
      <c r="G2" s="1"/>
      <c r="H2" s="1"/>
      <c r="I2" s="1"/>
      <c r="J2" s="1"/>
      <c r="K2" s="1"/>
      <c r="N2" s="59"/>
    </row>
    <row r="3" spans="1:14" x14ac:dyDescent="0.25">
      <c r="A3" s="6"/>
      <c r="G3" s="1"/>
      <c r="H3" s="43" t="s">
        <v>396</v>
      </c>
      <c r="I3" s="1"/>
      <c r="J3" s="1"/>
      <c r="K3" s="1"/>
      <c r="L3" s="59"/>
      <c r="N3" s="59"/>
    </row>
    <row r="4" spans="1:14" x14ac:dyDescent="0.25">
      <c r="A4" s="6"/>
      <c r="B4" s="13" t="s">
        <v>896</v>
      </c>
      <c r="C4" s="238" t="s">
        <v>204</v>
      </c>
      <c r="D4" s="12"/>
      <c r="G4" s="1"/>
      <c r="H4" s="43" t="s">
        <v>704</v>
      </c>
      <c r="I4" s="104">
        <v>44774</v>
      </c>
      <c r="J4" s="1"/>
      <c r="K4" s="1"/>
      <c r="L4" s="4"/>
      <c r="N4" s="59"/>
    </row>
    <row r="5" spans="1:14" x14ac:dyDescent="0.25">
      <c r="A5" s="6"/>
      <c r="B5" s="13" t="s">
        <v>0</v>
      </c>
      <c r="C5" s="16" t="s">
        <v>378</v>
      </c>
      <c r="D5" s="12"/>
      <c r="E5" s="8"/>
      <c r="F5" s="45"/>
      <c r="G5" s="1"/>
      <c r="H5" s="1"/>
      <c r="I5" s="1"/>
      <c r="J5" s="1"/>
      <c r="K5" s="1"/>
      <c r="L5" s="4"/>
      <c r="N5" s="59"/>
    </row>
    <row r="6" spans="1:14" x14ac:dyDescent="0.25">
      <c r="A6" s="6"/>
      <c r="B6" s="13" t="s">
        <v>1</v>
      </c>
      <c r="C6" s="25" t="s">
        <v>456</v>
      </c>
      <c r="D6" s="12"/>
      <c r="E6" s="8"/>
      <c r="F6" s="45"/>
      <c r="G6" s="1"/>
      <c r="H6" s="1"/>
      <c r="I6" s="1"/>
      <c r="J6" s="1"/>
      <c r="K6" s="1"/>
      <c r="L6" s="4"/>
    </row>
    <row r="7" spans="1:14" x14ac:dyDescent="0.25">
      <c r="G7" s="1"/>
      <c r="H7" s="1"/>
      <c r="I7" s="1"/>
      <c r="J7" s="1"/>
      <c r="K7" s="1"/>
      <c r="L7" s="4"/>
      <c r="N7" s="75"/>
    </row>
    <row r="8" spans="1:14" x14ac:dyDescent="0.25">
      <c r="A8" s="1"/>
      <c r="B8" s="6"/>
      <c r="C8" s="1"/>
      <c r="D8" s="1"/>
      <c r="E8" s="1"/>
      <c r="F8" s="1"/>
      <c r="G8" s="1"/>
      <c r="H8" s="1"/>
      <c r="I8" s="1"/>
      <c r="J8" s="1"/>
      <c r="K8" s="1"/>
      <c r="L8" s="1"/>
    </row>
    <row r="9" spans="1:14" ht="77.25" x14ac:dyDescent="0.25">
      <c r="A9" s="14" t="s">
        <v>2</v>
      </c>
      <c r="B9" s="14" t="s">
        <v>3</v>
      </c>
      <c r="C9" s="14" t="s">
        <v>4</v>
      </c>
      <c r="D9" s="14" t="s">
        <v>5</v>
      </c>
      <c r="E9" s="14" t="s">
        <v>6</v>
      </c>
      <c r="F9" s="14" t="s">
        <v>397</v>
      </c>
      <c r="G9" s="14" t="s">
        <v>7</v>
      </c>
      <c r="H9" s="15" t="s">
        <v>8</v>
      </c>
      <c r="I9" s="14" t="s">
        <v>9</v>
      </c>
      <c r="J9" s="14" t="s">
        <v>10</v>
      </c>
      <c r="K9" s="14" t="s">
        <v>364</v>
      </c>
      <c r="L9" s="2"/>
    </row>
    <row r="10" spans="1:14" x14ac:dyDescent="0.25">
      <c r="A10" s="22" t="s">
        <v>380</v>
      </c>
      <c r="B10" s="22" t="s">
        <v>380</v>
      </c>
      <c r="C10" s="23">
        <v>3</v>
      </c>
      <c r="D10" s="23" t="s">
        <v>523</v>
      </c>
      <c r="E10" s="23" t="s">
        <v>524</v>
      </c>
      <c r="F10" s="23" t="s">
        <v>399</v>
      </c>
      <c r="G10" s="38">
        <v>1</v>
      </c>
      <c r="H10" s="24">
        <v>45</v>
      </c>
      <c r="I10" s="23" t="s">
        <v>361</v>
      </c>
      <c r="J10" s="38">
        <v>255</v>
      </c>
      <c r="K10" s="23"/>
      <c r="L10" s="1"/>
      <c r="M10" s="59"/>
      <c r="N10" s="56"/>
    </row>
    <row r="11" spans="1:14" x14ac:dyDescent="0.25">
      <c r="A11" s="22" t="s">
        <v>380</v>
      </c>
      <c r="B11" s="22" t="s">
        <v>380</v>
      </c>
      <c r="C11" s="23">
        <v>3</v>
      </c>
      <c r="D11" s="23" t="s">
        <v>525</v>
      </c>
      <c r="E11" s="23" t="s">
        <v>452</v>
      </c>
      <c r="F11" s="23" t="s">
        <v>399</v>
      </c>
      <c r="G11" s="38">
        <v>1</v>
      </c>
      <c r="H11" s="24">
        <v>7.5</v>
      </c>
      <c r="I11" s="23" t="s">
        <v>361</v>
      </c>
      <c r="J11" s="38">
        <v>255</v>
      </c>
      <c r="K11" s="23"/>
      <c r="L11" s="1"/>
      <c r="M11" s="59"/>
      <c r="N11" s="56"/>
    </row>
    <row r="12" spans="1:14" x14ac:dyDescent="0.25">
      <c r="A12" s="22" t="s">
        <v>380</v>
      </c>
      <c r="B12" s="22" t="s">
        <v>380</v>
      </c>
      <c r="C12" s="23">
        <v>3</v>
      </c>
      <c r="D12" s="23" t="s">
        <v>526</v>
      </c>
      <c r="E12" s="23" t="s">
        <v>453</v>
      </c>
      <c r="F12" s="23" t="s">
        <v>399</v>
      </c>
      <c r="G12" s="38">
        <v>1</v>
      </c>
      <c r="H12" s="24">
        <v>6.7</v>
      </c>
      <c r="I12" s="23" t="s">
        <v>361</v>
      </c>
      <c r="J12" s="38">
        <v>255</v>
      </c>
      <c r="K12" s="23"/>
      <c r="L12" s="1"/>
      <c r="M12" s="59"/>
      <c r="N12" s="56"/>
    </row>
    <row r="13" spans="1:14" x14ac:dyDescent="0.25">
      <c r="A13" s="22" t="s">
        <v>380</v>
      </c>
      <c r="B13" s="22" t="s">
        <v>380</v>
      </c>
      <c r="C13" s="23">
        <v>3</v>
      </c>
      <c r="D13" s="23" t="s">
        <v>527</v>
      </c>
      <c r="E13" s="23" t="s">
        <v>528</v>
      </c>
      <c r="F13" s="23" t="s">
        <v>399</v>
      </c>
      <c r="G13" s="38">
        <v>1</v>
      </c>
      <c r="H13" s="24">
        <v>54</v>
      </c>
      <c r="I13" s="23" t="s">
        <v>361</v>
      </c>
      <c r="J13" s="38">
        <v>255</v>
      </c>
      <c r="K13" s="23"/>
      <c r="L13" s="1"/>
      <c r="M13" s="59"/>
      <c r="N13" s="56"/>
    </row>
    <row r="14" spans="1:14" x14ac:dyDescent="0.25">
      <c r="A14" s="22" t="s">
        <v>380</v>
      </c>
      <c r="B14" s="22" t="s">
        <v>380</v>
      </c>
      <c r="C14" s="23">
        <v>3</v>
      </c>
      <c r="D14" s="23" t="s">
        <v>529</v>
      </c>
      <c r="E14" s="23" t="s">
        <v>530</v>
      </c>
      <c r="F14" s="23" t="s">
        <v>399</v>
      </c>
      <c r="G14" s="38">
        <v>1</v>
      </c>
      <c r="H14" s="24">
        <v>59</v>
      </c>
      <c r="I14" s="23" t="s">
        <v>361</v>
      </c>
      <c r="J14" s="38">
        <v>255</v>
      </c>
      <c r="K14" s="23"/>
      <c r="L14" s="1"/>
      <c r="M14" s="59"/>
      <c r="N14" s="56"/>
    </row>
    <row r="15" spans="1:14" x14ac:dyDescent="0.25">
      <c r="A15" s="22" t="s">
        <v>380</v>
      </c>
      <c r="B15" s="22" t="s">
        <v>380</v>
      </c>
      <c r="C15" s="23">
        <v>3</v>
      </c>
      <c r="D15" s="23" t="s">
        <v>531</v>
      </c>
      <c r="E15" s="23" t="s">
        <v>453</v>
      </c>
      <c r="F15" s="23" t="s">
        <v>399</v>
      </c>
      <c r="G15" s="38">
        <v>1</v>
      </c>
      <c r="H15" s="24">
        <v>4.5999999999999996</v>
      </c>
      <c r="I15" s="23" t="s">
        <v>361</v>
      </c>
      <c r="J15" s="38">
        <v>255</v>
      </c>
      <c r="K15" s="23"/>
      <c r="L15" s="1"/>
      <c r="M15" s="59"/>
      <c r="N15" s="56"/>
    </row>
    <row r="16" spans="1:14" x14ac:dyDescent="0.25">
      <c r="A16" s="22" t="s">
        <v>380</v>
      </c>
      <c r="B16" s="22" t="s">
        <v>380</v>
      </c>
      <c r="C16" s="23">
        <v>3</v>
      </c>
      <c r="D16" s="23" t="s">
        <v>532</v>
      </c>
      <c r="E16" s="23" t="s">
        <v>533</v>
      </c>
      <c r="F16" s="23" t="s">
        <v>399</v>
      </c>
      <c r="G16" s="38">
        <v>1</v>
      </c>
      <c r="H16" s="24">
        <v>4.9000000000000004</v>
      </c>
      <c r="I16" s="23" t="s">
        <v>361</v>
      </c>
      <c r="J16" s="38">
        <v>255</v>
      </c>
      <c r="K16" s="23"/>
      <c r="L16" s="1"/>
      <c r="M16" s="59"/>
      <c r="N16" s="56"/>
    </row>
    <row r="17" spans="1:14" x14ac:dyDescent="0.25">
      <c r="A17" s="22" t="s">
        <v>380</v>
      </c>
      <c r="B17" s="22" t="s">
        <v>380</v>
      </c>
      <c r="C17" s="23">
        <v>3</v>
      </c>
      <c r="D17" s="23" t="s">
        <v>534</v>
      </c>
      <c r="E17" s="23" t="s">
        <v>453</v>
      </c>
      <c r="F17" s="23" t="s">
        <v>399</v>
      </c>
      <c r="G17" s="38">
        <v>1</v>
      </c>
      <c r="H17" s="24">
        <v>6.7</v>
      </c>
      <c r="I17" s="23" t="s">
        <v>361</v>
      </c>
      <c r="J17" s="38">
        <v>255</v>
      </c>
      <c r="K17" s="23"/>
      <c r="M17" s="59"/>
      <c r="N17" s="56"/>
    </row>
    <row r="18" spans="1:14" x14ac:dyDescent="0.25">
      <c r="A18" s="22" t="s">
        <v>380</v>
      </c>
      <c r="B18" s="22" t="s">
        <v>380</v>
      </c>
      <c r="C18" s="23">
        <v>3</v>
      </c>
      <c r="D18" s="23" t="s">
        <v>535</v>
      </c>
      <c r="E18" s="23" t="s">
        <v>452</v>
      </c>
      <c r="F18" s="23" t="s">
        <v>399</v>
      </c>
      <c r="G18" s="38">
        <v>1</v>
      </c>
      <c r="H18" s="24">
        <v>7.5</v>
      </c>
      <c r="I18" s="23" t="s">
        <v>361</v>
      </c>
      <c r="J18" s="38">
        <v>255</v>
      </c>
      <c r="K18" s="23"/>
      <c r="M18" s="59"/>
      <c r="N18" s="56"/>
    </row>
    <row r="19" spans="1:14" x14ac:dyDescent="0.25">
      <c r="A19" s="22" t="s">
        <v>380</v>
      </c>
      <c r="B19" s="22" t="s">
        <v>380</v>
      </c>
      <c r="C19" s="23">
        <v>3</v>
      </c>
      <c r="D19" s="23" t="s">
        <v>536</v>
      </c>
      <c r="E19" s="23" t="s">
        <v>537</v>
      </c>
      <c r="F19" s="23" t="s">
        <v>399</v>
      </c>
      <c r="G19" s="38">
        <v>1</v>
      </c>
      <c r="H19" s="24">
        <v>20</v>
      </c>
      <c r="I19" s="23" t="s">
        <v>361</v>
      </c>
      <c r="J19" s="38">
        <v>255</v>
      </c>
      <c r="K19" s="23"/>
      <c r="M19" s="59"/>
      <c r="N19" s="56"/>
    </row>
    <row r="20" spans="1:14" x14ac:dyDescent="0.25">
      <c r="A20" s="22" t="s">
        <v>380</v>
      </c>
      <c r="B20" s="22" t="s">
        <v>380</v>
      </c>
      <c r="C20" s="23">
        <v>3</v>
      </c>
      <c r="D20" s="23" t="s">
        <v>538</v>
      </c>
      <c r="E20" s="23" t="s">
        <v>539</v>
      </c>
      <c r="F20" s="23" t="s">
        <v>399</v>
      </c>
      <c r="G20" s="38">
        <v>1</v>
      </c>
      <c r="H20" s="24">
        <v>59</v>
      </c>
      <c r="I20" s="23" t="s">
        <v>361</v>
      </c>
      <c r="J20" s="38">
        <v>255</v>
      </c>
      <c r="K20" s="23"/>
      <c r="M20" s="59"/>
      <c r="N20" s="56"/>
    </row>
    <row r="21" spans="1:14" x14ac:dyDescent="0.25">
      <c r="A21" s="22"/>
      <c r="B21" s="22" t="s">
        <v>380</v>
      </c>
      <c r="C21" s="23">
        <v>3</v>
      </c>
      <c r="D21" s="23" t="s">
        <v>540</v>
      </c>
      <c r="E21" s="23" t="s">
        <v>452</v>
      </c>
      <c r="F21" s="23" t="s">
        <v>399</v>
      </c>
      <c r="G21" s="38">
        <v>1</v>
      </c>
      <c r="H21" s="24">
        <v>4.9000000000000004</v>
      </c>
      <c r="I21" s="23" t="s">
        <v>361</v>
      </c>
      <c r="J21" s="38">
        <v>255</v>
      </c>
      <c r="K21" s="23"/>
      <c r="M21" s="59"/>
      <c r="N21" s="56"/>
    </row>
    <row r="22" spans="1:14" x14ac:dyDescent="0.25">
      <c r="A22" s="22"/>
      <c r="B22" s="22" t="s">
        <v>380</v>
      </c>
      <c r="C22" s="23">
        <v>3</v>
      </c>
      <c r="D22" s="23" t="s">
        <v>541</v>
      </c>
      <c r="E22" s="23" t="s">
        <v>542</v>
      </c>
      <c r="F22" s="23" t="s">
        <v>399</v>
      </c>
      <c r="G22" s="38">
        <v>1</v>
      </c>
      <c r="H22" s="24">
        <v>44</v>
      </c>
      <c r="I22" s="23" t="s">
        <v>361</v>
      </c>
      <c r="J22" s="38">
        <v>255</v>
      </c>
      <c r="K22" s="23"/>
      <c r="M22" s="59"/>
      <c r="N22" s="56"/>
    </row>
    <row r="23" spans="1:14" x14ac:dyDescent="0.25">
      <c r="A23" s="22" t="s">
        <v>380</v>
      </c>
      <c r="B23" s="22" t="s">
        <v>380</v>
      </c>
      <c r="C23" s="23">
        <v>3</v>
      </c>
      <c r="D23" s="23" t="s">
        <v>543</v>
      </c>
      <c r="E23" s="23" t="s">
        <v>453</v>
      </c>
      <c r="F23" s="23" t="s">
        <v>399</v>
      </c>
      <c r="G23" s="38">
        <v>1</v>
      </c>
      <c r="H23" s="24">
        <v>4.5999999999999996</v>
      </c>
      <c r="I23" s="23" t="s">
        <v>361</v>
      </c>
      <c r="J23" s="38">
        <v>255</v>
      </c>
      <c r="K23" s="23"/>
      <c r="M23" s="59"/>
      <c r="N23" s="56"/>
    </row>
    <row r="24" spans="1:14" x14ac:dyDescent="0.25">
      <c r="A24" s="22" t="s">
        <v>380</v>
      </c>
      <c r="B24" s="22" t="s">
        <v>380</v>
      </c>
      <c r="C24" s="23">
        <v>3</v>
      </c>
      <c r="D24" s="23" t="s">
        <v>544</v>
      </c>
      <c r="E24" s="23" t="s">
        <v>545</v>
      </c>
      <c r="F24" s="23" t="s">
        <v>399</v>
      </c>
      <c r="G24" s="38">
        <v>1</v>
      </c>
      <c r="H24" s="24">
        <v>20</v>
      </c>
      <c r="I24" s="23" t="s">
        <v>361</v>
      </c>
      <c r="J24" s="38">
        <v>255</v>
      </c>
      <c r="K24" s="23"/>
      <c r="M24" s="59"/>
      <c r="N24" s="56"/>
    </row>
    <row r="25" spans="1:14" x14ac:dyDescent="0.25">
      <c r="A25" s="22" t="s">
        <v>380</v>
      </c>
      <c r="B25" s="22" t="s">
        <v>380</v>
      </c>
      <c r="C25" s="23">
        <v>3</v>
      </c>
      <c r="D25" s="23" t="s">
        <v>546</v>
      </c>
      <c r="E25" s="23" t="s">
        <v>452</v>
      </c>
      <c r="F25" s="23" t="s">
        <v>399</v>
      </c>
      <c r="G25" s="38">
        <v>1</v>
      </c>
      <c r="H25" s="24">
        <v>7.5</v>
      </c>
      <c r="I25" s="23" t="s">
        <v>361</v>
      </c>
      <c r="J25" s="38">
        <v>255</v>
      </c>
      <c r="K25" s="23"/>
      <c r="M25" s="59"/>
      <c r="N25" s="56"/>
    </row>
    <row r="26" spans="1:14" x14ac:dyDescent="0.25">
      <c r="A26" s="62" t="s">
        <v>380</v>
      </c>
      <c r="B26" s="22" t="s">
        <v>380</v>
      </c>
      <c r="C26" s="23">
        <v>3</v>
      </c>
      <c r="D26" s="63" t="s">
        <v>547</v>
      </c>
      <c r="E26" s="63" t="s">
        <v>74</v>
      </c>
      <c r="F26" s="23" t="s">
        <v>398</v>
      </c>
      <c r="G26" s="38">
        <v>2</v>
      </c>
      <c r="H26" s="64">
        <v>6.7</v>
      </c>
      <c r="I26" s="63" t="s">
        <v>361</v>
      </c>
      <c r="J26" s="38">
        <v>255</v>
      </c>
      <c r="K26" s="63"/>
      <c r="M26" s="59"/>
      <c r="N26" s="56"/>
    </row>
    <row r="27" spans="1:14" x14ac:dyDescent="0.25">
      <c r="A27" s="22" t="s">
        <v>380</v>
      </c>
      <c r="B27" s="22" t="s">
        <v>380</v>
      </c>
      <c r="C27" s="23">
        <v>3</v>
      </c>
      <c r="D27" s="23" t="s">
        <v>548</v>
      </c>
      <c r="E27" s="23" t="s">
        <v>25</v>
      </c>
      <c r="F27" s="23" t="s">
        <v>399</v>
      </c>
      <c r="G27" s="38">
        <v>1</v>
      </c>
      <c r="H27" s="24">
        <v>27</v>
      </c>
      <c r="I27" s="23" t="s">
        <v>361</v>
      </c>
      <c r="J27" s="38">
        <v>255</v>
      </c>
      <c r="K27" s="23"/>
      <c r="M27" s="59"/>
      <c r="N27" s="56"/>
    </row>
    <row r="28" spans="1:14" x14ac:dyDescent="0.25">
      <c r="A28" s="22" t="s">
        <v>380</v>
      </c>
      <c r="B28" s="22" t="s">
        <v>380</v>
      </c>
      <c r="C28" s="23">
        <v>3</v>
      </c>
      <c r="D28" s="23" t="s">
        <v>549</v>
      </c>
      <c r="E28" s="23" t="s">
        <v>27</v>
      </c>
      <c r="F28" s="23" t="s">
        <v>398</v>
      </c>
      <c r="G28" s="38">
        <v>1</v>
      </c>
      <c r="H28" s="24">
        <v>39</v>
      </c>
      <c r="I28" s="23" t="s">
        <v>361</v>
      </c>
      <c r="J28" s="38">
        <v>255</v>
      </c>
      <c r="K28" s="23"/>
      <c r="M28" s="59"/>
      <c r="N28" s="56"/>
    </row>
    <row r="29" spans="1:14" x14ac:dyDescent="0.25">
      <c r="A29" s="22" t="s">
        <v>380</v>
      </c>
      <c r="B29" s="22" t="s">
        <v>380</v>
      </c>
      <c r="C29" s="23">
        <v>3</v>
      </c>
      <c r="D29" s="23" t="s">
        <v>550</v>
      </c>
      <c r="E29" s="23" t="s">
        <v>335</v>
      </c>
      <c r="F29" s="23" t="s">
        <v>398</v>
      </c>
      <c r="G29" s="38">
        <v>2</v>
      </c>
      <c r="H29" s="64">
        <v>41</v>
      </c>
      <c r="I29" s="23" t="s">
        <v>361</v>
      </c>
      <c r="J29" s="38">
        <v>255</v>
      </c>
      <c r="K29" s="63"/>
      <c r="M29" s="59"/>
      <c r="N29" s="56"/>
    </row>
    <row r="30" spans="1:14" x14ac:dyDescent="0.25">
      <c r="A30" s="22" t="s">
        <v>380</v>
      </c>
      <c r="B30" s="22" t="s">
        <v>380</v>
      </c>
      <c r="C30" s="23">
        <v>3</v>
      </c>
      <c r="D30" s="23" t="s">
        <v>551</v>
      </c>
      <c r="E30" s="23" t="s">
        <v>552</v>
      </c>
      <c r="F30" s="23" t="s">
        <v>400</v>
      </c>
      <c r="G30" s="38">
        <v>3</v>
      </c>
      <c r="H30" s="64">
        <v>16</v>
      </c>
      <c r="I30" s="23" t="s">
        <v>385</v>
      </c>
      <c r="J30" s="38">
        <v>255</v>
      </c>
      <c r="K30" s="23"/>
      <c r="M30" s="59"/>
      <c r="N30" s="56"/>
    </row>
    <row r="31" spans="1:14" x14ac:dyDescent="0.25">
      <c r="A31" s="22" t="s">
        <v>380</v>
      </c>
      <c r="B31" s="22" t="s">
        <v>380</v>
      </c>
      <c r="C31" s="23">
        <v>3</v>
      </c>
      <c r="D31" s="23" t="s">
        <v>553</v>
      </c>
      <c r="E31" s="23" t="s">
        <v>123</v>
      </c>
      <c r="F31" s="23" t="s">
        <v>400</v>
      </c>
      <c r="G31" s="38">
        <v>3</v>
      </c>
      <c r="H31" s="64">
        <v>7.6</v>
      </c>
      <c r="I31" s="23" t="s">
        <v>385</v>
      </c>
      <c r="J31" s="38">
        <v>255</v>
      </c>
      <c r="K31" s="23"/>
      <c r="M31" s="59"/>
      <c r="N31" s="56"/>
    </row>
    <row r="32" spans="1:14" x14ac:dyDescent="0.25">
      <c r="A32" s="22" t="s">
        <v>380</v>
      </c>
      <c r="B32" s="22" t="s">
        <v>380</v>
      </c>
      <c r="C32" s="23">
        <v>3</v>
      </c>
      <c r="D32" s="23" t="s">
        <v>554</v>
      </c>
      <c r="E32" s="23" t="s">
        <v>454</v>
      </c>
      <c r="F32" s="23" t="s">
        <v>398</v>
      </c>
      <c r="G32" s="38">
        <v>2</v>
      </c>
      <c r="H32" s="64">
        <v>34</v>
      </c>
      <c r="I32" s="23" t="s">
        <v>361</v>
      </c>
      <c r="J32" s="38">
        <v>255</v>
      </c>
      <c r="K32" s="23"/>
      <c r="M32" s="59"/>
      <c r="N32" s="56"/>
    </row>
    <row r="33" spans="1:14" x14ac:dyDescent="0.25">
      <c r="A33" s="22" t="s">
        <v>380</v>
      </c>
      <c r="B33" s="22" t="s">
        <v>380</v>
      </c>
      <c r="C33" s="23">
        <v>3</v>
      </c>
      <c r="D33" s="23" t="s">
        <v>555</v>
      </c>
      <c r="E33" s="23" t="s">
        <v>107</v>
      </c>
      <c r="F33" s="23" t="s">
        <v>398</v>
      </c>
      <c r="G33" s="38">
        <v>2</v>
      </c>
      <c r="H33" s="64">
        <v>6</v>
      </c>
      <c r="I33" s="23" t="s">
        <v>361</v>
      </c>
      <c r="J33" s="38">
        <v>255</v>
      </c>
      <c r="K33" s="23"/>
      <c r="M33" s="59"/>
      <c r="N33" s="56"/>
    </row>
    <row r="34" spans="1:14" x14ac:dyDescent="0.25">
      <c r="A34" s="22" t="s">
        <v>380</v>
      </c>
      <c r="B34" s="22" t="s">
        <v>380</v>
      </c>
      <c r="C34" s="23">
        <v>3</v>
      </c>
      <c r="D34" s="23" t="s">
        <v>556</v>
      </c>
      <c r="E34" s="23" t="s">
        <v>25</v>
      </c>
      <c r="F34" s="23" t="s">
        <v>399</v>
      </c>
      <c r="G34" s="38">
        <v>1</v>
      </c>
      <c r="H34" s="64">
        <v>27</v>
      </c>
      <c r="I34" s="23" t="s">
        <v>361</v>
      </c>
      <c r="J34" s="38">
        <v>255</v>
      </c>
      <c r="K34" s="23"/>
      <c r="M34" s="59"/>
      <c r="N34" s="56"/>
    </row>
    <row r="35" spans="1:14" x14ac:dyDescent="0.25">
      <c r="A35" s="22" t="s">
        <v>380</v>
      </c>
      <c r="B35" s="22" t="s">
        <v>380</v>
      </c>
      <c r="C35" s="23">
        <v>3</v>
      </c>
      <c r="D35" s="23" t="s">
        <v>557</v>
      </c>
      <c r="E35" s="23" t="s">
        <v>25</v>
      </c>
      <c r="F35" s="23" t="s">
        <v>399</v>
      </c>
      <c r="G35" s="38">
        <v>1</v>
      </c>
      <c r="H35" s="64">
        <v>28</v>
      </c>
      <c r="I35" s="23" t="s">
        <v>361</v>
      </c>
      <c r="J35" s="38">
        <v>255</v>
      </c>
      <c r="K35" s="23"/>
      <c r="M35" s="59"/>
      <c r="N35" s="56"/>
    </row>
    <row r="36" spans="1:14" x14ac:dyDescent="0.25">
      <c r="A36" s="22" t="s">
        <v>380</v>
      </c>
      <c r="B36" s="22" t="s">
        <v>380</v>
      </c>
      <c r="C36" s="23">
        <v>3</v>
      </c>
      <c r="D36" s="23" t="s">
        <v>558</v>
      </c>
      <c r="E36" s="23" t="s">
        <v>559</v>
      </c>
      <c r="F36" s="23" t="s">
        <v>399</v>
      </c>
      <c r="G36" s="38">
        <v>1</v>
      </c>
      <c r="H36" s="64">
        <v>45</v>
      </c>
      <c r="I36" s="23" t="s">
        <v>361</v>
      </c>
      <c r="J36" s="38">
        <v>255</v>
      </c>
      <c r="K36" s="63"/>
      <c r="M36" s="59"/>
      <c r="N36" s="56"/>
    </row>
    <row r="37" spans="1:14" x14ac:dyDescent="0.25">
      <c r="A37" s="22" t="s">
        <v>380</v>
      </c>
      <c r="B37" s="22" t="s">
        <v>380</v>
      </c>
      <c r="C37" s="23">
        <v>3</v>
      </c>
      <c r="D37" s="23" t="s">
        <v>560</v>
      </c>
      <c r="E37" s="23" t="s">
        <v>452</v>
      </c>
      <c r="F37" s="23" t="s">
        <v>399</v>
      </c>
      <c r="G37" s="38">
        <v>1</v>
      </c>
      <c r="H37" s="64">
        <v>7.5</v>
      </c>
      <c r="I37" s="23" t="s">
        <v>361</v>
      </c>
      <c r="J37" s="38">
        <v>255</v>
      </c>
      <c r="K37" s="23"/>
      <c r="M37" s="59"/>
      <c r="N37" s="56"/>
    </row>
    <row r="38" spans="1:14" x14ac:dyDescent="0.25">
      <c r="A38" s="22" t="s">
        <v>380</v>
      </c>
      <c r="B38" s="22" t="s">
        <v>380</v>
      </c>
      <c r="C38" s="23">
        <v>3</v>
      </c>
      <c r="D38" s="23" t="s">
        <v>561</v>
      </c>
      <c r="E38" s="23" t="s">
        <v>453</v>
      </c>
      <c r="F38" s="23" t="s">
        <v>399</v>
      </c>
      <c r="G38" s="38">
        <v>1</v>
      </c>
      <c r="H38" s="64">
        <v>6.7</v>
      </c>
      <c r="I38" s="23" t="s">
        <v>361</v>
      </c>
      <c r="J38" s="38">
        <v>255</v>
      </c>
      <c r="K38" s="23"/>
      <c r="M38" s="59"/>
      <c r="N38" s="56"/>
    </row>
    <row r="39" spans="1:14" x14ac:dyDescent="0.25">
      <c r="A39" s="22" t="s">
        <v>380</v>
      </c>
      <c r="B39" s="22" t="s">
        <v>380</v>
      </c>
      <c r="C39" s="23">
        <v>3</v>
      </c>
      <c r="D39" s="23" t="s">
        <v>562</v>
      </c>
      <c r="E39" s="23" t="s">
        <v>155</v>
      </c>
      <c r="F39" s="23" t="s">
        <v>398</v>
      </c>
      <c r="G39" s="38">
        <v>1</v>
      </c>
      <c r="H39" s="64">
        <v>10.25</v>
      </c>
      <c r="I39" s="23" t="s">
        <v>361</v>
      </c>
      <c r="J39" s="38">
        <v>255</v>
      </c>
      <c r="K39" s="23"/>
      <c r="M39" s="59"/>
      <c r="N39" s="56"/>
    </row>
    <row r="40" spans="1:14" x14ac:dyDescent="0.25">
      <c r="A40" s="22" t="s">
        <v>380</v>
      </c>
      <c r="B40" s="22" t="s">
        <v>380</v>
      </c>
      <c r="C40" s="23">
        <v>3</v>
      </c>
      <c r="D40" s="23" t="s">
        <v>563</v>
      </c>
      <c r="E40" s="23" t="s">
        <v>452</v>
      </c>
      <c r="F40" s="23" t="s">
        <v>399</v>
      </c>
      <c r="G40" s="38">
        <v>1</v>
      </c>
      <c r="H40" s="64">
        <v>10.56</v>
      </c>
      <c r="I40" s="23" t="s">
        <v>361</v>
      </c>
      <c r="J40" s="38">
        <v>255</v>
      </c>
      <c r="K40" s="23"/>
      <c r="M40" s="59"/>
      <c r="N40" s="56"/>
    </row>
    <row r="41" spans="1:14" x14ac:dyDescent="0.25">
      <c r="A41" s="22" t="s">
        <v>380</v>
      </c>
      <c r="B41" s="22" t="s">
        <v>380</v>
      </c>
      <c r="C41" s="23">
        <v>3</v>
      </c>
      <c r="D41" s="23" t="s">
        <v>564</v>
      </c>
      <c r="E41" s="23" t="s">
        <v>453</v>
      </c>
      <c r="F41" s="23" t="s">
        <v>399</v>
      </c>
      <c r="G41" s="38">
        <v>1</v>
      </c>
      <c r="H41" s="64">
        <v>4.5999999999999996</v>
      </c>
      <c r="I41" s="23" t="s">
        <v>361</v>
      </c>
      <c r="J41" s="38">
        <v>255</v>
      </c>
      <c r="K41" s="23"/>
      <c r="M41" s="59"/>
      <c r="N41" s="56"/>
    </row>
    <row r="42" spans="1:14" x14ac:dyDescent="0.25">
      <c r="A42" s="22" t="s">
        <v>380</v>
      </c>
      <c r="B42" s="22" t="s">
        <v>380</v>
      </c>
      <c r="C42" s="23">
        <v>3</v>
      </c>
      <c r="D42" s="23" t="s">
        <v>565</v>
      </c>
      <c r="E42" s="23" t="s">
        <v>452</v>
      </c>
      <c r="F42" s="23" t="s">
        <v>399</v>
      </c>
      <c r="G42" s="38">
        <v>1</v>
      </c>
      <c r="H42" s="64">
        <v>4.9000000000000004</v>
      </c>
      <c r="I42" s="23" t="s">
        <v>361</v>
      </c>
      <c r="J42" s="38">
        <v>255</v>
      </c>
      <c r="K42" s="23"/>
      <c r="M42" s="59"/>
      <c r="N42" s="56"/>
    </row>
    <row r="43" spans="1:14" x14ac:dyDescent="0.25">
      <c r="A43" s="22" t="s">
        <v>380</v>
      </c>
      <c r="B43" s="22" t="s">
        <v>380</v>
      </c>
      <c r="C43" s="23">
        <v>3</v>
      </c>
      <c r="D43" s="23" t="s">
        <v>566</v>
      </c>
      <c r="E43" s="23" t="s">
        <v>567</v>
      </c>
      <c r="F43" s="23" t="s">
        <v>399</v>
      </c>
      <c r="G43" s="38">
        <v>1</v>
      </c>
      <c r="H43" s="64">
        <v>42</v>
      </c>
      <c r="I43" s="23" t="s">
        <v>361</v>
      </c>
      <c r="J43" s="38">
        <v>255</v>
      </c>
      <c r="K43" s="63"/>
      <c r="M43" s="59"/>
      <c r="N43" s="56"/>
    </row>
    <row r="44" spans="1:14" x14ac:dyDescent="0.25">
      <c r="A44" s="22" t="s">
        <v>380</v>
      </c>
      <c r="B44" s="22" t="s">
        <v>380</v>
      </c>
      <c r="C44" s="23">
        <v>3</v>
      </c>
      <c r="D44" s="23" t="s">
        <v>568</v>
      </c>
      <c r="E44" s="23" t="s">
        <v>569</v>
      </c>
      <c r="F44" s="23" t="s">
        <v>399</v>
      </c>
      <c r="G44" s="38">
        <v>1</v>
      </c>
      <c r="H44" s="64">
        <v>72</v>
      </c>
      <c r="I44" s="23" t="s">
        <v>361</v>
      </c>
      <c r="J44" s="38">
        <v>255</v>
      </c>
      <c r="K44" s="63"/>
      <c r="M44" s="59"/>
      <c r="N44" s="56"/>
    </row>
    <row r="45" spans="1:14" x14ac:dyDescent="0.25">
      <c r="A45" s="22" t="s">
        <v>380</v>
      </c>
      <c r="B45" s="22" t="s">
        <v>380</v>
      </c>
      <c r="C45" s="23">
        <v>3</v>
      </c>
      <c r="D45" s="23" t="s">
        <v>570</v>
      </c>
      <c r="E45" s="23" t="s">
        <v>452</v>
      </c>
      <c r="F45" s="23" t="s">
        <v>399</v>
      </c>
      <c r="G45" s="38">
        <v>1</v>
      </c>
      <c r="H45" s="64">
        <v>4.9000000000000004</v>
      </c>
      <c r="I45" s="23" t="s">
        <v>361</v>
      </c>
      <c r="J45" s="38">
        <v>255</v>
      </c>
      <c r="K45" s="23"/>
      <c r="M45" s="59"/>
      <c r="N45" s="56"/>
    </row>
    <row r="46" spans="1:14" x14ac:dyDescent="0.25">
      <c r="A46" s="22" t="s">
        <v>380</v>
      </c>
      <c r="B46" s="22" t="s">
        <v>380</v>
      </c>
      <c r="C46" s="23">
        <v>3</v>
      </c>
      <c r="D46" s="23" t="s">
        <v>571</v>
      </c>
      <c r="E46" s="23" t="s">
        <v>453</v>
      </c>
      <c r="F46" s="23" t="s">
        <v>399</v>
      </c>
      <c r="G46" s="38">
        <v>1</v>
      </c>
      <c r="H46" s="64">
        <v>4.5999999999999996</v>
      </c>
      <c r="I46" s="23" t="s">
        <v>361</v>
      </c>
      <c r="J46" s="38">
        <v>255</v>
      </c>
      <c r="K46" s="23"/>
      <c r="M46" s="59"/>
      <c r="N46" s="56"/>
    </row>
    <row r="47" spans="1:14" x14ac:dyDescent="0.25">
      <c r="A47" s="22" t="s">
        <v>380</v>
      </c>
      <c r="B47" s="22" t="s">
        <v>380</v>
      </c>
      <c r="C47" s="23">
        <v>3</v>
      </c>
      <c r="D47" s="23" t="s">
        <v>572</v>
      </c>
      <c r="E47" s="23" t="s">
        <v>573</v>
      </c>
      <c r="F47" s="23" t="s">
        <v>399</v>
      </c>
      <c r="G47" s="38">
        <v>1</v>
      </c>
      <c r="H47" s="64">
        <v>52</v>
      </c>
      <c r="I47" s="23" t="s">
        <v>361</v>
      </c>
      <c r="J47" s="38">
        <v>255</v>
      </c>
      <c r="K47" s="63"/>
      <c r="M47" s="59"/>
      <c r="N47" s="56"/>
    </row>
    <row r="48" spans="1:14" x14ac:dyDescent="0.25">
      <c r="A48" s="22" t="s">
        <v>380</v>
      </c>
      <c r="B48" s="22" t="s">
        <v>380</v>
      </c>
      <c r="C48" s="23">
        <v>3</v>
      </c>
      <c r="D48" s="23" t="s">
        <v>574</v>
      </c>
      <c r="E48" s="23" t="s">
        <v>453</v>
      </c>
      <c r="F48" s="23" t="s">
        <v>399</v>
      </c>
      <c r="G48" s="38">
        <v>1</v>
      </c>
      <c r="H48" s="64">
        <v>6.7</v>
      </c>
      <c r="I48" s="23" t="s">
        <v>361</v>
      </c>
      <c r="J48" s="38">
        <v>255</v>
      </c>
      <c r="K48" s="23"/>
      <c r="M48" s="59"/>
      <c r="N48" s="56"/>
    </row>
    <row r="49" spans="1:14" x14ac:dyDescent="0.25">
      <c r="A49" s="22" t="s">
        <v>380</v>
      </c>
      <c r="B49" s="22" t="s">
        <v>380</v>
      </c>
      <c r="C49" s="23">
        <v>3</v>
      </c>
      <c r="D49" s="23" t="s">
        <v>575</v>
      </c>
      <c r="E49" s="23" t="s">
        <v>452</v>
      </c>
      <c r="F49" s="23" t="s">
        <v>399</v>
      </c>
      <c r="G49" s="38">
        <v>1</v>
      </c>
      <c r="H49" s="64">
        <v>7.5</v>
      </c>
      <c r="I49" s="23" t="s">
        <v>361</v>
      </c>
      <c r="J49" s="38">
        <v>255</v>
      </c>
      <c r="K49" s="23"/>
      <c r="M49" s="59"/>
      <c r="N49" s="56"/>
    </row>
    <row r="50" spans="1:14" x14ac:dyDescent="0.25">
      <c r="A50" s="22" t="s">
        <v>380</v>
      </c>
      <c r="B50" s="22" t="s">
        <v>380</v>
      </c>
      <c r="C50" s="23">
        <v>3</v>
      </c>
      <c r="D50" s="23" t="s">
        <v>576</v>
      </c>
      <c r="E50" s="23" t="s">
        <v>577</v>
      </c>
      <c r="F50" s="23" t="s">
        <v>399</v>
      </c>
      <c r="G50" s="38">
        <v>1</v>
      </c>
      <c r="H50" s="64">
        <v>45</v>
      </c>
      <c r="I50" s="23" t="s">
        <v>361</v>
      </c>
      <c r="J50" s="38">
        <v>255</v>
      </c>
      <c r="K50" s="63"/>
      <c r="M50" s="59"/>
      <c r="N50" s="56"/>
    </row>
    <row r="51" spans="1:14" x14ac:dyDescent="0.25">
      <c r="A51" s="22" t="s">
        <v>380</v>
      </c>
      <c r="B51" s="22" t="s">
        <v>380</v>
      </c>
      <c r="C51" s="23">
        <v>3</v>
      </c>
      <c r="D51" s="23" t="s">
        <v>578</v>
      </c>
      <c r="E51" s="23" t="s">
        <v>27</v>
      </c>
      <c r="F51" s="23" t="s">
        <v>398</v>
      </c>
      <c r="G51" s="38">
        <v>2</v>
      </c>
      <c r="H51" s="64">
        <v>49</v>
      </c>
      <c r="I51" s="23" t="s">
        <v>361</v>
      </c>
      <c r="J51" s="38">
        <v>255</v>
      </c>
      <c r="K51" s="23"/>
      <c r="M51" s="59"/>
      <c r="N51" s="56"/>
    </row>
    <row r="52" spans="1:14" x14ac:dyDescent="0.25">
      <c r="A52" s="22" t="s">
        <v>380</v>
      </c>
      <c r="B52" s="22" t="s">
        <v>380</v>
      </c>
      <c r="C52" s="23">
        <v>4</v>
      </c>
      <c r="D52" s="23" t="s">
        <v>76</v>
      </c>
      <c r="E52" s="23" t="s">
        <v>579</v>
      </c>
      <c r="F52" s="23" t="s">
        <v>399</v>
      </c>
      <c r="G52" s="38">
        <v>1</v>
      </c>
      <c r="H52" s="64">
        <v>42</v>
      </c>
      <c r="I52" s="23" t="s">
        <v>361</v>
      </c>
      <c r="J52" s="38">
        <v>255</v>
      </c>
      <c r="K52" s="23"/>
      <c r="M52" s="59"/>
      <c r="N52" s="56"/>
    </row>
    <row r="53" spans="1:14" x14ac:dyDescent="0.25">
      <c r="A53" s="22" t="s">
        <v>380</v>
      </c>
      <c r="B53" s="22" t="s">
        <v>380</v>
      </c>
      <c r="C53" s="23">
        <v>4</v>
      </c>
      <c r="D53" s="23" t="s">
        <v>78</v>
      </c>
      <c r="E53" s="23" t="s">
        <v>452</v>
      </c>
      <c r="F53" s="23" t="s">
        <v>399</v>
      </c>
      <c r="G53" s="38">
        <v>1</v>
      </c>
      <c r="H53" s="64">
        <v>7.5</v>
      </c>
      <c r="I53" s="23" t="s">
        <v>361</v>
      </c>
      <c r="J53" s="38">
        <v>255</v>
      </c>
      <c r="K53" s="23"/>
      <c r="M53" s="59"/>
      <c r="N53" s="56"/>
    </row>
    <row r="54" spans="1:14" x14ac:dyDescent="0.25">
      <c r="A54" s="22" t="s">
        <v>380</v>
      </c>
      <c r="B54" s="22" t="s">
        <v>380</v>
      </c>
      <c r="C54" s="23">
        <v>4</v>
      </c>
      <c r="D54" s="23" t="s">
        <v>80</v>
      </c>
      <c r="E54" s="23" t="s">
        <v>453</v>
      </c>
      <c r="F54" s="23" t="s">
        <v>399</v>
      </c>
      <c r="G54" s="38">
        <v>1</v>
      </c>
      <c r="H54" s="64">
        <v>6.7</v>
      </c>
      <c r="I54" s="23" t="s">
        <v>361</v>
      </c>
      <c r="J54" s="38">
        <v>255</v>
      </c>
      <c r="K54" s="23"/>
      <c r="M54" s="59"/>
      <c r="N54" s="56"/>
    </row>
    <row r="55" spans="1:14" x14ac:dyDescent="0.25">
      <c r="A55" s="22" t="s">
        <v>380</v>
      </c>
      <c r="B55" s="22" t="s">
        <v>380</v>
      </c>
      <c r="C55" s="23">
        <v>4</v>
      </c>
      <c r="D55" s="23" t="s">
        <v>81</v>
      </c>
      <c r="E55" s="23" t="s">
        <v>580</v>
      </c>
      <c r="F55" s="23" t="s">
        <v>399</v>
      </c>
      <c r="G55" s="38">
        <v>1</v>
      </c>
      <c r="H55" s="64">
        <v>49</v>
      </c>
      <c r="I55" s="23" t="s">
        <v>361</v>
      </c>
      <c r="J55" s="38">
        <v>255</v>
      </c>
      <c r="K55" s="23"/>
      <c r="M55" s="59"/>
      <c r="N55" s="56"/>
    </row>
    <row r="56" spans="1:14" x14ac:dyDescent="0.25">
      <c r="A56" s="22" t="s">
        <v>380</v>
      </c>
      <c r="B56" s="22" t="s">
        <v>380</v>
      </c>
      <c r="C56" s="23">
        <v>4</v>
      </c>
      <c r="D56" s="23" t="s">
        <v>82</v>
      </c>
      <c r="E56" s="23" t="s">
        <v>453</v>
      </c>
      <c r="F56" s="23" t="s">
        <v>399</v>
      </c>
      <c r="G56" s="38">
        <v>1</v>
      </c>
      <c r="H56" s="64">
        <v>4.5999999999999996</v>
      </c>
      <c r="I56" s="23" t="s">
        <v>361</v>
      </c>
      <c r="J56" s="38">
        <v>255</v>
      </c>
      <c r="K56" s="23"/>
      <c r="M56" s="59"/>
      <c r="N56" s="56"/>
    </row>
    <row r="57" spans="1:14" x14ac:dyDescent="0.25">
      <c r="A57" s="22" t="s">
        <v>380</v>
      </c>
      <c r="B57" s="22" t="s">
        <v>380</v>
      </c>
      <c r="C57" s="23">
        <v>4</v>
      </c>
      <c r="D57" s="23" t="s">
        <v>83</v>
      </c>
      <c r="E57" s="23" t="s">
        <v>452</v>
      </c>
      <c r="F57" s="23" t="s">
        <v>399</v>
      </c>
      <c r="G57" s="38">
        <v>1</v>
      </c>
      <c r="H57" s="64">
        <v>4.9000000000000004</v>
      </c>
      <c r="I57" s="23" t="s">
        <v>361</v>
      </c>
      <c r="J57" s="38">
        <v>255</v>
      </c>
      <c r="K57" s="23"/>
      <c r="M57" s="59"/>
      <c r="N57" s="56"/>
    </row>
    <row r="58" spans="1:14" x14ac:dyDescent="0.25">
      <c r="A58" s="22" t="s">
        <v>380</v>
      </c>
      <c r="B58" s="22" t="s">
        <v>380</v>
      </c>
      <c r="C58" s="23">
        <v>4</v>
      </c>
      <c r="D58" s="23" t="s">
        <v>84</v>
      </c>
      <c r="E58" s="23" t="s">
        <v>581</v>
      </c>
      <c r="F58" s="23" t="s">
        <v>399</v>
      </c>
      <c r="G58" s="38">
        <v>1</v>
      </c>
      <c r="H58" s="64">
        <v>60</v>
      </c>
      <c r="I58" s="23" t="s">
        <v>361</v>
      </c>
      <c r="J58" s="38">
        <v>255</v>
      </c>
      <c r="K58" s="23"/>
      <c r="M58" s="59"/>
      <c r="N58" s="56"/>
    </row>
    <row r="59" spans="1:14" x14ac:dyDescent="0.25">
      <c r="A59" s="22" t="s">
        <v>380</v>
      </c>
      <c r="B59" s="22" t="s">
        <v>380</v>
      </c>
      <c r="C59" s="23">
        <v>4</v>
      </c>
      <c r="D59" s="23" t="s">
        <v>85</v>
      </c>
      <c r="E59" s="23" t="s">
        <v>452</v>
      </c>
      <c r="F59" s="23" t="s">
        <v>399</v>
      </c>
      <c r="G59" s="38">
        <v>1</v>
      </c>
      <c r="H59" s="64">
        <v>7.5</v>
      </c>
      <c r="I59" s="23" t="s">
        <v>361</v>
      </c>
      <c r="J59" s="38">
        <v>255</v>
      </c>
      <c r="K59" s="23"/>
      <c r="M59" s="59"/>
      <c r="N59" s="56"/>
    </row>
    <row r="60" spans="1:14" x14ac:dyDescent="0.25">
      <c r="A60" s="22" t="s">
        <v>380</v>
      </c>
      <c r="B60" s="22" t="s">
        <v>380</v>
      </c>
      <c r="C60" s="23">
        <v>4</v>
      </c>
      <c r="D60" s="23" t="s">
        <v>87</v>
      </c>
      <c r="E60" s="23" t="s">
        <v>74</v>
      </c>
      <c r="F60" s="23" t="s">
        <v>398</v>
      </c>
      <c r="G60" s="38">
        <v>2</v>
      </c>
      <c r="H60" s="64">
        <v>6.7</v>
      </c>
      <c r="I60" s="23" t="s">
        <v>361</v>
      </c>
      <c r="J60" s="38">
        <v>255</v>
      </c>
      <c r="K60" s="23"/>
      <c r="M60" s="59"/>
      <c r="N60" s="56"/>
    </row>
    <row r="61" spans="1:14" x14ac:dyDescent="0.25">
      <c r="A61" s="22" t="s">
        <v>380</v>
      </c>
      <c r="B61" s="22" t="s">
        <v>380</v>
      </c>
      <c r="C61" s="23">
        <v>4</v>
      </c>
      <c r="D61" s="23" t="s">
        <v>88</v>
      </c>
      <c r="E61" s="23" t="s">
        <v>582</v>
      </c>
      <c r="F61" s="23" t="s">
        <v>399</v>
      </c>
      <c r="G61" s="38">
        <v>1</v>
      </c>
      <c r="H61" s="64">
        <v>46</v>
      </c>
      <c r="I61" s="23" t="s">
        <v>361</v>
      </c>
      <c r="J61" s="38">
        <v>255</v>
      </c>
      <c r="K61" s="23"/>
      <c r="M61" s="59"/>
      <c r="N61" s="56"/>
    </row>
    <row r="62" spans="1:14" x14ac:dyDescent="0.25">
      <c r="A62" s="22" t="s">
        <v>380</v>
      </c>
      <c r="B62" s="22" t="s">
        <v>380</v>
      </c>
      <c r="C62" s="23">
        <v>4</v>
      </c>
      <c r="D62" s="23" t="s">
        <v>89</v>
      </c>
      <c r="E62" s="23" t="s">
        <v>453</v>
      </c>
      <c r="F62" s="23" t="s">
        <v>399</v>
      </c>
      <c r="G62" s="38">
        <v>1</v>
      </c>
      <c r="H62" s="64">
        <v>4.5999999999999996</v>
      </c>
      <c r="I62" s="23" t="s">
        <v>361</v>
      </c>
      <c r="J62" s="38">
        <v>255</v>
      </c>
      <c r="K62" s="23"/>
      <c r="M62" s="59"/>
      <c r="N62" s="56"/>
    </row>
    <row r="63" spans="1:14" x14ac:dyDescent="0.25">
      <c r="A63" s="22" t="s">
        <v>380</v>
      </c>
      <c r="B63" s="22" t="s">
        <v>380</v>
      </c>
      <c r="C63" s="23">
        <v>4</v>
      </c>
      <c r="D63" s="23" t="s">
        <v>91</v>
      </c>
      <c r="E63" s="23" t="s">
        <v>452</v>
      </c>
      <c r="F63" s="23" t="s">
        <v>399</v>
      </c>
      <c r="G63" s="38">
        <v>1</v>
      </c>
      <c r="H63" s="64">
        <v>4.9000000000000004</v>
      </c>
      <c r="I63" s="23" t="s">
        <v>361</v>
      </c>
      <c r="J63" s="38">
        <v>255</v>
      </c>
      <c r="K63" s="23"/>
      <c r="M63" s="59"/>
      <c r="N63" s="56"/>
    </row>
    <row r="64" spans="1:14" x14ac:dyDescent="0.25">
      <c r="A64" s="22" t="s">
        <v>380</v>
      </c>
      <c r="B64" s="22" t="s">
        <v>380</v>
      </c>
      <c r="C64" s="23">
        <v>4</v>
      </c>
      <c r="D64" s="23" t="s">
        <v>93</v>
      </c>
      <c r="E64" s="23" t="s">
        <v>583</v>
      </c>
      <c r="F64" s="23" t="s">
        <v>399</v>
      </c>
      <c r="G64" s="38">
        <v>1</v>
      </c>
      <c r="H64" s="64">
        <v>45</v>
      </c>
      <c r="I64" s="23" t="s">
        <v>361</v>
      </c>
      <c r="J64" s="38">
        <v>255</v>
      </c>
      <c r="K64" s="23"/>
      <c r="M64" s="59"/>
      <c r="N64" s="56"/>
    </row>
    <row r="65" spans="1:16" x14ac:dyDescent="0.25">
      <c r="A65" s="22" t="s">
        <v>380</v>
      </c>
      <c r="B65" s="22" t="s">
        <v>380</v>
      </c>
      <c r="C65" s="23">
        <v>4</v>
      </c>
      <c r="D65" s="23" t="s">
        <v>94</v>
      </c>
      <c r="E65" s="23" t="s">
        <v>25</v>
      </c>
      <c r="F65" s="23" t="s">
        <v>399</v>
      </c>
      <c r="G65" s="38">
        <v>1</v>
      </c>
      <c r="H65" s="64">
        <v>28</v>
      </c>
      <c r="I65" s="23" t="s">
        <v>361</v>
      </c>
      <c r="J65" s="38">
        <v>255</v>
      </c>
      <c r="K65" s="23"/>
      <c r="M65" s="59"/>
      <c r="N65" s="56"/>
    </row>
    <row r="66" spans="1:16" x14ac:dyDescent="0.25">
      <c r="A66" s="22" t="s">
        <v>380</v>
      </c>
      <c r="B66" s="22" t="s">
        <v>380</v>
      </c>
      <c r="C66" s="23">
        <v>4</v>
      </c>
      <c r="D66" s="23" t="s">
        <v>95</v>
      </c>
      <c r="E66" s="23" t="s">
        <v>584</v>
      </c>
      <c r="F66" s="23" t="s">
        <v>399</v>
      </c>
      <c r="G66" s="38">
        <v>1</v>
      </c>
      <c r="H66" s="64">
        <v>53</v>
      </c>
      <c r="I66" s="23" t="s">
        <v>361</v>
      </c>
      <c r="J66" s="38">
        <v>255</v>
      </c>
      <c r="K66" s="23"/>
      <c r="M66" s="59"/>
      <c r="N66" s="56"/>
    </row>
    <row r="67" spans="1:16" x14ac:dyDescent="0.25">
      <c r="A67" s="22" t="s">
        <v>380</v>
      </c>
      <c r="B67" s="22" t="s">
        <v>380</v>
      </c>
      <c r="C67" s="23">
        <v>4</v>
      </c>
      <c r="D67" s="23" t="s">
        <v>97</v>
      </c>
      <c r="E67" s="23" t="s">
        <v>585</v>
      </c>
      <c r="F67" s="23" t="s">
        <v>399</v>
      </c>
      <c r="G67" s="38">
        <v>1</v>
      </c>
      <c r="H67" s="64">
        <v>24</v>
      </c>
      <c r="I67" s="23" t="s">
        <v>361</v>
      </c>
      <c r="J67" s="38">
        <v>25</v>
      </c>
      <c r="K67" s="23"/>
      <c r="M67" s="59"/>
      <c r="N67" s="56"/>
    </row>
    <row r="68" spans="1:16" x14ac:dyDescent="0.25">
      <c r="A68" s="22" t="s">
        <v>380</v>
      </c>
      <c r="B68" s="22" t="s">
        <v>380</v>
      </c>
      <c r="C68" s="23">
        <v>4</v>
      </c>
      <c r="D68" s="23" t="s">
        <v>98</v>
      </c>
      <c r="E68" s="23" t="s">
        <v>25</v>
      </c>
      <c r="F68" s="23" t="s">
        <v>399</v>
      </c>
      <c r="G68" s="38">
        <v>1</v>
      </c>
      <c r="H68" s="24">
        <v>20</v>
      </c>
      <c r="I68" s="23" t="s">
        <v>361</v>
      </c>
      <c r="J68" s="38">
        <v>255</v>
      </c>
      <c r="K68" s="23"/>
      <c r="M68" s="59"/>
      <c r="N68" s="56"/>
    </row>
    <row r="69" spans="1:16" x14ac:dyDescent="0.25">
      <c r="A69" s="22" t="s">
        <v>380</v>
      </c>
      <c r="B69" s="22" t="s">
        <v>380</v>
      </c>
      <c r="C69" s="23">
        <v>4</v>
      </c>
      <c r="D69" s="23" t="s">
        <v>100</v>
      </c>
      <c r="E69" s="23" t="s">
        <v>586</v>
      </c>
      <c r="F69" s="23" t="s">
        <v>399</v>
      </c>
      <c r="G69" s="38">
        <v>1</v>
      </c>
      <c r="H69" s="24">
        <v>37</v>
      </c>
      <c r="I69" s="23" t="s">
        <v>361</v>
      </c>
      <c r="J69" s="38">
        <v>255</v>
      </c>
      <c r="K69" s="23"/>
      <c r="M69" s="59"/>
      <c r="N69" s="56"/>
    </row>
    <row r="70" spans="1:16" x14ac:dyDescent="0.25">
      <c r="A70" s="22" t="s">
        <v>380</v>
      </c>
      <c r="B70" s="22" t="s">
        <v>380</v>
      </c>
      <c r="C70" s="23">
        <v>4</v>
      </c>
      <c r="D70" s="23" t="s">
        <v>587</v>
      </c>
      <c r="E70" s="23" t="s">
        <v>21</v>
      </c>
      <c r="F70" s="23" t="s">
        <v>398</v>
      </c>
      <c r="G70" s="38">
        <v>4</v>
      </c>
      <c r="H70" s="24">
        <v>4.5999999999999996</v>
      </c>
      <c r="I70" s="23" t="s">
        <v>361</v>
      </c>
      <c r="J70" s="38">
        <v>255</v>
      </c>
      <c r="K70" s="23"/>
      <c r="M70" s="59"/>
      <c r="N70" s="56"/>
    </row>
    <row r="71" spans="1:16" x14ac:dyDescent="0.25">
      <c r="A71" s="22" t="s">
        <v>380</v>
      </c>
      <c r="B71" s="22" t="s">
        <v>380</v>
      </c>
      <c r="C71" s="23">
        <v>4</v>
      </c>
      <c r="D71" s="23" t="s">
        <v>102</v>
      </c>
      <c r="E71" s="23" t="s">
        <v>454</v>
      </c>
      <c r="F71" s="23" t="s">
        <v>398</v>
      </c>
      <c r="G71" s="38">
        <v>2</v>
      </c>
      <c r="H71" s="24">
        <v>53</v>
      </c>
      <c r="I71" s="23" t="s">
        <v>361</v>
      </c>
      <c r="J71" s="38">
        <v>255</v>
      </c>
      <c r="K71" s="23"/>
      <c r="M71" s="59"/>
      <c r="N71" s="56"/>
    </row>
    <row r="72" spans="1:16" x14ac:dyDescent="0.25">
      <c r="A72" s="22"/>
      <c r="B72" s="22" t="s">
        <v>380</v>
      </c>
      <c r="C72" s="23">
        <v>4</v>
      </c>
      <c r="D72" s="23" t="s">
        <v>104</v>
      </c>
      <c r="E72" s="23" t="s">
        <v>455</v>
      </c>
      <c r="F72" s="23" t="s">
        <v>400</v>
      </c>
      <c r="G72" s="38">
        <v>3</v>
      </c>
      <c r="H72" s="24">
        <v>10.56</v>
      </c>
      <c r="I72" s="23" t="s">
        <v>385</v>
      </c>
      <c r="J72" s="38">
        <v>255</v>
      </c>
      <c r="K72" s="23"/>
      <c r="M72" s="59"/>
      <c r="N72" s="56"/>
    </row>
    <row r="73" spans="1:16" x14ac:dyDescent="0.25">
      <c r="A73" s="22"/>
      <c r="B73" s="22" t="s">
        <v>380</v>
      </c>
      <c r="C73" s="23">
        <v>4</v>
      </c>
      <c r="D73" s="23" t="s">
        <v>106</v>
      </c>
      <c r="E73" s="23" t="s">
        <v>455</v>
      </c>
      <c r="F73" s="23" t="s">
        <v>400</v>
      </c>
      <c r="G73" s="38">
        <v>3</v>
      </c>
      <c r="H73" s="24">
        <v>7.6</v>
      </c>
      <c r="I73" s="23" t="s">
        <v>385</v>
      </c>
      <c r="J73" s="38">
        <v>255</v>
      </c>
      <c r="K73" s="23"/>
      <c r="M73" s="59"/>
      <c r="N73" s="56"/>
    </row>
    <row r="74" spans="1:16" x14ac:dyDescent="0.25">
      <c r="A74" s="22" t="s">
        <v>380</v>
      </c>
      <c r="B74" s="22" t="s">
        <v>380</v>
      </c>
      <c r="C74" s="23">
        <v>4</v>
      </c>
      <c r="D74" s="23" t="s">
        <v>108</v>
      </c>
      <c r="E74" s="23" t="s">
        <v>588</v>
      </c>
      <c r="F74" s="23" t="s">
        <v>400</v>
      </c>
      <c r="G74" s="38">
        <v>3</v>
      </c>
      <c r="H74" s="24">
        <v>4.8</v>
      </c>
      <c r="I74" s="23" t="s">
        <v>385</v>
      </c>
      <c r="J74" s="38">
        <v>255</v>
      </c>
      <c r="K74" s="23"/>
      <c r="M74" s="59"/>
      <c r="N74" s="56"/>
    </row>
    <row r="75" spans="1:16" ht="15.75" thickBot="1" x14ac:dyDescent="0.3">
      <c r="N75" s="61"/>
      <c r="P75" s="61"/>
    </row>
    <row r="76" spans="1:16" x14ac:dyDescent="0.25">
      <c r="E76" s="246" t="s">
        <v>387</v>
      </c>
      <c r="F76" s="247"/>
      <c r="G76" s="248"/>
      <c r="H76" s="27">
        <f>SUM(H10:H75)</f>
        <v>1493.37</v>
      </c>
      <c r="N76" s="47"/>
    </row>
    <row r="77" spans="1:16" x14ac:dyDescent="0.25">
      <c r="E77" s="249" t="s">
        <v>388</v>
      </c>
      <c r="F77" s="250"/>
      <c r="G77" s="251"/>
      <c r="H77" s="32">
        <v>0</v>
      </c>
      <c r="K77" s="56"/>
      <c r="N77" s="47"/>
    </row>
    <row r="78" spans="1:16" ht="15.75" thickBot="1" x14ac:dyDescent="0.3">
      <c r="E78" s="252" t="s">
        <v>389</v>
      </c>
      <c r="F78" s="253"/>
      <c r="G78" s="254"/>
      <c r="H78" s="28">
        <f>H76-H77</f>
        <v>1493.37</v>
      </c>
      <c r="K78" s="56"/>
    </row>
    <row r="80" spans="1:16" x14ac:dyDescent="0.25">
      <c r="M80" s="75"/>
      <c r="N80" s="61"/>
      <c r="P80" s="56"/>
    </row>
    <row r="81" spans="13:16" x14ac:dyDescent="0.25">
      <c r="M81" s="75"/>
      <c r="N81" s="61"/>
      <c r="P81" s="56"/>
    </row>
    <row r="82" spans="13:16" x14ac:dyDescent="0.25">
      <c r="N82" s="101"/>
      <c r="P82" s="56"/>
    </row>
    <row r="83" spans="13:16" x14ac:dyDescent="0.25">
      <c r="M83" s="75"/>
      <c r="N83" s="61"/>
      <c r="P83" s="56"/>
    </row>
    <row r="84" spans="13:16" x14ac:dyDescent="0.25">
      <c r="M84" s="75"/>
      <c r="N84" s="61"/>
      <c r="P84" s="56"/>
    </row>
  </sheetData>
  <autoFilter ref="A9:K74" xr:uid="{00000000-0001-0000-0800-000000000000}"/>
  <mergeCells count="3">
    <mergeCell ref="E76:G76"/>
    <mergeCell ref="E77:G77"/>
    <mergeCell ref="E78:G78"/>
  </mergeCells>
  <pageMargins left="0.70866141732283472" right="0.70866141732283472" top="0.74803149606299213" bottom="0.74803149606299213" header="0.31496062992125984" footer="0.31496062992125984"/>
  <pageSetup scale="59" fitToHeight="3" orientation="landscape" horizontalDpi="300" verticalDpi="300" r:id="rId1"/>
  <headerFooter>
    <oddHeader>&amp;LBijlage 3.A Ruimtestaten en Prijzenbladen – P.6857/TS d.d. 1 augustus 2022</oddHeader>
    <oddFooter>&amp;L&amp;A&amp;R&amp;P van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pageSetUpPr fitToPage="1"/>
  </sheetPr>
  <dimension ref="A1:P131"/>
  <sheetViews>
    <sheetView showGridLines="0" zoomScale="85" zoomScaleNormal="85" workbookViewId="0">
      <pane ySplit="9" topLeftCell="A28" activePane="bottomLeft" state="frozen"/>
      <selection activeCell="L3" sqref="L3"/>
      <selection pane="bottomLeft" activeCell="I119" sqref="I119"/>
    </sheetView>
  </sheetViews>
  <sheetFormatPr defaultRowHeight="15" x14ac:dyDescent="0.25"/>
  <cols>
    <col min="1" max="1" width="20.5703125" bestFit="1" customWidth="1"/>
    <col min="2" max="2" width="25" bestFit="1" customWidth="1"/>
    <col min="3" max="3" width="25.85546875" bestFit="1" customWidth="1"/>
    <col min="4" max="4" width="14" bestFit="1" customWidth="1"/>
    <col min="5" max="5" width="21.8554687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3" max="13" width="9.42578125" bestFit="1" customWidth="1"/>
    <col min="14" max="14" width="11.42578125" bestFit="1" customWidth="1"/>
    <col min="15" max="15" width="13.85546875" bestFit="1" customWidth="1"/>
    <col min="16" max="16" width="10.42578125" bestFit="1" customWidth="1"/>
  </cols>
  <sheetData>
    <row r="1" spans="1:14" x14ac:dyDescent="0.25">
      <c r="M1" s="75"/>
    </row>
    <row r="2" spans="1:14" x14ac:dyDescent="0.25">
      <c r="A2" s="6"/>
      <c r="E2" s="9"/>
      <c r="F2" s="45"/>
      <c r="G2" s="1"/>
      <c r="H2" s="1"/>
      <c r="I2" s="1"/>
      <c r="J2" s="1"/>
      <c r="K2" s="1"/>
      <c r="N2" s="59"/>
    </row>
    <row r="3" spans="1:14" x14ac:dyDescent="0.25">
      <c r="A3" s="6"/>
      <c r="E3" s="8"/>
      <c r="F3" s="45"/>
      <c r="G3" s="1"/>
      <c r="H3" s="43" t="s">
        <v>396</v>
      </c>
      <c r="I3" s="1"/>
      <c r="J3" s="1"/>
      <c r="K3" s="1"/>
      <c r="L3" s="59"/>
      <c r="N3" s="59"/>
    </row>
    <row r="4" spans="1:14" x14ac:dyDescent="0.25">
      <c r="A4" s="6"/>
      <c r="B4" s="13" t="s">
        <v>896</v>
      </c>
      <c r="C4" s="238" t="s">
        <v>224</v>
      </c>
      <c r="D4" s="12"/>
      <c r="E4" s="8"/>
      <c r="F4" s="45"/>
      <c r="G4" s="1"/>
      <c r="H4" s="102" t="s">
        <v>703</v>
      </c>
      <c r="I4" s="104">
        <v>44774</v>
      </c>
      <c r="J4" s="1"/>
      <c r="K4" s="1"/>
      <c r="L4" s="4"/>
      <c r="N4" s="59"/>
    </row>
    <row r="5" spans="1:14" x14ac:dyDescent="0.25">
      <c r="A5" s="6"/>
      <c r="B5" s="13" t="s">
        <v>0</v>
      </c>
      <c r="C5" s="16" t="s">
        <v>382</v>
      </c>
      <c r="D5" s="12"/>
      <c r="E5" s="8"/>
      <c r="F5" s="45"/>
      <c r="G5" s="1"/>
      <c r="H5" s="1"/>
      <c r="I5" s="1"/>
      <c r="J5" s="1"/>
      <c r="K5" s="1"/>
      <c r="L5" s="4"/>
      <c r="N5" s="59"/>
    </row>
    <row r="6" spans="1:14" x14ac:dyDescent="0.25">
      <c r="A6" s="6"/>
      <c r="B6" s="13" t="s">
        <v>1</v>
      </c>
      <c r="C6" s="16" t="s">
        <v>383</v>
      </c>
      <c r="D6" s="12">
        <v>1226117</v>
      </c>
      <c r="E6" s="8"/>
      <c r="F6" s="45"/>
      <c r="G6" s="1"/>
      <c r="H6" s="1"/>
      <c r="I6" s="1"/>
      <c r="J6" s="1"/>
      <c r="K6" s="1"/>
      <c r="L6" s="4"/>
      <c r="N6" s="59"/>
    </row>
    <row r="7" spans="1:14" x14ac:dyDescent="0.25">
      <c r="G7" s="1"/>
      <c r="H7" s="1"/>
      <c r="I7" s="1"/>
      <c r="J7" s="1"/>
      <c r="K7" s="1"/>
      <c r="L7" s="4"/>
      <c r="N7" s="75"/>
    </row>
    <row r="8" spans="1:14" x14ac:dyDescent="0.25">
      <c r="A8" s="1"/>
      <c r="B8" s="6"/>
      <c r="C8" s="1"/>
      <c r="D8" s="1"/>
      <c r="E8" s="1"/>
      <c r="F8" s="1"/>
      <c r="G8" s="1"/>
      <c r="H8" s="1"/>
      <c r="I8" s="1"/>
      <c r="J8" s="1"/>
      <c r="K8" s="1"/>
      <c r="L8" s="1"/>
    </row>
    <row r="9" spans="1:14" ht="77.25" x14ac:dyDescent="0.25">
      <c r="A9" s="14" t="s">
        <v>2</v>
      </c>
      <c r="B9" s="14" t="s">
        <v>3</v>
      </c>
      <c r="C9" s="14" t="s">
        <v>4</v>
      </c>
      <c r="D9" s="14" t="s">
        <v>5</v>
      </c>
      <c r="E9" s="14" t="s">
        <v>6</v>
      </c>
      <c r="F9" s="14" t="s">
        <v>397</v>
      </c>
      <c r="G9" s="14" t="s">
        <v>7</v>
      </c>
      <c r="H9" s="15" t="s">
        <v>8</v>
      </c>
      <c r="I9" s="14" t="s">
        <v>9</v>
      </c>
      <c r="J9" s="14" t="s">
        <v>10</v>
      </c>
      <c r="K9" s="14" t="s">
        <v>364</v>
      </c>
      <c r="L9" s="2"/>
    </row>
    <row r="10" spans="1:14" x14ac:dyDescent="0.25">
      <c r="A10" s="29" t="s">
        <v>384</v>
      </c>
      <c r="B10" s="29" t="s">
        <v>384</v>
      </c>
      <c r="C10" s="30" t="s">
        <v>184</v>
      </c>
      <c r="D10" s="30"/>
      <c r="E10" s="30" t="s">
        <v>61</v>
      </c>
      <c r="F10" s="30"/>
      <c r="G10" s="36" t="s">
        <v>365</v>
      </c>
      <c r="H10" s="31">
        <v>2.9</v>
      </c>
      <c r="I10" s="30"/>
      <c r="J10" s="36">
        <v>0</v>
      </c>
      <c r="K10" s="30" t="s">
        <v>365</v>
      </c>
      <c r="L10" s="1"/>
      <c r="M10" s="59"/>
      <c r="N10" s="59"/>
    </row>
    <row r="11" spans="1:14" x14ac:dyDescent="0.25">
      <c r="A11" s="29" t="s">
        <v>384</v>
      </c>
      <c r="B11" s="29" t="s">
        <v>384</v>
      </c>
      <c r="C11" s="30" t="s">
        <v>184</v>
      </c>
      <c r="D11" s="30"/>
      <c r="E11" s="30" t="s">
        <v>61</v>
      </c>
      <c r="F11" s="30"/>
      <c r="G11" s="36" t="s">
        <v>365</v>
      </c>
      <c r="H11" s="31">
        <v>2.9</v>
      </c>
      <c r="I11" s="30"/>
      <c r="J11" s="36">
        <v>0</v>
      </c>
      <c r="K11" s="30" t="s">
        <v>365</v>
      </c>
      <c r="L11" s="1"/>
      <c r="M11" s="59"/>
      <c r="N11" s="59"/>
    </row>
    <row r="12" spans="1:14" x14ac:dyDescent="0.25">
      <c r="A12" s="29" t="s">
        <v>384</v>
      </c>
      <c r="B12" s="29" t="s">
        <v>384</v>
      </c>
      <c r="C12" s="30" t="s">
        <v>184</v>
      </c>
      <c r="D12" s="30"/>
      <c r="E12" s="30" t="s">
        <v>61</v>
      </c>
      <c r="F12" s="30"/>
      <c r="G12" s="36" t="s">
        <v>365</v>
      </c>
      <c r="H12" s="31">
        <v>2.9</v>
      </c>
      <c r="I12" s="30"/>
      <c r="J12" s="36">
        <v>0</v>
      </c>
      <c r="K12" s="30" t="s">
        <v>365</v>
      </c>
      <c r="L12" s="1"/>
      <c r="M12" s="59"/>
      <c r="N12" s="59"/>
    </row>
    <row r="13" spans="1:14" x14ac:dyDescent="0.25">
      <c r="A13" s="29" t="s">
        <v>384</v>
      </c>
      <c r="B13" s="29" t="s">
        <v>384</v>
      </c>
      <c r="C13" s="30" t="s">
        <v>184</v>
      </c>
      <c r="D13" s="30"/>
      <c r="E13" s="30" t="s">
        <v>61</v>
      </c>
      <c r="F13" s="30"/>
      <c r="G13" s="36" t="s">
        <v>365</v>
      </c>
      <c r="H13" s="31">
        <v>2.9</v>
      </c>
      <c r="I13" s="30"/>
      <c r="J13" s="36">
        <v>0</v>
      </c>
      <c r="K13" s="30" t="s">
        <v>365</v>
      </c>
      <c r="L13" s="1"/>
      <c r="M13" s="59"/>
      <c r="N13" s="59"/>
    </row>
    <row r="14" spans="1:14" x14ac:dyDescent="0.25">
      <c r="A14" s="29" t="s">
        <v>384</v>
      </c>
      <c r="B14" s="29" t="s">
        <v>384</v>
      </c>
      <c r="C14" s="30" t="s">
        <v>184</v>
      </c>
      <c r="D14" s="30"/>
      <c r="E14" s="30" t="s">
        <v>61</v>
      </c>
      <c r="F14" s="30"/>
      <c r="G14" s="36" t="s">
        <v>365</v>
      </c>
      <c r="H14" s="31">
        <v>2.6</v>
      </c>
      <c r="I14" s="30"/>
      <c r="J14" s="36">
        <v>0</v>
      </c>
      <c r="K14" s="30" t="s">
        <v>365</v>
      </c>
      <c r="L14" s="1"/>
      <c r="M14" s="59"/>
      <c r="N14" s="59"/>
    </row>
    <row r="15" spans="1:14" x14ac:dyDescent="0.25">
      <c r="A15" s="29" t="s">
        <v>384</v>
      </c>
      <c r="B15" s="29" t="s">
        <v>384</v>
      </c>
      <c r="C15" s="30" t="s">
        <v>184</v>
      </c>
      <c r="D15" s="30"/>
      <c r="E15" s="30" t="s">
        <v>61</v>
      </c>
      <c r="F15" s="30"/>
      <c r="G15" s="36" t="s">
        <v>365</v>
      </c>
      <c r="H15" s="31">
        <v>2.6</v>
      </c>
      <c r="I15" s="30"/>
      <c r="J15" s="36">
        <v>0</v>
      </c>
      <c r="K15" s="30" t="s">
        <v>365</v>
      </c>
      <c r="L15" s="1"/>
      <c r="M15" s="59"/>
      <c r="N15" s="59"/>
    </row>
    <row r="16" spans="1:14" x14ac:dyDescent="0.25">
      <c r="A16" s="29" t="s">
        <v>384</v>
      </c>
      <c r="B16" s="29" t="s">
        <v>384</v>
      </c>
      <c r="C16" s="30" t="s">
        <v>184</v>
      </c>
      <c r="D16" s="30"/>
      <c r="E16" s="30" t="s">
        <v>61</v>
      </c>
      <c r="F16" s="30"/>
      <c r="G16" s="36" t="s">
        <v>365</v>
      </c>
      <c r="H16" s="31">
        <v>2.6</v>
      </c>
      <c r="I16" s="30"/>
      <c r="J16" s="36">
        <v>0</v>
      </c>
      <c r="K16" s="30" t="s">
        <v>365</v>
      </c>
      <c r="L16" s="1"/>
      <c r="M16" s="59"/>
      <c r="N16" s="59"/>
    </row>
    <row r="17" spans="1:14" x14ac:dyDescent="0.25">
      <c r="A17" s="29" t="s">
        <v>384</v>
      </c>
      <c r="B17" s="29" t="s">
        <v>384</v>
      </c>
      <c r="C17" s="30" t="s">
        <v>184</v>
      </c>
      <c r="D17" s="30" t="s">
        <v>185</v>
      </c>
      <c r="E17" s="30" t="s">
        <v>128</v>
      </c>
      <c r="F17" s="30"/>
      <c r="G17" s="36" t="s">
        <v>365</v>
      </c>
      <c r="H17" s="31">
        <v>49.7</v>
      </c>
      <c r="I17" s="30" t="s">
        <v>361</v>
      </c>
      <c r="J17" s="36">
        <v>0</v>
      </c>
      <c r="K17" s="30" t="s">
        <v>365</v>
      </c>
      <c r="M17" s="59"/>
      <c r="N17" s="59"/>
    </row>
    <row r="18" spans="1:14" x14ac:dyDescent="0.25">
      <c r="A18" s="29" t="s">
        <v>384</v>
      </c>
      <c r="B18" s="29" t="s">
        <v>384</v>
      </c>
      <c r="C18" s="30" t="s">
        <v>184</v>
      </c>
      <c r="D18" s="30" t="s">
        <v>186</v>
      </c>
      <c r="E18" s="30" t="s">
        <v>123</v>
      </c>
      <c r="F18" s="30"/>
      <c r="G18" s="36" t="s">
        <v>365</v>
      </c>
      <c r="H18" s="31">
        <v>7</v>
      </c>
      <c r="I18" s="30" t="s">
        <v>385</v>
      </c>
      <c r="J18" s="36">
        <v>0</v>
      </c>
      <c r="K18" s="30" t="s">
        <v>365</v>
      </c>
      <c r="M18" s="59"/>
      <c r="N18" s="59"/>
    </row>
    <row r="19" spans="1:14" x14ac:dyDescent="0.25">
      <c r="A19" s="29" t="s">
        <v>384</v>
      </c>
      <c r="B19" s="29" t="s">
        <v>384</v>
      </c>
      <c r="C19" s="30" t="s">
        <v>184</v>
      </c>
      <c r="D19" s="30" t="s">
        <v>187</v>
      </c>
      <c r="E19" s="30" t="s">
        <v>123</v>
      </c>
      <c r="F19" s="30"/>
      <c r="G19" s="36" t="s">
        <v>365</v>
      </c>
      <c r="H19" s="31">
        <v>7</v>
      </c>
      <c r="I19" s="30" t="s">
        <v>385</v>
      </c>
      <c r="J19" s="36">
        <v>0</v>
      </c>
      <c r="K19" s="30" t="s">
        <v>365</v>
      </c>
      <c r="M19" s="59"/>
      <c r="N19" s="59"/>
    </row>
    <row r="20" spans="1:14" x14ac:dyDescent="0.25">
      <c r="A20" s="29" t="s">
        <v>384</v>
      </c>
      <c r="B20" s="29" t="s">
        <v>384</v>
      </c>
      <c r="C20" s="30" t="s">
        <v>184</v>
      </c>
      <c r="D20" s="30" t="s">
        <v>188</v>
      </c>
      <c r="E20" s="30" t="s">
        <v>27</v>
      </c>
      <c r="F20" s="30"/>
      <c r="G20" s="36" t="s">
        <v>365</v>
      </c>
      <c r="H20" s="31">
        <v>3.4</v>
      </c>
      <c r="I20" s="30" t="s">
        <v>361</v>
      </c>
      <c r="J20" s="36">
        <v>0</v>
      </c>
      <c r="K20" s="30" t="s">
        <v>365</v>
      </c>
      <c r="M20" s="59"/>
      <c r="N20" s="59"/>
    </row>
    <row r="21" spans="1:14" x14ac:dyDescent="0.25">
      <c r="A21" s="29" t="s">
        <v>384</v>
      </c>
      <c r="B21" s="29" t="s">
        <v>384</v>
      </c>
      <c r="C21" s="30" t="s">
        <v>184</v>
      </c>
      <c r="D21" s="30" t="s">
        <v>189</v>
      </c>
      <c r="E21" s="30" t="s">
        <v>190</v>
      </c>
      <c r="F21" s="30"/>
      <c r="G21" s="36" t="s">
        <v>365</v>
      </c>
      <c r="H21" s="31">
        <v>1.8</v>
      </c>
      <c r="I21" s="30" t="s">
        <v>369</v>
      </c>
      <c r="J21" s="36">
        <v>0</v>
      </c>
      <c r="K21" s="30" t="s">
        <v>365</v>
      </c>
      <c r="M21" s="59"/>
      <c r="N21" s="59"/>
    </row>
    <row r="22" spans="1:14" x14ac:dyDescent="0.25">
      <c r="A22" s="29" t="s">
        <v>384</v>
      </c>
      <c r="B22" s="29" t="s">
        <v>384</v>
      </c>
      <c r="C22" s="30" t="s">
        <v>184</v>
      </c>
      <c r="D22" s="30" t="s">
        <v>191</v>
      </c>
      <c r="E22" s="30" t="s">
        <v>44</v>
      </c>
      <c r="F22" s="30"/>
      <c r="G22" s="36" t="s">
        <v>365</v>
      </c>
      <c r="H22" s="31">
        <v>1.3</v>
      </c>
      <c r="I22" s="30" t="s">
        <v>369</v>
      </c>
      <c r="J22" s="36">
        <v>0</v>
      </c>
      <c r="K22" s="30" t="s">
        <v>365</v>
      </c>
      <c r="M22" s="59"/>
      <c r="N22" s="59"/>
    </row>
    <row r="23" spans="1:14" x14ac:dyDescent="0.25">
      <c r="A23" s="29" t="s">
        <v>384</v>
      </c>
      <c r="B23" s="29" t="s">
        <v>384</v>
      </c>
      <c r="C23" s="30" t="s">
        <v>184</v>
      </c>
      <c r="D23" s="30" t="s">
        <v>192</v>
      </c>
      <c r="E23" s="30" t="s">
        <v>47</v>
      </c>
      <c r="F23" s="30"/>
      <c r="G23" s="36" t="s">
        <v>365</v>
      </c>
      <c r="H23" s="31">
        <v>14.1</v>
      </c>
      <c r="I23" s="30" t="s">
        <v>386</v>
      </c>
      <c r="J23" s="36">
        <v>0</v>
      </c>
      <c r="K23" s="30" t="s">
        <v>365</v>
      </c>
      <c r="M23" s="59"/>
      <c r="N23" s="59"/>
    </row>
    <row r="24" spans="1:14" x14ac:dyDescent="0.25">
      <c r="A24" s="17" t="s">
        <v>384</v>
      </c>
      <c r="B24" s="17" t="s">
        <v>384</v>
      </c>
      <c r="C24" s="18" t="s">
        <v>184</v>
      </c>
      <c r="D24" s="18" t="s">
        <v>193</v>
      </c>
      <c r="E24" s="18" t="s">
        <v>194</v>
      </c>
      <c r="F24" s="18" t="s">
        <v>398</v>
      </c>
      <c r="G24" s="37">
        <v>2</v>
      </c>
      <c r="H24" s="19">
        <v>52.2</v>
      </c>
      <c r="I24" s="18" t="s">
        <v>361</v>
      </c>
      <c r="J24" s="37">
        <v>255</v>
      </c>
      <c r="K24" s="18"/>
      <c r="M24" s="59"/>
      <c r="N24" s="59"/>
    </row>
    <row r="25" spans="1:14" x14ac:dyDescent="0.25">
      <c r="A25" s="29" t="s">
        <v>384</v>
      </c>
      <c r="B25" s="29" t="s">
        <v>384</v>
      </c>
      <c r="C25" s="30" t="s">
        <v>184</v>
      </c>
      <c r="D25" s="30" t="s">
        <v>195</v>
      </c>
      <c r="E25" s="30" t="s">
        <v>150</v>
      </c>
      <c r="F25" s="30"/>
      <c r="G25" s="36" t="s">
        <v>365</v>
      </c>
      <c r="H25" s="31">
        <v>5.3</v>
      </c>
      <c r="I25" s="30" t="s">
        <v>369</v>
      </c>
      <c r="J25" s="36">
        <v>0</v>
      </c>
      <c r="K25" s="30" t="s">
        <v>365</v>
      </c>
      <c r="M25" s="59"/>
      <c r="N25" s="59"/>
    </row>
    <row r="26" spans="1:14" x14ac:dyDescent="0.25">
      <c r="A26" s="29" t="s">
        <v>384</v>
      </c>
      <c r="B26" s="29" t="s">
        <v>384</v>
      </c>
      <c r="C26" s="30" t="s">
        <v>184</v>
      </c>
      <c r="D26" s="30" t="s">
        <v>196</v>
      </c>
      <c r="E26" s="30" t="s">
        <v>190</v>
      </c>
      <c r="F26" s="30"/>
      <c r="G26" s="36" t="s">
        <v>365</v>
      </c>
      <c r="H26" s="31">
        <v>3.5</v>
      </c>
      <c r="I26" s="30" t="s">
        <v>369</v>
      </c>
      <c r="J26" s="36">
        <v>0</v>
      </c>
      <c r="K26" s="30" t="s">
        <v>365</v>
      </c>
      <c r="M26" s="59"/>
      <c r="N26" s="59"/>
    </row>
    <row r="27" spans="1:14" x14ac:dyDescent="0.25">
      <c r="A27" s="17" t="s">
        <v>384</v>
      </c>
      <c r="B27" s="17" t="s">
        <v>384</v>
      </c>
      <c r="C27" s="18" t="s">
        <v>184</v>
      </c>
      <c r="D27" s="18" t="s">
        <v>197</v>
      </c>
      <c r="E27" s="18" t="s">
        <v>27</v>
      </c>
      <c r="F27" s="18" t="s">
        <v>398</v>
      </c>
      <c r="G27" s="37">
        <v>2</v>
      </c>
      <c r="H27" s="19">
        <v>27.2</v>
      </c>
      <c r="I27" s="18" t="s">
        <v>361</v>
      </c>
      <c r="J27" s="37">
        <v>255</v>
      </c>
      <c r="K27" s="18"/>
      <c r="M27" s="59"/>
      <c r="N27" s="59"/>
    </row>
    <row r="28" spans="1:14" x14ac:dyDescent="0.25">
      <c r="A28" s="17" t="s">
        <v>384</v>
      </c>
      <c r="B28" s="17" t="s">
        <v>384</v>
      </c>
      <c r="C28" s="18" t="s">
        <v>184</v>
      </c>
      <c r="D28" s="18" t="s">
        <v>198</v>
      </c>
      <c r="E28" s="18" t="s">
        <v>21</v>
      </c>
      <c r="F28" s="18" t="s">
        <v>398</v>
      </c>
      <c r="G28" s="37">
        <v>4</v>
      </c>
      <c r="H28" s="19">
        <v>7.4</v>
      </c>
      <c r="I28" s="18" t="s">
        <v>369</v>
      </c>
      <c r="J28" s="37">
        <v>255</v>
      </c>
      <c r="K28" s="18"/>
      <c r="M28" s="59"/>
      <c r="N28" s="59"/>
    </row>
    <row r="29" spans="1:14" x14ac:dyDescent="0.25">
      <c r="A29" s="17" t="s">
        <v>384</v>
      </c>
      <c r="B29" s="17" t="s">
        <v>384</v>
      </c>
      <c r="C29" s="18" t="s">
        <v>184</v>
      </c>
      <c r="D29" s="18" t="s">
        <v>199</v>
      </c>
      <c r="E29" s="18" t="s">
        <v>200</v>
      </c>
      <c r="F29" s="18" t="s">
        <v>399</v>
      </c>
      <c r="G29" s="37">
        <v>1</v>
      </c>
      <c r="H29" s="19">
        <v>25</v>
      </c>
      <c r="I29" s="18" t="s">
        <v>361</v>
      </c>
      <c r="J29" s="37">
        <v>255</v>
      </c>
      <c r="K29" s="18"/>
      <c r="M29" s="59"/>
      <c r="N29" s="59"/>
    </row>
    <row r="30" spans="1:14" x14ac:dyDescent="0.25">
      <c r="A30" s="17" t="s">
        <v>384</v>
      </c>
      <c r="B30" s="17" t="s">
        <v>384</v>
      </c>
      <c r="C30" s="18" t="s">
        <v>184</v>
      </c>
      <c r="D30" s="18" t="s">
        <v>201</v>
      </c>
      <c r="E30" s="18" t="s">
        <v>25</v>
      </c>
      <c r="F30" s="18" t="s">
        <v>399</v>
      </c>
      <c r="G30" s="37">
        <v>1</v>
      </c>
      <c r="H30" s="19">
        <v>29</v>
      </c>
      <c r="I30" s="18" t="s">
        <v>361</v>
      </c>
      <c r="J30" s="37">
        <v>255</v>
      </c>
      <c r="K30" s="18"/>
      <c r="M30" s="59"/>
      <c r="N30" s="59"/>
    </row>
    <row r="31" spans="1:14" x14ac:dyDescent="0.25">
      <c r="A31" s="17" t="s">
        <v>384</v>
      </c>
      <c r="B31" s="17" t="s">
        <v>384</v>
      </c>
      <c r="C31" s="18" t="s">
        <v>184</v>
      </c>
      <c r="D31" s="18" t="s">
        <v>202</v>
      </c>
      <c r="E31" s="18" t="s">
        <v>203</v>
      </c>
      <c r="F31" s="18" t="s">
        <v>398</v>
      </c>
      <c r="G31" s="37">
        <v>2</v>
      </c>
      <c r="H31" s="19">
        <v>14</v>
      </c>
      <c r="I31" s="18" t="s">
        <v>361</v>
      </c>
      <c r="J31" s="37">
        <v>255</v>
      </c>
      <c r="K31" s="18"/>
      <c r="M31" s="59"/>
      <c r="N31" s="59"/>
    </row>
    <row r="32" spans="1:14" x14ac:dyDescent="0.25">
      <c r="A32" s="17" t="s">
        <v>384</v>
      </c>
      <c r="B32" s="17" t="s">
        <v>384</v>
      </c>
      <c r="C32" s="18" t="s">
        <v>184</v>
      </c>
      <c r="D32" s="18" t="s">
        <v>204</v>
      </c>
      <c r="E32" s="18" t="s">
        <v>205</v>
      </c>
      <c r="F32" s="18" t="s">
        <v>398</v>
      </c>
      <c r="G32" s="37">
        <v>2</v>
      </c>
      <c r="H32" s="19">
        <v>11.4</v>
      </c>
      <c r="I32" s="18" t="s">
        <v>369</v>
      </c>
      <c r="J32" s="37">
        <v>255</v>
      </c>
      <c r="K32" s="18"/>
      <c r="M32" s="59"/>
      <c r="N32" s="59"/>
    </row>
    <row r="33" spans="1:14" x14ac:dyDescent="0.25">
      <c r="A33" s="17" t="s">
        <v>384</v>
      </c>
      <c r="B33" s="17" t="s">
        <v>384</v>
      </c>
      <c r="C33" s="18" t="s">
        <v>184</v>
      </c>
      <c r="D33" s="18" t="s">
        <v>206</v>
      </c>
      <c r="E33" s="18" t="s">
        <v>27</v>
      </c>
      <c r="F33" s="18" t="s">
        <v>398</v>
      </c>
      <c r="G33" s="37">
        <v>2</v>
      </c>
      <c r="H33" s="19">
        <v>40</v>
      </c>
      <c r="I33" s="18" t="s">
        <v>361</v>
      </c>
      <c r="J33" s="37">
        <v>255</v>
      </c>
      <c r="K33" s="18"/>
      <c r="M33" s="59"/>
      <c r="N33" s="59"/>
    </row>
    <row r="34" spans="1:14" x14ac:dyDescent="0.25">
      <c r="A34" s="17" t="s">
        <v>384</v>
      </c>
      <c r="B34" s="17" t="s">
        <v>384</v>
      </c>
      <c r="C34" s="18" t="s">
        <v>184</v>
      </c>
      <c r="D34" s="18" t="s">
        <v>207</v>
      </c>
      <c r="E34" s="18" t="s">
        <v>25</v>
      </c>
      <c r="F34" s="18" t="s">
        <v>399</v>
      </c>
      <c r="G34" s="37">
        <v>1</v>
      </c>
      <c r="H34" s="19">
        <v>26</v>
      </c>
      <c r="I34" s="18" t="s">
        <v>361</v>
      </c>
      <c r="J34" s="37">
        <v>255</v>
      </c>
      <c r="K34" s="18"/>
      <c r="M34" s="59"/>
      <c r="N34" s="59"/>
    </row>
    <row r="35" spans="1:14" x14ac:dyDescent="0.25">
      <c r="A35" s="17" t="s">
        <v>384</v>
      </c>
      <c r="B35" s="17" t="s">
        <v>384</v>
      </c>
      <c r="C35" s="18" t="s">
        <v>184</v>
      </c>
      <c r="D35" s="18" t="s">
        <v>208</v>
      </c>
      <c r="E35" s="18" t="s">
        <v>25</v>
      </c>
      <c r="F35" s="18" t="s">
        <v>399</v>
      </c>
      <c r="G35" s="37">
        <v>1</v>
      </c>
      <c r="H35" s="19">
        <v>26</v>
      </c>
      <c r="I35" s="18" t="s">
        <v>361</v>
      </c>
      <c r="J35" s="37">
        <v>255</v>
      </c>
      <c r="K35" s="18"/>
      <c r="M35" s="59"/>
      <c r="N35" s="59"/>
    </row>
    <row r="36" spans="1:14" x14ac:dyDescent="0.25">
      <c r="A36" s="17" t="s">
        <v>384</v>
      </c>
      <c r="B36" s="17" t="s">
        <v>384</v>
      </c>
      <c r="C36" s="18" t="s">
        <v>184</v>
      </c>
      <c r="D36" s="18" t="s">
        <v>209</v>
      </c>
      <c r="E36" s="18" t="s">
        <v>210</v>
      </c>
      <c r="F36" s="18" t="s">
        <v>399</v>
      </c>
      <c r="G36" s="37">
        <v>1</v>
      </c>
      <c r="H36" s="19">
        <v>17</v>
      </c>
      <c r="I36" s="18" t="s">
        <v>361</v>
      </c>
      <c r="J36" s="37">
        <v>255</v>
      </c>
      <c r="K36" s="18"/>
      <c r="M36" s="59"/>
      <c r="N36" s="59"/>
    </row>
    <row r="37" spans="1:14" x14ac:dyDescent="0.25">
      <c r="A37" s="17" t="s">
        <v>384</v>
      </c>
      <c r="B37" s="17" t="s">
        <v>384</v>
      </c>
      <c r="C37" s="18" t="s">
        <v>184</v>
      </c>
      <c r="D37" s="18" t="s">
        <v>211</v>
      </c>
      <c r="E37" s="18" t="s">
        <v>27</v>
      </c>
      <c r="F37" s="18" t="s">
        <v>398</v>
      </c>
      <c r="G37" s="37">
        <v>2</v>
      </c>
      <c r="H37" s="19">
        <v>19.2</v>
      </c>
      <c r="I37" s="18" t="s">
        <v>361</v>
      </c>
      <c r="J37" s="37">
        <v>255</v>
      </c>
      <c r="K37" s="18"/>
      <c r="M37" s="59"/>
      <c r="N37" s="59"/>
    </row>
    <row r="38" spans="1:14" x14ac:dyDescent="0.25">
      <c r="A38" s="17" t="s">
        <v>384</v>
      </c>
      <c r="B38" s="17" t="s">
        <v>384</v>
      </c>
      <c r="C38" s="18" t="s">
        <v>184</v>
      </c>
      <c r="D38" s="18" t="s">
        <v>212</v>
      </c>
      <c r="E38" s="18" t="s">
        <v>213</v>
      </c>
      <c r="F38" s="18" t="s">
        <v>398</v>
      </c>
      <c r="G38" s="37">
        <v>2</v>
      </c>
      <c r="H38" s="19">
        <v>59.3</v>
      </c>
      <c r="I38" s="18" t="s">
        <v>361</v>
      </c>
      <c r="J38" s="37">
        <v>255</v>
      </c>
      <c r="K38" s="18"/>
      <c r="M38" s="59"/>
      <c r="N38" s="59"/>
    </row>
    <row r="39" spans="1:14" x14ac:dyDescent="0.25">
      <c r="A39" s="17" t="s">
        <v>384</v>
      </c>
      <c r="B39" s="17" t="s">
        <v>384</v>
      </c>
      <c r="C39" s="18" t="s">
        <v>184</v>
      </c>
      <c r="D39" s="18" t="s">
        <v>214</v>
      </c>
      <c r="E39" s="18" t="s">
        <v>27</v>
      </c>
      <c r="F39" s="18" t="s">
        <v>398</v>
      </c>
      <c r="G39" s="37">
        <v>2</v>
      </c>
      <c r="H39" s="19">
        <v>27.3</v>
      </c>
      <c r="I39" s="18" t="s">
        <v>361</v>
      </c>
      <c r="J39" s="37">
        <v>255</v>
      </c>
      <c r="K39" s="18"/>
      <c r="M39" s="59"/>
      <c r="N39" s="59"/>
    </row>
    <row r="40" spans="1:14" x14ac:dyDescent="0.25">
      <c r="A40" s="29" t="s">
        <v>384</v>
      </c>
      <c r="B40" s="29" t="s">
        <v>384</v>
      </c>
      <c r="C40" s="30" t="s">
        <v>184</v>
      </c>
      <c r="D40" s="30" t="s">
        <v>215</v>
      </c>
      <c r="E40" s="30" t="s">
        <v>47</v>
      </c>
      <c r="F40" s="30"/>
      <c r="G40" s="36" t="s">
        <v>365</v>
      </c>
      <c r="H40" s="31">
        <v>15.9</v>
      </c>
      <c r="I40" s="30"/>
      <c r="J40" s="36">
        <v>0</v>
      </c>
      <c r="K40" s="30" t="s">
        <v>365</v>
      </c>
      <c r="M40" s="59"/>
      <c r="N40" s="59"/>
    </row>
    <row r="41" spans="1:14" x14ac:dyDescent="0.25">
      <c r="A41" s="17" t="s">
        <v>384</v>
      </c>
      <c r="B41" s="17" t="s">
        <v>384</v>
      </c>
      <c r="C41" s="18" t="s">
        <v>184</v>
      </c>
      <c r="D41" s="18" t="s">
        <v>216</v>
      </c>
      <c r="E41" s="18" t="s">
        <v>27</v>
      </c>
      <c r="F41" s="18" t="s">
        <v>398</v>
      </c>
      <c r="G41" s="37">
        <v>2</v>
      </c>
      <c r="H41" s="19">
        <v>12.4</v>
      </c>
      <c r="I41" s="18" t="s">
        <v>361</v>
      </c>
      <c r="J41" s="37">
        <v>255</v>
      </c>
      <c r="K41" s="18"/>
      <c r="M41" s="59"/>
      <c r="N41" s="59"/>
    </row>
    <row r="42" spans="1:14" x14ac:dyDescent="0.25">
      <c r="A42" s="17" t="s">
        <v>384</v>
      </c>
      <c r="B42" s="17" t="s">
        <v>384</v>
      </c>
      <c r="C42" s="18" t="s">
        <v>184</v>
      </c>
      <c r="D42" s="18" t="s">
        <v>217</v>
      </c>
      <c r="E42" s="18" t="s">
        <v>218</v>
      </c>
      <c r="F42" s="18" t="s">
        <v>399</v>
      </c>
      <c r="G42" s="37">
        <v>1</v>
      </c>
      <c r="H42" s="19">
        <v>18.5</v>
      </c>
      <c r="I42" s="18" t="s">
        <v>361</v>
      </c>
      <c r="J42" s="37">
        <v>255</v>
      </c>
      <c r="K42" s="18"/>
      <c r="M42" s="59"/>
      <c r="N42" s="59"/>
    </row>
    <row r="43" spans="1:14" x14ac:dyDescent="0.25">
      <c r="A43" s="17" t="s">
        <v>384</v>
      </c>
      <c r="B43" s="17" t="s">
        <v>384</v>
      </c>
      <c r="C43" s="18" t="s">
        <v>184</v>
      </c>
      <c r="D43" s="18" t="s">
        <v>219</v>
      </c>
      <c r="E43" s="18" t="s">
        <v>220</v>
      </c>
      <c r="F43" s="18" t="s">
        <v>399</v>
      </c>
      <c r="G43" s="37">
        <v>1</v>
      </c>
      <c r="H43" s="19">
        <v>18.5</v>
      </c>
      <c r="I43" s="18" t="s">
        <v>361</v>
      </c>
      <c r="J43" s="37">
        <v>255</v>
      </c>
      <c r="K43" s="18"/>
      <c r="M43" s="59"/>
      <c r="N43" s="59"/>
    </row>
    <row r="44" spans="1:14" x14ac:dyDescent="0.25">
      <c r="A44" s="17" t="s">
        <v>384</v>
      </c>
      <c r="B44" s="17" t="s">
        <v>384</v>
      </c>
      <c r="C44" s="18" t="s">
        <v>184</v>
      </c>
      <c r="D44" s="18" t="s">
        <v>221</v>
      </c>
      <c r="E44" s="18" t="s">
        <v>27</v>
      </c>
      <c r="F44" s="18" t="s">
        <v>398</v>
      </c>
      <c r="G44" s="37">
        <v>2</v>
      </c>
      <c r="H44" s="19">
        <v>32.1</v>
      </c>
      <c r="I44" s="18" t="s">
        <v>361</v>
      </c>
      <c r="J44" s="37">
        <v>255</v>
      </c>
      <c r="K44" s="18"/>
      <c r="M44" s="59"/>
      <c r="N44" s="59"/>
    </row>
    <row r="45" spans="1:14" x14ac:dyDescent="0.25">
      <c r="A45" s="17" t="s">
        <v>384</v>
      </c>
      <c r="B45" s="17" t="s">
        <v>384</v>
      </c>
      <c r="C45" s="18" t="s">
        <v>184</v>
      </c>
      <c r="D45" s="18" t="s">
        <v>222</v>
      </c>
      <c r="E45" s="18" t="s">
        <v>223</v>
      </c>
      <c r="F45" s="18" t="s">
        <v>399</v>
      </c>
      <c r="G45" s="37">
        <v>1</v>
      </c>
      <c r="H45" s="19">
        <v>19.2</v>
      </c>
      <c r="I45" s="18" t="s">
        <v>361</v>
      </c>
      <c r="J45" s="37">
        <v>255</v>
      </c>
      <c r="K45" s="18"/>
      <c r="M45" s="59"/>
      <c r="N45" s="59"/>
    </row>
    <row r="46" spans="1:14" x14ac:dyDescent="0.25">
      <c r="A46" s="17" t="s">
        <v>384</v>
      </c>
      <c r="B46" s="17" t="s">
        <v>384</v>
      </c>
      <c r="C46" s="18" t="s">
        <v>184</v>
      </c>
      <c r="D46" s="18" t="s">
        <v>224</v>
      </c>
      <c r="E46" s="18" t="s">
        <v>23</v>
      </c>
      <c r="F46" s="18" t="s">
        <v>399</v>
      </c>
      <c r="G46" s="37">
        <v>1</v>
      </c>
      <c r="H46" s="19">
        <v>51.75</v>
      </c>
      <c r="I46" s="18" t="s">
        <v>361</v>
      </c>
      <c r="J46" s="37">
        <v>255</v>
      </c>
      <c r="K46" s="18"/>
      <c r="M46" s="59"/>
      <c r="N46" s="59"/>
    </row>
    <row r="47" spans="1:14" x14ac:dyDescent="0.25">
      <c r="A47" s="17" t="s">
        <v>384</v>
      </c>
      <c r="B47" s="17" t="s">
        <v>384</v>
      </c>
      <c r="C47" s="18" t="s">
        <v>184</v>
      </c>
      <c r="D47" s="18" t="s">
        <v>225</v>
      </c>
      <c r="E47" s="18" t="s">
        <v>226</v>
      </c>
      <c r="F47" s="18" t="s">
        <v>399</v>
      </c>
      <c r="G47" s="37">
        <v>1</v>
      </c>
      <c r="H47" s="19">
        <v>38.5</v>
      </c>
      <c r="I47" s="18" t="s">
        <v>361</v>
      </c>
      <c r="J47" s="37">
        <v>255</v>
      </c>
      <c r="K47" s="18"/>
      <c r="M47" s="59"/>
      <c r="N47" s="59"/>
    </row>
    <row r="48" spans="1:14" x14ac:dyDescent="0.25">
      <c r="A48" s="17" t="s">
        <v>384</v>
      </c>
      <c r="B48" s="17" t="s">
        <v>384</v>
      </c>
      <c r="C48" s="18" t="s">
        <v>184</v>
      </c>
      <c r="D48" s="18" t="s">
        <v>227</v>
      </c>
      <c r="E48" s="18" t="s">
        <v>228</v>
      </c>
      <c r="F48" s="18" t="s">
        <v>398</v>
      </c>
      <c r="G48" s="37">
        <v>2</v>
      </c>
      <c r="H48" s="19">
        <v>13</v>
      </c>
      <c r="I48" s="18" t="s">
        <v>369</v>
      </c>
      <c r="J48" s="37">
        <v>255</v>
      </c>
      <c r="K48" s="18"/>
      <c r="M48" s="59"/>
      <c r="N48" s="59"/>
    </row>
    <row r="49" spans="1:14" x14ac:dyDescent="0.25">
      <c r="A49" s="17" t="s">
        <v>384</v>
      </c>
      <c r="B49" s="17" t="s">
        <v>384</v>
      </c>
      <c r="C49" s="18" t="s">
        <v>184</v>
      </c>
      <c r="D49" s="18" t="s">
        <v>229</v>
      </c>
      <c r="E49" s="18" t="s">
        <v>230</v>
      </c>
      <c r="F49" s="18" t="s">
        <v>398</v>
      </c>
      <c r="G49" s="37">
        <v>2</v>
      </c>
      <c r="H49" s="19">
        <v>9.8000000000000007</v>
      </c>
      <c r="I49" s="18" t="s">
        <v>361</v>
      </c>
      <c r="J49" s="37">
        <v>255</v>
      </c>
      <c r="K49" s="18"/>
      <c r="M49" s="59"/>
      <c r="N49" s="59"/>
    </row>
    <row r="50" spans="1:14" x14ac:dyDescent="0.25">
      <c r="A50" s="29" t="s">
        <v>384</v>
      </c>
      <c r="B50" s="29" t="s">
        <v>384</v>
      </c>
      <c r="C50" s="30" t="s">
        <v>184</v>
      </c>
      <c r="D50" s="30" t="s">
        <v>231</v>
      </c>
      <c r="E50" s="30" t="s">
        <v>232</v>
      </c>
      <c r="F50" s="30"/>
      <c r="G50" s="36" t="s">
        <v>365</v>
      </c>
      <c r="H50" s="31">
        <v>7</v>
      </c>
      <c r="I50" s="30" t="s">
        <v>369</v>
      </c>
      <c r="J50" s="36">
        <v>0</v>
      </c>
      <c r="K50" s="30" t="s">
        <v>365</v>
      </c>
      <c r="M50" s="59"/>
      <c r="N50" s="59"/>
    </row>
    <row r="51" spans="1:14" x14ac:dyDescent="0.25">
      <c r="A51" s="29" t="s">
        <v>384</v>
      </c>
      <c r="B51" s="29" t="s">
        <v>384</v>
      </c>
      <c r="C51" s="30" t="s">
        <v>184</v>
      </c>
      <c r="D51" s="30" t="s">
        <v>233</v>
      </c>
      <c r="E51" s="30" t="s">
        <v>190</v>
      </c>
      <c r="F51" s="30"/>
      <c r="G51" s="36" t="s">
        <v>365</v>
      </c>
      <c r="H51" s="31">
        <v>1.6</v>
      </c>
      <c r="I51" s="30" t="s">
        <v>369</v>
      </c>
      <c r="J51" s="36">
        <v>0</v>
      </c>
      <c r="K51" s="30" t="s">
        <v>365</v>
      </c>
      <c r="M51" s="59"/>
      <c r="N51" s="59"/>
    </row>
    <row r="52" spans="1:14" x14ac:dyDescent="0.25">
      <c r="A52" s="29" t="s">
        <v>384</v>
      </c>
      <c r="B52" s="29" t="s">
        <v>384</v>
      </c>
      <c r="C52" s="30" t="s">
        <v>184</v>
      </c>
      <c r="D52" s="30" t="s">
        <v>234</v>
      </c>
      <c r="E52" s="30" t="s">
        <v>235</v>
      </c>
      <c r="F52" s="30"/>
      <c r="G52" s="36" t="s">
        <v>365</v>
      </c>
      <c r="H52" s="31">
        <v>11.2</v>
      </c>
      <c r="I52" s="30" t="s">
        <v>369</v>
      </c>
      <c r="J52" s="36">
        <v>0</v>
      </c>
      <c r="K52" s="30" t="s">
        <v>365</v>
      </c>
      <c r="M52" s="59"/>
      <c r="N52" s="59"/>
    </row>
    <row r="53" spans="1:14" x14ac:dyDescent="0.25">
      <c r="A53" s="17" t="s">
        <v>384</v>
      </c>
      <c r="B53" s="17" t="s">
        <v>384</v>
      </c>
      <c r="C53" s="18" t="s">
        <v>184</v>
      </c>
      <c r="D53" s="18" t="s">
        <v>236</v>
      </c>
      <c r="E53" s="18" t="s">
        <v>123</v>
      </c>
      <c r="F53" s="18" t="s">
        <v>400</v>
      </c>
      <c r="G53" s="37">
        <v>3</v>
      </c>
      <c r="H53" s="19">
        <v>7.8</v>
      </c>
      <c r="I53" s="18" t="s">
        <v>385</v>
      </c>
      <c r="J53" s="37">
        <v>255</v>
      </c>
      <c r="K53" s="18"/>
      <c r="M53" s="59"/>
      <c r="N53" s="59"/>
    </row>
    <row r="54" spans="1:14" x14ac:dyDescent="0.25">
      <c r="A54" s="29" t="s">
        <v>384</v>
      </c>
      <c r="B54" s="29" t="s">
        <v>384</v>
      </c>
      <c r="C54" s="30" t="s">
        <v>184</v>
      </c>
      <c r="D54" s="30" t="s">
        <v>237</v>
      </c>
      <c r="E54" s="30" t="s">
        <v>44</v>
      </c>
      <c r="F54" s="30"/>
      <c r="G54" s="36" t="s">
        <v>365</v>
      </c>
      <c r="H54" s="31">
        <v>1.4</v>
      </c>
      <c r="I54" s="30" t="s">
        <v>369</v>
      </c>
      <c r="J54" s="36">
        <v>255</v>
      </c>
      <c r="K54" s="30" t="s">
        <v>365</v>
      </c>
      <c r="M54" s="59"/>
      <c r="N54" s="59"/>
    </row>
    <row r="55" spans="1:14" x14ac:dyDescent="0.25">
      <c r="A55" s="17" t="s">
        <v>384</v>
      </c>
      <c r="B55" s="17" t="s">
        <v>384</v>
      </c>
      <c r="C55" s="18" t="s">
        <v>184</v>
      </c>
      <c r="D55" s="18" t="s">
        <v>238</v>
      </c>
      <c r="E55" s="18" t="s">
        <v>123</v>
      </c>
      <c r="F55" s="18" t="s">
        <v>400</v>
      </c>
      <c r="G55" s="37">
        <v>3</v>
      </c>
      <c r="H55" s="19">
        <v>7.8</v>
      </c>
      <c r="I55" s="18" t="s">
        <v>385</v>
      </c>
      <c r="J55" s="37">
        <v>255</v>
      </c>
      <c r="K55" s="18"/>
      <c r="M55" s="59"/>
      <c r="N55" s="59"/>
    </row>
    <row r="56" spans="1:14" x14ac:dyDescent="0.25">
      <c r="A56" s="17" t="s">
        <v>384</v>
      </c>
      <c r="B56" s="17" t="s">
        <v>384</v>
      </c>
      <c r="C56" s="18" t="s">
        <v>184</v>
      </c>
      <c r="D56" s="18" t="s">
        <v>239</v>
      </c>
      <c r="E56" s="18" t="s">
        <v>27</v>
      </c>
      <c r="F56" s="18" t="s">
        <v>398</v>
      </c>
      <c r="G56" s="37">
        <v>2</v>
      </c>
      <c r="H56" s="19">
        <v>86.1</v>
      </c>
      <c r="I56" s="18" t="s">
        <v>361</v>
      </c>
      <c r="J56" s="37">
        <v>255</v>
      </c>
      <c r="K56" s="18"/>
      <c r="M56" s="59"/>
      <c r="N56" s="59"/>
    </row>
    <row r="57" spans="1:14" x14ac:dyDescent="0.25">
      <c r="A57" s="17" t="s">
        <v>384</v>
      </c>
      <c r="B57" s="17" t="s">
        <v>384</v>
      </c>
      <c r="C57" s="18" t="s">
        <v>184</v>
      </c>
      <c r="D57" s="18" t="s">
        <v>240</v>
      </c>
      <c r="E57" s="18" t="s">
        <v>120</v>
      </c>
      <c r="F57" s="18" t="s">
        <v>398</v>
      </c>
      <c r="G57" s="37">
        <v>2</v>
      </c>
      <c r="H57" s="19">
        <v>7</v>
      </c>
      <c r="I57" s="18" t="s">
        <v>369</v>
      </c>
      <c r="J57" s="37">
        <v>255</v>
      </c>
      <c r="K57" s="18"/>
      <c r="M57" s="59"/>
      <c r="N57" s="59"/>
    </row>
    <row r="58" spans="1:14" x14ac:dyDescent="0.25">
      <c r="A58" s="17" t="s">
        <v>384</v>
      </c>
      <c r="B58" s="17" t="s">
        <v>384</v>
      </c>
      <c r="C58" s="18" t="s">
        <v>184</v>
      </c>
      <c r="D58" s="18" t="s">
        <v>241</v>
      </c>
      <c r="E58" s="18" t="s">
        <v>23</v>
      </c>
      <c r="F58" s="18" t="s">
        <v>399</v>
      </c>
      <c r="G58" s="37">
        <v>1</v>
      </c>
      <c r="H58" s="19">
        <v>51.25</v>
      </c>
      <c r="I58" s="18" t="s">
        <v>361</v>
      </c>
      <c r="J58" s="37">
        <v>255</v>
      </c>
      <c r="K58" s="18"/>
      <c r="M58" s="59"/>
      <c r="N58" s="59"/>
    </row>
    <row r="59" spans="1:14" x14ac:dyDescent="0.25">
      <c r="A59" s="17" t="s">
        <v>384</v>
      </c>
      <c r="B59" s="17" t="s">
        <v>384</v>
      </c>
      <c r="C59" s="18" t="s">
        <v>184</v>
      </c>
      <c r="D59" s="18" t="s">
        <v>242</v>
      </c>
      <c r="E59" s="18" t="s">
        <v>29</v>
      </c>
      <c r="F59" s="18" t="s">
        <v>399</v>
      </c>
      <c r="G59" s="37">
        <v>1</v>
      </c>
      <c r="H59" s="19">
        <v>17</v>
      </c>
      <c r="I59" s="18" t="s">
        <v>361</v>
      </c>
      <c r="J59" s="37">
        <v>255</v>
      </c>
      <c r="K59" s="18"/>
      <c r="M59" s="59"/>
      <c r="N59" s="59"/>
    </row>
    <row r="60" spans="1:14" x14ac:dyDescent="0.25">
      <c r="A60" s="17" t="s">
        <v>384</v>
      </c>
      <c r="B60" s="17" t="s">
        <v>384</v>
      </c>
      <c r="C60" s="18" t="s">
        <v>184</v>
      </c>
      <c r="D60" s="18" t="s">
        <v>243</v>
      </c>
      <c r="E60" s="18" t="s">
        <v>23</v>
      </c>
      <c r="F60" s="18" t="s">
        <v>399</v>
      </c>
      <c r="G60" s="37">
        <v>1</v>
      </c>
      <c r="H60" s="19">
        <v>40.950000000000003</v>
      </c>
      <c r="I60" s="18" t="s">
        <v>361</v>
      </c>
      <c r="J60" s="37">
        <v>255</v>
      </c>
      <c r="K60" s="18"/>
      <c r="M60" s="59"/>
      <c r="N60" s="59"/>
    </row>
    <row r="61" spans="1:14" x14ac:dyDescent="0.25">
      <c r="A61" s="29" t="s">
        <v>384</v>
      </c>
      <c r="B61" s="29" t="s">
        <v>384</v>
      </c>
      <c r="C61" s="30" t="s">
        <v>184</v>
      </c>
      <c r="D61" s="30" t="s">
        <v>244</v>
      </c>
      <c r="E61" s="30" t="s">
        <v>47</v>
      </c>
      <c r="F61" s="30"/>
      <c r="G61" s="36" t="s">
        <v>365</v>
      </c>
      <c r="H61" s="31">
        <v>12.2</v>
      </c>
      <c r="I61" s="30"/>
      <c r="J61" s="36">
        <v>0</v>
      </c>
      <c r="K61" s="30" t="s">
        <v>365</v>
      </c>
      <c r="M61" s="59"/>
      <c r="N61" s="59"/>
    </row>
    <row r="62" spans="1:14" x14ac:dyDescent="0.25">
      <c r="A62" s="17" t="s">
        <v>384</v>
      </c>
      <c r="B62" s="17" t="s">
        <v>384</v>
      </c>
      <c r="C62" s="18" t="s">
        <v>184</v>
      </c>
      <c r="D62" s="18" t="s">
        <v>245</v>
      </c>
      <c r="E62" s="18" t="s">
        <v>27</v>
      </c>
      <c r="F62" s="18" t="s">
        <v>398</v>
      </c>
      <c r="G62" s="37">
        <v>2</v>
      </c>
      <c r="H62" s="19">
        <v>114</v>
      </c>
      <c r="I62" s="18" t="s">
        <v>361</v>
      </c>
      <c r="J62" s="37">
        <v>255</v>
      </c>
      <c r="K62" s="18"/>
      <c r="M62" s="59"/>
      <c r="N62" s="59"/>
    </row>
    <row r="63" spans="1:14" x14ac:dyDescent="0.25">
      <c r="A63" s="17" t="s">
        <v>384</v>
      </c>
      <c r="B63" s="17" t="s">
        <v>384</v>
      </c>
      <c r="C63" s="18" t="s">
        <v>184</v>
      </c>
      <c r="D63" s="18" t="s">
        <v>246</v>
      </c>
      <c r="E63" s="18" t="s">
        <v>120</v>
      </c>
      <c r="F63" s="18" t="s">
        <v>398</v>
      </c>
      <c r="G63" s="37">
        <v>2</v>
      </c>
      <c r="H63" s="19">
        <v>10.5</v>
      </c>
      <c r="I63" s="18" t="s">
        <v>369</v>
      </c>
      <c r="J63" s="37">
        <v>255</v>
      </c>
      <c r="K63" s="18"/>
      <c r="M63" s="59"/>
      <c r="N63" s="59"/>
    </row>
    <row r="64" spans="1:14" x14ac:dyDescent="0.25">
      <c r="A64" s="17" t="s">
        <v>384</v>
      </c>
      <c r="B64" s="17" t="s">
        <v>384</v>
      </c>
      <c r="C64" s="18" t="s">
        <v>184</v>
      </c>
      <c r="D64" s="18" t="s">
        <v>247</v>
      </c>
      <c r="E64" s="18" t="s">
        <v>23</v>
      </c>
      <c r="F64" s="18" t="s">
        <v>399</v>
      </c>
      <c r="G64" s="37">
        <v>1</v>
      </c>
      <c r="H64" s="19">
        <v>51.6</v>
      </c>
      <c r="I64" s="18" t="s">
        <v>361</v>
      </c>
      <c r="J64" s="37">
        <v>255</v>
      </c>
      <c r="K64" s="18"/>
      <c r="M64" s="59"/>
      <c r="N64" s="59"/>
    </row>
    <row r="65" spans="1:14" x14ac:dyDescent="0.25">
      <c r="A65" s="17" t="s">
        <v>384</v>
      </c>
      <c r="B65" s="17" t="s">
        <v>384</v>
      </c>
      <c r="C65" s="18" t="s">
        <v>184</v>
      </c>
      <c r="D65" s="18" t="s">
        <v>248</v>
      </c>
      <c r="E65" s="18" t="s">
        <v>29</v>
      </c>
      <c r="F65" s="18" t="s">
        <v>399</v>
      </c>
      <c r="G65" s="37">
        <v>1</v>
      </c>
      <c r="H65" s="19">
        <v>17</v>
      </c>
      <c r="I65" s="18" t="s">
        <v>361</v>
      </c>
      <c r="J65" s="37">
        <v>255</v>
      </c>
      <c r="K65" s="18"/>
      <c r="M65" s="59"/>
      <c r="N65" s="59"/>
    </row>
    <row r="66" spans="1:14" x14ac:dyDescent="0.25">
      <c r="A66" s="17" t="s">
        <v>384</v>
      </c>
      <c r="B66" s="17" t="s">
        <v>384</v>
      </c>
      <c r="C66" s="18" t="s">
        <v>184</v>
      </c>
      <c r="D66" s="18" t="s">
        <v>249</v>
      </c>
      <c r="E66" s="18" t="s">
        <v>23</v>
      </c>
      <c r="F66" s="18" t="s">
        <v>399</v>
      </c>
      <c r="G66" s="37">
        <v>1</v>
      </c>
      <c r="H66" s="19">
        <v>69.599999999999994</v>
      </c>
      <c r="I66" s="18" t="s">
        <v>361</v>
      </c>
      <c r="J66" s="37">
        <v>255</v>
      </c>
      <c r="K66" s="18"/>
      <c r="M66" s="59"/>
      <c r="N66" s="59"/>
    </row>
    <row r="67" spans="1:14" x14ac:dyDescent="0.25">
      <c r="A67" s="17" t="s">
        <v>384</v>
      </c>
      <c r="B67" s="17" t="s">
        <v>384</v>
      </c>
      <c r="C67" s="18" t="s">
        <v>184</v>
      </c>
      <c r="D67" s="18" t="s">
        <v>250</v>
      </c>
      <c r="E67" s="18" t="s">
        <v>251</v>
      </c>
      <c r="F67" s="18" t="s">
        <v>399</v>
      </c>
      <c r="G67" s="37">
        <v>1</v>
      </c>
      <c r="H67" s="19">
        <v>17.2</v>
      </c>
      <c r="I67" s="18" t="s">
        <v>361</v>
      </c>
      <c r="J67" s="37">
        <v>255</v>
      </c>
      <c r="K67" s="18"/>
      <c r="M67" s="59"/>
      <c r="N67" s="59"/>
    </row>
    <row r="68" spans="1:14" x14ac:dyDescent="0.25">
      <c r="A68" s="17" t="s">
        <v>384</v>
      </c>
      <c r="B68" s="17" t="s">
        <v>384</v>
      </c>
      <c r="C68" s="18" t="s">
        <v>184</v>
      </c>
      <c r="D68" s="18" t="s">
        <v>252</v>
      </c>
      <c r="E68" s="18" t="s">
        <v>253</v>
      </c>
      <c r="F68" s="18" t="s">
        <v>398</v>
      </c>
      <c r="G68" s="37">
        <v>2</v>
      </c>
      <c r="H68" s="19">
        <v>30.4</v>
      </c>
      <c r="I68" s="18" t="s">
        <v>361</v>
      </c>
      <c r="J68" s="37">
        <v>255</v>
      </c>
      <c r="K68" s="18"/>
      <c r="M68" s="59"/>
      <c r="N68" s="59"/>
    </row>
    <row r="69" spans="1:14" x14ac:dyDescent="0.25">
      <c r="A69" s="17" t="s">
        <v>384</v>
      </c>
      <c r="B69" s="17" t="s">
        <v>384</v>
      </c>
      <c r="C69" s="18" t="s">
        <v>184</v>
      </c>
      <c r="D69" s="18" t="s">
        <v>254</v>
      </c>
      <c r="E69" s="18" t="s">
        <v>27</v>
      </c>
      <c r="F69" s="18" t="s">
        <v>398</v>
      </c>
      <c r="G69" s="37">
        <v>2</v>
      </c>
      <c r="H69" s="19">
        <v>33.4</v>
      </c>
      <c r="I69" s="18" t="s">
        <v>361</v>
      </c>
      <c r="J69" s="37">
        <v>255</v>
      </c>
      <c r="K69" s="18"/>
      <c r="M69" s="59"/>
      <c r="N69" s="59"/>
    </row>
    <row r="70" spans="1:14" x14ac:dyDescent="0.25">
      <c r="A70" s="29" t="s">
        <v>384</v>
      </c>
      <c r="B70" s="29" t="s">
        <v>384</v>
      </c>
      <c r="C70" s="30" t="s">
        <v>184</v>
      </c>
      <c r="D70" s="30" t="s">
        <v>255</v>
      </c>
      <c r="E70" s="30" t="s">
        <v>190</v>
      </c>
      <c r="F70" s="30"/>
      <c r="G70" s="36" t="s">
        <v>365</v>
      </c>
      <c r="H70" s="31">
        <v>1.3</v>
      </c>
      <c r="I70" s="30" t="s">
        <v>369</v>
      </c>
      <c r="J70" s="36">
        <v>0</v>
      </c>
      <c r="K70" s="30" t="s">
        <v>365</v>
      </c>
      <c r="M70" s="59"/>
      <c r="N70" s="59"/>
    </row>
    <row r="71" spans="1:14" x14ac:dyDescent="0.25">
      <c r="A71" s="29" t="s">
        <v>384</v>
      </c>
      <c r="B71" s="29" t="s">
        <v>384</v>
      </c>
      <c r="C71" s="30" t="s">
        <v>184</v>
      </c>
      <c r="D71" s="30" t="s">
        <v>256</v>
      </c>
      <c r="E71" s="30" t="s">
        <v>232</v>
      </c>
      <c r="F71" s="30"/>
      <c r="G71" s="36" t="s">
        <v>365</v>
      </c>
      <c r="H71" s="31">
        <v>5.2</v>
      </c>
      <c r="I71" s="30" t="s">
        <v>369</v>
      </c>
      <c r="J71" s="36">
        <v>0</v>
      </c>
      <c r="K71" s="30" t="s">
        <v>365</v>
      </c>
      <c r="M71" s="59"/>
      <c r="N71" s="59"/>
    </row>
    <row r="72" spans="1:14" x14ac:dyDescent="0.25">
      <c r="A72" s="17" t="s">
        <v>384</v>
      </c>
      <c r="B72" s="17" t="s">
        <v>384</v>
      </c>
      <c r="C72" s="18" t="s">
        <v>184</v>
      </c>
      <c r="D72" s="18" t="s">
        <v>257</v>
      </c>
      <c r="E72" s="18" t="s">
        <v>258</v>
      </c>
      <c r="F72" s="18" t="s">
        <v>398</v>
      </c>
      <c r="G72" s="37">
        <v>2</v>
      </c>
      <c r="H72" s="19">
        <v>55.1</v>
      </c>
      <c r="I72" s="18" t="s">
        <v>361</v>
      </c>
      <c r="J72" s="37">
        <v>255</v>
      </c>
      <c r="K72" s="18"/>
      <c r="M72" s="59"/>
      <c r="N72" s="59"/>
    </row>
    <row r="73" spans="1:14" x14ac:dyDescent="0.25">
      <c r="A73" s="17" t="s">
        <v>384</v>
      </c>
      <c r="B73" s="17" t="s">
        <v>384</v>
      </c>
      <c r="C73" s="18" t="s">
        <v>184</v>
      </c>
      <c r="D73" s="18" t="s">
        <v>259</v>
      </c>
      <c r="E73" s="18" t="s">
        <v>23</v>
      </c>
      <c r="F73" s="18" t="s">
        <v>399</v>
      </c>
      <c r="G73" s="37">
        <v>1</v>
      </c>
      <c r="H73" s="19">
        <v>16.3</v>
      </c>
      <c r="I73" s="18" t="s">
        <v>361</v>
      </c>
      <c r="J73" s="37">
        <v>255</v>
      </c>
      <c r="K73" s="18"/>
      <c r="M73" s="59"/>
      <c r="N73" s="59"/>
    </row>
    <row r="74" spans="1:14" x14ac:dyDescent="0.25">
      <c r="A74" s="17" t="s">
        <v>384</v>
      </c>
      <c r="B74" s="17" t="s">
        <v>384</v>
      </c>
      <c r="C74" s="18" t="s">
        <v>184</v>
      </c>
      <c r="D74" s="18" t="s">
        <v>260</v>
      </c>
      <c r="E74" s="18" t="s">
        <v>120</v>
      </c>
      <c r="F74" s="18" t="s">
        <v>398</v>
      </c>
      <c r="G74" s="37">
        <v>2</v>
      </c>
      <c r="H74" s="19">
        <v>9</v>
      </c>
      <c r="I74" s="18" t="s">
        <v>369</v>
      </c>
      <c r="J74" s="37">
        <v>255</v>
      </c>
      <c r="K74" s="18"/>
      <c r="M74" s="59"/>
      <c r="N74" s="59"/>
    </row>
    <row r="75" spans="1:14" x14ac:dyDescent="0.25">
      <c r="A75" s="17" t="s">
        <v>384</v>
      </c>
      <c r="B75" s="17" t="s">
        <v>384</v>
      </c>
      <c r="C75" s="18" t="s">
        <v>184</v>
      </c>
      <c r="D75" s="18" t="s">
        <v>261</v>
      </c>
      <c r="E75" s="18" t="s">
        <v>23</v>
      </c>
      <c r="F75" s="18" t="s">
        <v>399</v>
      </c>
      <c r="G75" s="37">
        <v>1</v>
      </c>
      <c r="H75" s="19">
        <v>20.55</v>
      </c>
      <c r="I75" s="18" t="s">
        <v>361</v>
      </c>
      <c r="J75" s="37">
        <v>255</v>
      </c>
      <c r="K75" s="18"/>
      <c r="M75" s="59"/>
      <c r="N75" s="59"/>
    </row>
    <row r="76" spans="1:14" x14ac:dyDescent="0.25">
      <c r="A76" s="17" t="s">
        <v>384</v>
      </c>
      <c r="B76" s="17" t="s">
        <v>384</v>
      </c>
      <c r="C76" s="18" t="s">
        <v>184</v>
      </c>
      <c r="D76" s="18" t="s">
        <v>262</v>
      </c>
      <c r="E76" s="18" t="s">
        <v>263</v>
      </c>
      <c r="F76" s="18" t="s">
        <v>399</v>
      </c>
      <c r="G76" s="37">
        <v>1</v>
      </c>
      <c r="H76" s="19">
        <v>8.3000000000000007</v>
      </c>
      <c r="I76" s="18" t="s">
        <v>361</v>
      </c>
      <c r="J76" s="37">
        <v>255</v>
      </c>
      <c r="K76" s="18"/>
      <c r="M76" s="59"/>
      <c r="N76" s="59"/>
    </row>
    <row r="77" spans="1:14" x14ac:dyDescent="0.25">
      <c r="A77" s="17" t="s">
        <v>384</v>
      </c>
      <c r="B77" s="17" t="s">
        <v>384</v>
      </c>
      <c r="C77" s="18" t="s">
        <v>184</v>
      </c>
      <c r="D77" s="18" t="s">
        <v>264</v>
      </c>
      <c r="E77" s="18" t="s">
        <v>23</v>
      </c>
      <c r="F77" s="18" t="s">
        <v>399</v>
      </c>
      <c r="G77" s="37">
        <v>1</v>
      </c>
      <c r="H77" s="19">
        <v>20.55</v>
      </c>
      <c r="I77" s="18" t="s">
        <v>361</v>
      </c>
      <c r="J77" s="37">
        <v>255</v>
      </c>
      <c r="K77" s="18"/>
      <c r="M77" s="59"/>
      <c r="N77" s="59"/>
    </row>
    <row r="78" spans="1:14" x14ac:dyDescent="0.25">
      <c r="A78" s="17" t="s">
        <v>384</v>
      </c>
      <c r="B78" s="17" t="s">
        <v>384</v>
      </c>
      <c r="C78" s="18" t="s">
        <v>184</v>
      </c>
      <c r="D78" s="18" t="s">
        <v>265</v>
      </c>
      <c r="E78" s="18" t="s">
        <v>263</v>
      </c>
      <c r="F78" s="18" t="s">
        <v>399</v>
      </c>
      <c r="G78" s="37">
        <v>1</v>
      </c>
      <c r="H78" s="19">
        <v>9</v>
      </c>
      <c r="I78" s="18" t="s">
        <v>361</v>
      </c>
      <c r="J78" s="37">
        <v>255</v>
      </c>
      <c r="K78" s="18"/>
      <c r="M78" s="59"/>
      <c r="N78" s="59"/>
    </row>
    <row r="79" spans="1:14" x14ac:dyDescent="0.25">
      <c r="A79" s="17" t="s">
        <v>384</v>
      </c>
      <c r="B79" s="17" t="s">
        <v>384</v>
      </c>
      <c r="C79" s="18" t="s">
        <v>184</v>
      </c>
      <c r="D79" s="18" t="s">
        <v>266</v>
      </c>
      <c r="E79" s="18" t="s">
        <v>23</v>
      </c>
      <c r="F79" s="18" t="s">
        <v>399</v>
      </c>
      <c r="G79" s="37">
        <v>1</v>
      </c>
      <c r="H79" s="19">
        <v>16.3</v>
      </c>
      <c r="I79" s="18" t="s">
        <v>361</v>
      </c>
      <c r="J79" s="37">
        <v>255</v>
      </c>
      <c r="K79" s="18"/>
      <c r="M79" s="59"/>
      <c r="N79" s="59"/>
    </row>
    <row r="80" spans="1:14" x14ac:dyDescent="0.25">
      <c r="A80" s="17" t="s">
        <v>384</v>
      </c>
      <c r="B80" s="17" t="s">
        <v>384</v>
      </c>
      <c r="C80" s="18" t="s">
        <v>184</v>
      </c>
      <c r="D80" s="18" t="s">
        <v>267</v>
      </c>
      <c r="E80" s="18" t="s">
        <v>268</v>
      </c>
      <c r="F80" s="18" t="s">
        <v>399</v>
      </c>
      <c r="G80" s="37">
        <v>1</v>
      </c>
      <c r="H80" s="19">
        <v>18</v>
      </c>
      <c r="I80" s="18" t="s">
        <v>361</v>
      </c>
      <c r="J80" s="37">
        <v>255</v>
      </c>
      <c r="K80" s="18"/>
      <c r="M80" s="59"/>
      <c r="N80" s="59"/>
    </row>
    <row r="81" spans="1:14" x14ac:dyDescent="0.25">
      <c r="A81" s="17" t="s">
        <v>384</v>
      </c>
      <c r="B81" s="17" t="s">
        <v>384</v>
      </c>
      <c r="C81" s="18" t="s">
        <v>184</v>
      </c>
      <c r="D81" s="18" t="s">
        <v>269</v>
      </c>
      <c r="E81" s="18" t="s">
        <v>270</v>
      </c>
      <c r="F81" s="18" t="s">
        <v>399</v>
      </c>
      <c r="G81" s="37">
        <v>1</v>
      </c>
      <c r="H81" s="19">
        <v>19</v>
      </c>
      <c r="I81" s="18" t="s">
        <v>361</v>
      </c>
      <c r="J81" s="37">
        <v>255</v>
      </c>
      <c r="K81" s="18"/>
      <c r="M81" s="59"/>
      <c r="N81" s="59"/>
    </row>
    <row r="82" spans="1:14" x14ac:dyDescent="0.25">
      <c r="A82" s="29" t="s">
        <v>384</v>
      </c>
      <c r="B82" s="29" t="s">
        <v>384</v>
      </c>
      <c r="C82" s="30" t="s">
        <v>184</v>
      </c>
      <c r="D82" s="30" t="s">
        <v>271</v>
      </c>
      <c r="E82" s="30" t="s">
        <v>47</v>
      </c>
      <c r="F82" s="30"/>
      <c r="G82" s="36" t="s">
        <v>365</v>
      </c>
      <c r="H82" s="31">
        <v>15.7</v>
      </c>
      <c r="I82" s="30"/>
      <c r="J82" s="36">
        <v>0</v>
      </c>
      <c r="K82" s="30" t="s">
        <v>365</v>
      </c>
      <c r="M82" s="59"/>
      <c r="N82" s="59"/>
    </row>
    <row r="83" spans="1:14" x14ac:dyDescent="0.25">
      <c r="A83" s="17" t="s">
        <v>384</v>
      </c>
      <c r="B83" s="17" t="s">
        <v>384</v>
      </c>
      <c r="C83" s="18" t="s">
        <v>184</v>
      </c>
      <c r="D83" s="18" t="s">
        <v>272</v>
      </c>
      <c r="E83" s="18" t="s">
        <v>27</v>
      </c>
      <c r="F83" s="18" t="s">
        <v>398</v>
      </c>
      <c r="G83" s="37">
        <v>2</v>
      </c>
      <c r="H83" s="19">
        <v>31.5</v>
      </c>
      <c r="I83" s="18" t="s">
        <v>361</v>
      </c>
      <c r="J83" s="37">
        <v>255</v>
      </c>
      <c r="K83" s="18"/>
      <c r="M83" s="59"/>
      <c r="N83" s="59"/>
    </row>
    <row r="84" spans="1:14" x14ac:dyDescent="0.25">
      <c r="A84" s="29" t="s">
        <v>384</v>
      </c>
      <c r="B84" s="29" t="s">
        <v>384</v>
      </c>
      <c r="C84" s="30" t="s">
        <v>184</v>
      </c>
      <c r="D84" s="30" t="s">
        <v>273</v>
      </c>
      <c r="E84" s="30" t="s">
        <v>190</v>
      </c>
      <c r="F84" s="30"/>
      <c r="G84" s="36" t="s">
        <v>365</v>
      </c>
      <c r="H84" s="31">
        <v>19</v>
      </c>
      <c r="I84" s="30" t="s">
        <v>369</v>
      </c>
      <c r="J84" s="36">
        <v>0</v>
      </c>
      <c r="K84" s="30" t="s">
        <v>365</v>
      </c>
      <c r="M84" s="59"/>
      <c r="N84" s="59"/>
    </row>
    <row r="85" spans="1:14" x14ac:dyDescent="0.25">
      <c r="A85" s="17" t="s">
        <v>384</v>
      </c>
      <c r="B85" s="17" t="s">
        <v>384</v>
      </c>
      <c r="C85" s="18" t="s">
        <v>184</v>
      </c>
      <c r="D85" s="18" t="s">
        <v>274</v>
      </c>
      <c r="E85" s="18" t="s">
        <v>275</v>
      </c>
      <c r="F85" s="18" t="s">
        <v>399</v>
      </c>
      <c r="G85" s="37">
        <v>1</v>
      </c>
      <c r="H85" s="19">
        <v>38</v>
      </c>
      <c r="I85" s="18" t="s">
        <v>361</v>
      </c>
      <c r="J85" s="37">
        <v>255</v>
      </c>
      <c r="K85" s="18"/>
      <c r="M85" s="59"/>
      <c r="N85" s="59"/>
    </row>
    <row r="86" spans="1:14" x14ac:dyDescent="0.25">
      <c r="A86" s="17" t="s">
        <v>384</v>
      </c>
      <c r="B86" s="17" t="s">
        <v>384</v>
      </c>
      <c r="C86" s="18" t="s">
        <v>184</v>
      </c>
      <c r="D86" s="18" t="s">
        <v>276</v>
      </c>
      <c r="E86" s="18" t="s">
        <v>29</v>
      </c>
      <c r="F86" s="18" t="s">
        <v>399</v>
      </c>
      <c r="G86" s="37">
        <v>1</v>
      </c>
      <c r="H86" s="19">
        <v>19</v>
      </c>
      <c r="I86" s="18" t="s">
        <v>361</v>
      </c>
      <c r="J86" s="37">
        <v>255</v>
      </c>
      <c r="K86" s="18"/>
      <c r="M86" s="59"/>
      <c r="N86" s="59"/>
    </row>
    <row r="87" spans="1:14" x14ac:dyDescent="0.25">
      <c r="A87" s="17" t="s">
        <v>384</v>
      </c>
      <c r="B87" s="17" t="s">
        <v>384</v>
      </c>
      <c r="C87" s="18" t="s">
        <v>184</v>
      </c>
      <c r="D87" s="18" t="s">
        <v>277</v>
      </c>
      <c r="E87" s="18" t="s">
        <v>278</v>
      </c>
      <c r="F87" s="18" t="s">
        <v>399</v>
      </c>
      <c r="G87" s="37">
        <v>1</v>
      </c>
      <c r="H87" s="19">
        <v>64.5</v>
      </c>
      <c r="I87" s="18" t="s">
        <v>361</v>
      </c>
      <c r="J87" s="37">
        <v>255</v>
      </c>
      <c r="K87" s="18"/>
      <c r="M87" s="59"/>
      <c r="N87" s="59"/>
    </row>
    <row r="88" spans="1:14" x14ac:dyDescent="0.25">
      <c r="A88" s="17" t="s">
        <v>384</v>
      </c>
      <c r="B88" s="17" t="s">
        <v>384</v>
      </c>
      <c r="C88" s="18" t="s">
        <v>184</v>
      </c>
      <c r="D88" s="18" t="s">
        <v>279</v>
      </c>
      <c r="E88" s="18" t="s">
        <v>251</v>
      </c>
      <c r="F88" s="18" t="s">
        <v>399</v>
      </c>
      <c r="G88" s="37">
        <v>1</v>
      </c>
      <c r="H88" s="19">
        <v>16.8</v>
      </c>
      <c r="I88" s="18" t="s">
        <v>361</v>
      </c>
      <c r="J88" s="37">
        <v>255</v>
      </c>
      <c r="K88" s="18"/>
      <c r="M88" s="59"/>
      <c r="N88" s="59"/>
    </row>
    <row r="89" spans="1:14" x14ac:dyDescent="0.25">
      <c r="A89" s="17" t="s">
        <v>384</v>
      </c>
      <c r="B89" s="17" t="s">
        <v>384</v>
      </c>
      <c r="C89" s="18" t="s">
        <v>184</v>
      </c>
      <c r="D89" s="18" t="s">
        <v>280</v>
      </c>
      <c r="E89" s="18" t="s">
        <v>281</v>
      </c>
      <c r="F89" s="18" t="s">
        <v>399</v>
      </c>
      <c r="G89" s="37">
        <v>1</v>
      </c>
      <c r="H89" s="19">
        <v>62.7</v>
      </c>
      <c r="I89" s="18" t="s">
        <v>361</v>
      </c>
      <c r="J89" s="37">
        <v>255</v>
      </c>
      <c r="K89" s="18"/>
      <c r="M89" s="59"/>
      <c r="N89" s="59"/>
    </row>
    <row r="90" spans="1:14" x14ac:dyDescent="0.25">
      <c r="A90" s="17" t="s">
        <v>384</v>
      </c>
      <c r="B90" s="17" t="s">
        <v>384</v>
      </c>
      <c r="C90" s="18" t="s">
        <v>184</v>
      </c>
      <c r="D90" s="18" t="s">
        <v>282</v>
      </c>
      <c r="E90" s="18" t="s">
        <v>23</v>
      </c>
      <c r="F90" s="18" t="s">
        <v>399</v>
      </c>
      <c r="G90" s="37">
        <v>1</v>
      </c>
      <c r="H90" s="19">
        <v>43.7</v>
      </c>
      <c r="I90" s="18" t="s">
        <v>361</v>
      </c>
      <c r="J90" s="37">
        <v>255</v>
      </c>
      <c r="K90" s="18"/>
      <c r="M90" s="59"/>
      <c r="N90" s="59"/>
    </row>
    <row r="91" spans="1:14" x14ac:dyDescent="0.25">
      <c r="A91" s="17" t="s">
        <v>384</v>
      </c>
      <c r="B91" s="17" t="s">
        <v>384</v>
      </c>
      <c r="C91" s="18" t="s">
        <v>184</v>
      </c>
      <c r="D91" s="18" t="s">
        <v>283</v>
      </c>
      <c r="E91" s="18" t="s">
        <v>27</v>
      </c>
      <c r="F91" s="18" t="s">
        <v>398</v>
      </c>
      <c r="G91" s="37">
        <v>2</v>
      </c>
      <c r="H91" s="19">
        <v>21.2</v>
      </c>
      <c r="I91" s="18" t="s">
        <v>369</v>
      </c>
      <c r="J91" s="37">
        <v>255</v>
      </c>
      <c r="K91" s="18"/>
      <c r="M91" s="59"/>
      <c r="N91" s="59"/>
    </row>
    <row r="92" spans="1:14" x14ac:dyDescent="0.25">
      <c r="A92" s="17" t="s">
        <v>384</v>
      </c>
      <c r="B92" s="17" t="s">
        <v>384</v>
      </c>
      <c r="C92" s="18" t="s">
        <v>184</v>
      </c>
      <c r="D92" s="18" t="s">
        <v>284</v>
      </c>
      <c r="E92" s="18" t="s">
        <v>285</v>
      </c>
      <c r="F92" s="18" t="s">
        <v>398</v>
      </c>
      <c r="G92" s="37">
        <v>2</v>
      </c>
      <c r="H92" s="19">
        <v>5</v>
      </c>
      <c r="I92" s="18" t="s">
        <v>361</v>
      </c>
      <c r="J92" s="37">
        <v>255</v>
      </c>
      <c r="K92" s="18"/>
      <c r="M92" s="59"/>
      <c r="N92" s="59"/>
    </row>
    <row r="93" spans="1:14" x14ac:dyDescent="0.25">
      <c r="A93" s="17" t="s">
        <v>384</v>
      </c>
      <c r="B93" s="17" t="s">
        <v>384</v>
      </c>
      <c r="C93" s="18" t="s">
        <v>184</v>
      </c>
      <c r="D93" s="18" t="s">
        <v>286</v>
      </c>
      <c r="E93" s="18" t="s">
        <v>120</v>
      </c>
      <c r="F93" s="18" t="s">
        <v>398</v>
      </c>
      <c r="G93" s="37">
        <v>2</v>
      </c>
      <c r="H93" s="19">
        <v>11</v>
      </c>
      <c r="I93" s="18" t="s">
        <v>361</v>
      </c>
      <c r="J93" s="37">
        <v>255</v>
      </c>
      <c r="K93" s="18"/>
      <c r="M93" s="59"/>
      <c r="N93" s="59"/>
    </row>
    <row r="94" spans="1:14" x14ac:dyDescent="0.25">
      <c r="A94" s="29" t="s">
        <v>384</v>
      </c>
      <c r="B94" s="29" t="s">
        <v>384</v>
      </c>
      <c r="C94" s="30" t="s">
        <v>184</v>
      </c>
      <c r="D94" s="30" t="s">
        <v>287</v>
      </c>
      <c r="E94" s="30" t="s">
        <v>47</v>
      </c>
      <c r="F94" s="30"/>
      <c r="G94" s="36" t="s">
        <v>365</v>
      </c>
      <c r="H94" s="31">
        <v>5.2</v>
      </c>
      <c r="I94" s="30"/>
      <c r="J94" s="36">
        <v>0</v>
      </c>
      <c r="K94" s="30" t="s">
        <v>365</v>
      </c>
      <c r="M94" s="59"/>
      <c r="N94" s="59"/>
    </row>
    <row r="95" spans="1:14" x14ac:dyDescent="0.25">
      <c r="A95" s="17" t="s">
        <v>384</v>
      </c>
      <c r="B95" s="17" t="s">
        <v>384</v>
      </c>
      <c r="C95" s="18" t="s">
        <v>184</v>
      </c>
      <c r="D95" s="18" t="s">
        <v>288</v>
      </c>
      <c r="E95" s="18" t="s">
        <v>289</v>
      </c>
      <c r="F95" s="18" t="s">
        <v>398</v>
      </c>
      <c r="G95" s="37">
        <v>2</v>
      </c>
      <c r="H95" s="19">
        <v>5.9</v>
      </c>
      <c r="I95" s="18" t="s">
        <v>361</v>
      </c>
      <c r="J95" s="37">
        <v>255</v>
      </c>
      <c r="K95" s="18"/>
      <c r="M95" s="59"/>
      <c r="N95" s="59"/>
    </row>
    <row r="96" spans="1:14" x14ac:dyDescent="0.25">
      <c r="A96" s="29" t="s">
        <v>384</v>
      </c>
      <c r="B96" s="29" t="s">
        <v>384</v>
      </c>
      <c r="C96" s="30" t="s">
        <v>184</v>
      </c>
      <c r="D96" s="30" t="s">
        <v>290</v>
      </c>
      <c r="E96" s="30" t="s">
        <v>190</v>
      </c>
      <c r="F96" s="30"/>
      <c r="G96" s="36" t="s">
        <v>365</v>
      </c>
      <c r="H96" s="31">
        <v>9.1999999999999993</v>
      </c>
      <c r="I96" s="30"/>
      <c r="J96" s="36">
        <v>0</v>
      </c>
      <c r="K96" s="30" t="s">
        <v>365</v>
      </c>
      <c r="M96" s="59"/>
      <c r="N96" s="59"/>
    </row>
    <row r="97" spans="1:14" x14ac:dyDescent="0.25">
      <c r="A97" s="17" t="s">
        <v>384</v>
      </c>
      <c r="B97" s="17" t="s">
        <v>384</v>
      </c>
      <c r="C97" s="18" t="s">
        <v>184</v>
      </c>
      <c r="D97" s="18" t="s">
        <v>291</v>
      </c>
      <c r="E97" s="18" t="s">
        <v>123</v>
      </c>
      <c r="F97" s="18" t="s">
        <v>400</v>
      </c>
      <c r="G97" s="37">
        <v>3</v>
      </c>
      <c r="H97" s="19">
        <v>7.8</v>
      </c>
      <c r="I97" s="18" t="s">
        <v>385</v>
      </c>
      <c r="J97" s="37">
        <v>255</v>
      </c>
      <c r="K97" s="18"/>
      <c r="M97" s="59"/>
      <c r="N97" s="59"/>
    </row>
    <row r="98" spans="1:14" x14ac:dyDescent="0.25">
      <c r="A98" s="29" t="s">
        <v>384</v>
      </c>
      <c r="B98" s="29" t="s">
        <v>384</v>
      </c>
      <c r="C98" s="30" t="s">
        <v>184</v>
      </c>
      <c r="D98" s="30" t="s">
        <v>292</v>
      </c>
      <c r="E98" s="30" t="s">
        <v>44</v>
      </c>
      <c r="F98" s="30"/>
      <c r="G98" s="36" t="s">
        <v>365</v>
      </c>
      <c r="H98" s="31">
        <v>1.4</v>
      </c>
      <c r="I98" s="30"/>
      <c r="J98" s="36">
        <v>0</v>
      </c>
      <c r="K98" s="30" t="s">
        <v>365</v>
      </c>
      <c r="M98" s="59"/>
      <c r="N98" s="59"/>
    </row>
    <row r="99" spans="1:14" x14ac:dyDescent="0.25">
      <c r="A99" s="17" t="s">
        <v>384</v>
      </c>
      <c r="B99" s="17" t="s">
        <v>384</v>
      </c>
      <c r="C99" s="18" t="s">
        <v>184</v>
      </c>
      <c r="D99" s="18" t="s">
        <v>293</v>
      </c>
      <c r="E99" s="18" t="s">
        <v>123</v>
      </c>
      <c r="F99" s="18" t="s">
        <v>400</v>
      </c>
      <c r="G99" s="37">
        <v>3</v>
      </c>
      <c r="H99" s="19">
        <v>7.8</v>
      </c>
      <c r="I99" s="18" t="s">
        <v>385</v>
      </c>
      <c r="J99" s="37">
        <v>255</v>
      </c>
      <c r="K99" s="18"/>
      <c r="M99" s="59"/>
      <c r="N99" s="59"/>
    </row>
    <row r="100" spans="1:14" x14ac:dyDescent="0.25">
      <c r="A100" s="17" t="s">
        <v>384</v>
      </c>
      <c r="B100" s="17" t="s">
        <v>384</v>
      </c>
      <c r="C100" s="18" t="s">
        <v>184</v>
      </c>
      <c r="D100" s="18" t="s">
        <v>294</v>
      </c>
      <c r="E100" s="18" t="s">
        <v>21</v>
      </c>
      <c r="F100" s="18" t="s">
        <v>398</v>
      </c>
      <c r="G100" s="37">
        <v>4</v>
      </c>
      <c r="H100" s="19">
        <v>32.799999999999997</v>
      </c>
      <c r="I100" s="18" t="s">
        <v>369</v>
      </c>
      <c r="J100" s="37">
        <v>255</v>
      </c>
      <c r="K100" s="18"/>
      <c r="M100" s="59"/>
      <c r="N100" s="59"/>
    </row>
    <row r="101" spans="1:14" x14ac:dyDescent="0.25">
      <c r="A101" s="29" t="s">
        <v>384</v>
      </c>
      <c r="B101" s="29" t="s">
        <v>384</v>
      </c>
      <c r="C101" s="30" t="s">
        <v>184</v>
      </c>
      <c r="D101" s="30" t="s">
        <v>295</v>
      </c>
      <c r="E101" s="30" t="s">
        <v>296</v>
      </c>
      <c r="F101" s="30"/>
      <c r="G101" s="36" t="s">
        <v>365</v>
      </c>
      <c r="H101" s="31"/>
      <c r="I101" s="30" t="s">
        <v>369</v>
      </c>
      <c r="J101" s="36">
        <v>0</v>
      </c>
      <c r="K101" s="30" t="s">
        <v>365</v>
      </c>
      <c r="M101" s="59"/>
      <c r="N101" s="59"/>
    </row>
    <row r="102" spans="1:14" x14ac:dyDescent="0.25">
      <c r="A102" s="17" t="s">
        <v>384</v>
      </c>
      <c r="B102" s="17" t="s">
        <v>384</v>
      </c>
      <c r="C102" s="18" t="s">
        <v>184</v>
      </c>
      <c r="D102" s="18" t="s">
        <v>297</v>
      </c>
      <c r="E102" s="18" t="s">
        <v>263</v>
      </c>
      <c r="F102" s="18" t="s">
        <v>399</v>
      </c>
      <c r="G102" s="37">
        <v>1</v>
      </c>
      <c r="H102" s="19">
        <v>6</v>
      </c>
      <c r="I102" s="18" t="s">
        <v>361</v>
      </c>
      <c r="J102" s="37">
        <v>255</v>
      </c>
      <c r="K102" s="18"/>
      <c r="M102" s="59"/>
      <c r="N102" s="59"/>
    </row>
    <row r="103" spans="1:14" x14ac:dyDescent="0.25">
      <c r="A103" s="17" t="s">
        <v>384</v>
      </c>
      <c r="B103" s="17" t="s">
        <v>384</v>
      </c>
      <c r="C103" s="18" t="s">
        <v>184</v>
      </c>
      <c r="D103" s="18" t="s">
        <v>298</v>
      </c>
      <c r="E103" s="18" t="s">
        <v>23</v>
      </c>
      <c r="F103" s="18" t="s">
        <v>399</v>
      </c>
      <c r="G103" s="37">
        <v>1</v>
      </c>
      <c r="H103" s="19">
        <v>48.15</v>
      </c>
      <c r="I103" s="18" t="s">
        <v>361</v>
      </c>
      <c r="J103" s="37">
        <v>255</v>
      </c>
      <c r="K103" s="18"/>
      <c r="M103" s="59"/>
      <c r="N103" s="59"/>
    </row>
    <row r="104" spans="1:14" x14ac:dyDescent="0.25">
      <c r="A104" s="17" t="s">
        <v>384</v>
      </c>
      <c r="B104" s="17" t="s">
        <v>384</v>
      </c>
      <c r="C104" s="18" t="s">
        <v>184</v>
      </c>
      <c r="D104" s="18" t="s">
        <v>299</v>
      </c>
      <c r="E104" s="18" t="s">
        <v>29</v>
      </c>
      <c r="F104" s="18" t="s">
        <v>399</v>
      </c>
      <c r="G104" s="37">
        <v>1</v>
      </c>
      <c r="H104" s="19">
        <v>18</v>
      </c>
      <c r="I104" s="18" t="s">
        <v>361</v>
      </c>
      <c r="J104" s="37">
        <v>255</v>
      </c>
      <c r="K104" s="18"/>
      <c r="M104" s="59"/>
      <c r="N104" s="59"/>
    </row>
    <row r="105" spans="1:14" x14ac:dyDescent="0.25">
      <c r="A105" s="17" t="s">
        <v>384</v>
      </c>
      <c r="B105" s="17" t="s">
        <v>384</v>
      </c>
      <c r="C105" s="18" t="s">
        <v>184</v>
      </c>
      <c r="D105" s="18" t="s">
        <v>300</v>
      </c>
      <c r="E105" s="18" t="s">
        <v>23</v>
      </c>
      <c r="F105" s="18" t="s">
        <v>399</v>
      </c>
      <c r="G105" s="37">
        <v>1</v>
      </c>
      <c r="H105" s="19">
        <v>57.9</v>
      </c>
      <c r="I105" s="18" t="s">
        <v>361</v>
      </c>
      <c r="J105" s="37">
        <v>255</v>
      </c>
      <c r="K105" s="18"/>
      <c r="M105" s="59"/>
      <c r="N105" s="59"/>
    </row>
    <row r="106" spans="1:14" x14ac:dyDescent="0.25">
      <c r="A106" s="17" t="s">
        <v>384</v>
      </c>
      <c r="B106" s="17" t="s">
        <v>384</v>
      </c>
      <c r="C106" s="18" t="s">
        <v>184</v>
      </c>
      <c r="D106" s="18" t="s">
        <v>301</v>
      </c>
      <c r="E106" s="18" t="s">
        <v>23</v>
      </c>
      <c r="F106" s="18" t="s">
        <v>399</v>
      </c>
      <c r="G106" s="37">
        <v>1</v>
      </c>
      <c r="H106" s="19">
        <v>48.15</v>
      </c>
      <c r="I106" s="18" t="s">
        <v>361</v>
      </c>
      <c r="J106" s="37">
        <v>255</v>
      </c>
      <c r="K106" s="18"/>
      <c r="M106" s="59"/>
      <c r="N106" s="59"/>
    </row>
    <row r="107" spans="1:14" x14ac:dyDescent="0.25">
      <c r="A107" s="17" t="s">
        <v>384</v>
      </c>
      <c r="B107" s="17" t="s">
        <v>384</v>
      </c>
      <c r="C107" s="18" t="s">
        <v>184</v>
      </c>
      <c r="D107" s="18" t="s">
        <v>302</v>
      </c>
      <c r="E107" s="18" t="s">
        <v>79</v>
      </c>
      <c r="F107" s="18" t="s">
        <v>399</v>
      </c>
      <c r="G107" s="37">
        <v>1</v>
      </c>
      <c r="H107" s="19">
        <v>18.5</v>
      </c>
      <c r="I107" s="18" t="s">
        <v>361</v>
      </c>
      <c r="J107" s="37">
        <v>255</v>
      </c>
      <c r="K107" s="18"/>
      <c r="M107" s="59"/>
      <c r="N107" s="59"/>
    </row>
    <row r="108" spans="1:14" x14ac:dyDescent="0.25">
      <c r="A108" s="17" t="s">
        <v>384</v>
      </c>
      <c r="B108" s="17" t="s">
        <v>384</v>
      </c>
      <c r="C108" s="18" t="s">
        <v>184</v>
      </c>
      <c r="D108" s="18" t="s">
        <v>303</v>
      </c>
      <c r="E108" s="18" t="s">
        <v>23</v>
      </c>
      <c r="F108" s="18" t="s">
        <v>399</v>
      </c>
      <c r="G108" s="37">
        <v>1</v>
      </c>
      <c r="H108" s="19">
        <v>48.95</v>
      </c>
      <c r="I108" s="18" t="s">
        <v>361</v>
      </c>
      <c r="J108" s="37">
        <v>255</v>
      </c>
      <c r="K108" s="18"/>
      <c r="M108" s="59"/>
      <c r="N108" s="59"/>
    </row>
    <row r="109" spans="1:14" x14ac:dyDescent="0.25">
      <c r="A109" s="17" t="s">
        <v>384</v>
      </c>
      <c r="B109" s="17" t="s">
        <v>384</v>
      </c>
      <c r="C109" s="18" t="s">
        <v>184</v>
      </c>
      <c r="D109" s="18" t="s">
        <v>304</v>
      </c>
      <c r="E109" s="18" t="s">
        <v>27</v>
      </c>
      <c r="F109" s="18" t="s">
        <v>398</v>
      </c>
      <c r="G109" s="37">
        <v>2</v>
      </c>
      <c r="H109" s="19">
        <v>14.8</v>
      </c>
      <c r="I109" s="18" t="s">
        <v>361</v>
      </c>
      <c r="J109" s="37">
        <v>255</v>
      </c>
      <c r="K109" s="18"/>
      <c r="M109" s="59"/>
      <c r="N109" s="59"/>
    </row>
    <row r="110" spans="1:14" x14ac:dyDescent="0.25">
      <c r="A110" s="17" t="s">
        <v>384</v>
      </c>
      <c r="B110" s="17" t="s">
        <v>384</v>
      </c>
      <c r="C110" s="18" t="s">
        <v>184</v>
      </c>
      <c r="D110" s="18" t="s">
        <v>305</v>
      </c>
      <c r="E110" s="18" t="s">
        <v>21</v>
      </c>
      <c r="F110" s="18" t="s">
        <v>398</v>
      </c>
      <c r="G110" s="37">
        <v>4</v>
      </c>
      <c r="H110" s="19">
        <v>35.299999999999997</v>
      </c>
      <c r="I110" s="18" t="s">
        <v>369</v>
      </c>
      <c r="J110" s="37">
        <v>255</v>
      </c>
      <c r="K110" s="18"/>
      <c r="M110" s="59"/>
      <c r="N110" s="59"/>
    </row>
    <row r="111" spans="1:14" x14ac:dyDescent="0.25">
      <c r="A111" s="17" t="s">
        <v>384</v>
      </c>
      <c r="B111" s="17" t="s">
        <v>384</v>
      </c>
      <c r="C111" s="18" t="s">
        <v>184</v>
      </c>
      <c r="D111" s="18" t="s">
        <v>306</v>
      </c>
      <c r="E111" s="18" t="s">
        <v>307</v>
      </c>
      <c r="F111" s="18" t="s">
        <v>399</v>
      </c>
      <c r="G111" s="37">
        <v>2</v>
      </c>
      <c r="H111" s="19">
        <v>77.3</v>
      </c>
      <c r="I111" s="18" t="s">
        <v>361</v>
      </c>
      <c r="J111" s="37">
        <v>255</v>
      </c>
      <c r="K111" s="18"/>
      <c r="M111" s="59"/>
      <c r="N111" s="59"/>
    </row>
    <row r="112" spans="1:14" x14ac:dyDescent="0.25">
      <c r="A112" s="17" t="s">
        <v>384</v>
      </c>
      <c r="B112" s="17" t="s">
        <v>384</v>
      </c>
      <c r="C112" s="18" t="s">
        <v>184</v>
      </c>
      <c r="D112" s="18" t="s">
        <v>308</v>
      </c>
      <c r="E112" s="18" t="s">
        <v>25</v>
      </c>
      <c r="F112" s="18" t="s">
        <v>399</v>
      </c>
      <c r="G112" s="37">
        <v>1</v>
      </c>
      <c r="H112" s="19">
        <v>50</v>
      </c>
      <c r="I112" s="18" t="s">
        <v>361</v>
      </c>
      <c r="J112" s="37">
        <v>255</v>
      </c>
      <c r="K112" s="18"/>
      <c r="M112" s="59"/>
      <c r="N112" s="59"/>
    </row>
    <row r="113" spans="1:16" x14ac:dyDescent="0.25">
      <c r="A113" s="17" t="s">
        <v>384</v>
      </c>
      <c r="B113" s="17" t="s">
        <v>384</v>
      </c>
      <c r="C113" s="18" t="s">
        <v>184</v>
      </c>
      <c r="D113" s="18" t="s">
        <v>309</v>
      </c>
      <c r="E113" s="18" t="s">
        <v>27</v>
      </c>
      <c r="F113" s="18" t="s">
        <v>398</v>
      </c>
      <c r="G113" s="37">
        <v>2</v>
      </c>
      <c r="H113" s="19">
        <v>5.3</v>
      </c>
      <c r="I113" s="18" t="s">
        <v>361</v>
      </c>
      <c r="J113" s="37">
        <v>255</v>
      </c>
      <c r="K113" s="18"/>
      <c r="M113" s="59"/>
      <c r="N113" s="59"/>
    </row>
    <row r="114" spans="1:16" x14ac:dyDescent="0.25">
      <c r="A114" s="29" t="s">
        <v>384</v>
      </c>
      <c r="B114" s="29" t="s">
        <v>384</v>
      </c>
      <c r="C114" s="30" t="s">
        <v>184</v>
      </c>
      <c r="D114" s="30" t="s">
        <v>310</v>
      </c>
      <c r="E114" s="30" t="s">
        <v>311</v>
      </c>
      <c r="F114" s="30"/>
      <c r="G114" s="36" t="s">
        <v>365</v>
      </c>
      <c r="H114" s="31">
        <v>3.5</v>
      </c>
      <c r="I114" s="30" t="s">
        <v>369</v>
      </c>
      <c r="J114" s="36">
        <v>0</v>
      </c>
      <c r="K114" s="30" t="s">
        <v>365</v>
      </c>
      <c r="M114" s="59"/>
      <c r="N114" s="59"/>
    </row>
    <row r="115" spans="1:16" x14ac:dyDescent="0.25">
      <c r="A115" s="29" t="s">
        <v>384</v>
      </c>
      <c r="B115" s="29" t="s">
        <v>384</v>
      </c>
      <c r="C115" s="30" t="s">
        <v>184</v>
      </c>
      <c r="D115" s="30" t="s">
        <v>312</v>
      </c>
      <c r="E115" s="30" t="s">
        <v>190</v>
      </c>
      <c r="F115" s="30"/>
      <c r="G115" s="36" t="s">
        <v>365</v>
      </c>
      <c r="H115" s="31">
        <v>13.4</v>
      </c>
      <c r="I115" s="30" t="s">
        <v>369</v>
      </c>
      <c r="J115" s="36">
        <v>0</v>
      </c>
      <c r="K115" s="30" t="s">
        <v>365</v>
      </c>
      <c r="M115" s="59"/>
      <c r="N115" s="59"/>
    </row>
    <row r="116" spans="1:16" x14ac:dyDescent="0.25">
      <c r="A116" s="29" t="s">
        <v>384</v>
      </c>
      <c r="B116" s="29" t="s">
        <v>384</v>
      </c>
      <c r="C116" s="30" t="s">
        <v>184</v>
      </c>
      <c r="D116" s="30" t="s">
        <v>313</v>
      </c>
      <c r="E116" s="30" t="s">
        <v>183</v>
      </c>
      <c r="F116" s="30"/>
      <c r="G116" s="36" t="s">
        <v>365</v>
      </c>
      <c r="H116" s="31">
        <v>16.7</v>
      </c>
      <c r="I116" s="30" t="s">
        <v>369</v>
      </c>
      <c r="J116" s="36">
        <v>0</v>
      </c>
      <c r="K116" s="30" t="s">
        <v>365</v>
      </c>
      <c r="M116" s="59"/>
      <c r="N116" s="59"/>
    </row>
    <row r="117" spans="1:16" x14ac:dyDescent="0.25">
      <c r="A117" s="29" t="s">
        <v>384</v>
      </c>
      <c r="B117" s="29" t="s">
        <v>384</v>
      </c>
      <c r="C117" s="30" t="s">
        <v>184</v>
      </c>
      <c r="D117" s="30" t="s">
        <v>314</v>
      </c>
      <c r="E117" s="30" t="s">
        <v>44</v>
      </c>
      <c r="F117" s="30"/>
      <c r="G117" s="36" t="s">
        <v>365</v>
      </c>
      <c r="H117" s="31">
        <v>1.7</v>
      </c>
      <c r="I117" s="30" t="s">
        <v>369</v>
      </c>
      <c r="J117" s="36">
        <v>0</v>
      </c>
      <c r="K117" s="30" t="s">
        <v>365</v>
      </c>
      <c r="M117" s="59"/>
      <c r="N117" s="59"/>
    </row>
    <row r="118" spans="1:16" ht="15.75" thickBot="1" x14ac:dyDescent="0.3">
      <c r="G118" s="40"/>
      <c r="N118" s="61"/>
      <c r="P118" s="61"/>
    </row>
    <row r="119" spans="1:16" x14ac:dyDescent="0.25">
      <c r="E119" s="246" t="s">
        <v>387</v>
      </c>
      <c r="F119" s="247"/>
      <c r="G119" s="248"/>
      <c r="H119" s="27">
        <f>SUM(H10:H118)</f>
        <v>2398.6000000000004</v>
      </c>
      <c r="N119" s="47"/>
    </row>
    <row r="120" spans="1:16" x14ac:dyDescent="0.25">
      <c r="E120" s="249" t="s">
        <v>388</v>
      </c>
      <c r="F120" s="250"/>
      <c r="G120" s="251"/>
      <c r="H120" s="32">
        <v>254.1</v>
      </c>
      <c r="N120" s="47"/>
    </row>
    <row r="121" spans="1:16" ht="15.75" thickBot="1" x14ac:dyDescent="0.3">
      <c r="E121" s="252" t="s">
        <v>389</v>
      </c>
      <c r="F121" s="253"/>
      <c r="G121" s="254"/>
      <c r="H121" s="28">
        <f>H119-H120</f>
        <v>2144.5000000000005</v>
      </c>
    </row>
    <row r="124" spans="1:16" x14ac:dyDescent="0.25">
      <c r="M124" s="75"/>
      <c r="N124" s="61"/>
      <c r="P124" s="56"/>
    </row>
    <row r="125" spans="1:16" x14ac:dyDescent="0.25">
      <c r="M125" s="75"/>
      <c r="N125" s="61"/>
      <c r="P125" s="56"/>
    </row>
    <row r="126" spans="1:16" x14ac:dyDescent="0.25">
      <c r="N126" s="61"/>
      <c r="O126" s="61"/>
      <c r="P126" s="56"/>
    </row>
    <row r="127" spans="1:16" x14ac:dyDescent="0.25">
      <c r="M127" s="75"/>
      <c r="N127" s="61"/>
      <c r="O127" s="61"/>
      <c r="P127" s="56"/>
    </row>
    <row r="128" spans="1:16" x14ac:dyDescent="0.25">
      <c r="M128" s="75"/>
      <c r="N128" s="61"/>
      <c r="O128" s="61"/>
      <c r="P128" s="56"/>
    </row>
    <row r="129" spans="9:16" x14ac:dyDescent="0.25">
      <c r="M129" s="75"/>
      <c r="N129" s="61"/>
      <c r="O129" s="61"/>
      <c r="P129" s="56"/>
    </row>
    <row r="130" spans="9:16" x14ac:dyDescent="0.25">
      <c r="N130" s="61"/>
      <c r="O130" s="61"/>
    </row>
    <row r="131" spans="9:16" x14ac:dyDescent="0.25">
      <c r="I131" t="s">
        <v>618</v>
      </c>
    </row>
  </sheetData>
  <autoFilter ref="A9:S117" xr:uid="{00000000-0009-0000-0000-000009000000}"/>
  <mergeCells count="3">
    <mergeCell ref="E119:G119"/>
    <mergeCell ref="E120:G120"/>
    <mergeCell ref="E121:G121"/>
  </mergeCells>
  <pageMargins left="0.70866141732283472" right="0.70866141732283472" top="0.74803149606299213" bottom="0.74803149606299213" header="0.31496062992125984" footer="0.31496062992125984"/>
  <pageSetup scale="62" fitToHeight="3" orientation="landscape" horizontalDpi="300" verticalDpi="300" r:id="rId1"/>
  <headerFooter>
    <oddHeader>&amp;LBijlage 3.A Ruimtestaten en Prijzenbladen – P.6857/TS d.d. 1 augustus 2022</oddHeader>
    <oddFooter>&amp;L&amp;A&amp;R&amp;P van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9"/>
  <sheetViews>
    <sheetView showGridLines="0" workbookViewId="0">
      <pane ySplit="9" topLeftCell="A25" activePane="bottomLeft" state="frozen"/>
      <selection activeCell="L3" sqref="L3"/>
      <selection pane="bottomLeft" activeCell="G42" sqref="G42"/>
    </sheetView>
  </sheetViews>
  <sheetFormatPr defaultRowHeight="15" x14ac:dyDescent="0.25"/>
  <cols>
    <col min="1" max="1" width="20.5703125" bestFit="1" customWidth="1"/>
    <col min="2" max="2" width="25" bestFit="1" customWidth="1"/>
    <col min="3" max="3" width="25.85546875" bestFit="1" customWidth="1"/>
    <col min="4" max="4" width="14" bestFit="1" customWidth="1"/>
    <col min="5" max="5" width="21.8554687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3" max="13" width="9.42578125" bestFit="1" customWidth="1"/>
    <col min="14" max="14" width="11.42578125" bestFit="1" customWidth="1"/>
    <col min="15" max="15" width="13.85546875" bestFit="1" customWidth="1"/>
    <col min="16" max="16" width="10.42578125" bestFit="1" customWidth="1"/>
  </cols>
  <sheetData>
    <row r="1" spans="1:14" x14ac:dyDescent="0.25">
      <c r="M1" s="75"/>
    </row>
    <row r="2" spans="1:14" x14ac:dyDescent="0.25">
      <c r="A2" s="6"/>
      <c r="E2" s="9"/>
      <c r="F2" s="45"/>
      <c r="G2" s="1"/>
      <c r="H2" s="1"/>
      <c r="I2" s="1"/>
      <c r="J2" s="1"/>
      <c r="K2" s="1"/>
      <c r="N2" s="59"/>
    </row>
    <row r="3" spans="1:14" x14ac:dyDescent="0.25">
      <c r="A3" s="6"/>
      <c r="E3" s="8"/>
      <c r="F3" s="45"/>
      <c r="G3" s="1"/>
      <c r="H3" s="43" t="s">
        <v>396</v>
      </c>
      <c r="I3" s="1"/>
      <c r="J3" s="1"/>
      <c r="K3" s="1"/>
      <c r="L3" s="59"/>
      <c r="N3" s="59"/>
    </row>
    <row r="4" spans="1:14" x14ac:dyDescent="0.25">
      <c r="A4" s="6"/>
      <c r="B4" s="13" t="s">
        <v>896</v>
      </c>
      <c r="C4" s="238" t="s">
        <v>225</v>
      </c>
      <c r="D4" s="12"/>
      <c r="E4" s="8"/>
      <c r="F4" s="45"/>
      <c r="G4" s="1"/>
      <c r="H4" s="43" t="s">
        <v>704</v>
      </c>
      <c r="I4" s="104">
        <v>44774</v>
      </c>
      <c r="J4" s="1"/>
      <c r="K4" s="1"/>
      <c r="L4" s="4"/>
      <c r="N4" s="59"/>
    </row>
    <row r="5" spans="1:14" x14ac:dyDescent="0.25">
      <c r="A5" s="6"/>
      <c r="B5" s="13" t="s">
        <v>0</v>
      </c>
      <c r="C5" s="16" t="s">
        <v>382</v>
      </c>
      <c r="D5" s="12"/>
      <c r="E5" s="8"/>
      <c r="F5" s="45"/>
      <c r="G5" s="1"/>
      <c r="H5" s="1"/>
      <c r="I5" s="1"/>
      <c r="J5" s="1"/>
      <c r="K5" s="1"/>
      <c r="L5" s="4"/>
      <c r="N5" s="59"/>
    </row>
    <row r="6" spans="1:14" x14ac:dyDescent="0.25">
      <c r="A6" s="6"/>
      <c r="B6" s="13" t="s">
        <v>1</v>
      </c>
      <c r="C6" s="16" t="s">
        <v>705</v>
      </c>
      <c r="D6" s="12">
        <v>1227428</v>
      </c>
      <c r="E6" s="8"/>
      <c r="F6" s="45"/>
      <c r="G6" s="1"/>
      <c r="H6" s="1"/>
      <c r="I6" s="1"/>
      <c r="J6" s="1"/>
      <c r="K6" s="1"/>
      <c r="L6" s="4"/>
    </row>
    <row r="7" spans="1:14" x14ac:dyDescent="0.25">
      <c r="G7" s="1"/>
      <c r="H7" s="1"/>
      <c r="I7" s="1"/>
      <c r="J7" s="1"/>
      <c r="K7" s="1"/>
      <c r="L7" s="4"/>
      <c r="N7" s="75"/>
    </row>
    <row r="8" spans="1:14" x14ac:dyDescent="0.25">
      <c r="A8" s="1"/>
      <c r="B8" s="6"/>
      <c r="C8" s="1"/>
      <c r="D8" s="1"/>
      <c r="E8" s="1"/>
      <c r="F8" s="1"/>
      <c r="G8" s="1"/>
      <c r="H8" s="1"/>
      <c r="I8" s="1"/>
      <c r="J8" s="1"/>
      <c r="K8" s="1"/>
      <c r="L8" s="1"/>
    </row>
    <row r="9" spans="1:14" ht="77.25" x14ac:dyDescent="0.25">
      <c r="A9" s="14" t="s">
        <v>2</v>
      </c>
      <c r="B9" s="14" t="s">
        <v>3</v>
      </c>
      <c r="C9" s="14" t="s">
        <v>4</v>
      </c>
      <c r="D9" s="14" t="s">
        <v>5</v>
      </c>
      <c r="E9" s="14" t="s">
        <v>6</v>
      </c>
      <c r="F9" s="14" t="s">
        <v>397</v>
      </c>
      <c r="G9" s="14" t="s">
        <v>7</v>
      </c>
      <c r="H9" s="15" t="s">
        <v>8</v>
      </c>
      <c r="I9" s="14" t="s">
        <v>9</v>
      </c>
      <c r="J9" s="14" t="s">
        <v>10</v>
      </c>
      <c r="K9" s="14" t="s">
        <v>364</v>
      </c>
      <c r="L9" s="2"/>
    </row>
    <row r="10" spans="1:14" s="58" customFormat="1" x14ac:dyDescent="0.25">
      <c r="A10" s="81" t="s">
        <v>384</v>
      </c>
      <c r="B10" s="81" t="s">
        <v>384</v>
      </c>
      <c r="C10" s="81" t="s">
        <v>184</v>
      </c>
      <c r="D10" s="81" t="s">
        <v>315</v>
      </c>
      <c r="E10" s="81" t="s">
        <v>619</v>
      </c>
      <c r="F10" s="81" t="s">
        <v>398</v>
      </c>
      <c r="G10" s="81">
        <v>2</v>
      </c>
      <c r="H10" s="82">
        <v>12</v>
      </c>
      <c r="I10" s="81" t="s">
        <v>640</v>
      </c>
      <c r="J10" s="81">
        <v>255</v>
      </c>
      <c r="K10" s="81"/>
      <c r="L10" s="88"/>
      <c r="M10" s="89"/>
      <c r="N10" s="89"/>
    </row>
    <row r="11" spans="1:14" s="58" customFormat="1" x14ac:dyDescent="0.25">
      <c r="A11" s="80" t="s">
        <v>384</v>
      </c>
      <c r="B11" s="80" t="s">
        <v>384</v>
      </c>
      <c r="C11" s="81" t="s">
        <v>184</v>
      </c>
      <c r="D11" s="81" t="s">
        <v>317</v>
      </c>
      <c r="E11" s="81" t="s">
        <v>516</v>
      </c>
      <c r="F11" s="81" t="s">
        <v>398</v>
      </c>
      <c r="G11" s="37">
        <v>2</v>
      </c>
      <c r="H11" s="82">
        <v>30</v>
      </c>
      <c r="I11" s="81" t="s">
        <v>640</v>
      </c>
      <c r="J11" s="37">
        <v>255</v>
      </c>
      <c r="K11" s="81"/>
      <c r="L11" s="88"/>
      <c r="M11" s="89"/>
      <c r="N11" s="89"/>
    </row>
    <row r="12" spans="1:14" s="58" customFormat="1" x14ac:dyDescent="0.25">
      <c r="A12" s="80" t="s">
        <v>384</v>
      </c>
      <c r="B12" s="80" t="s">
        <v>384</v>
      </c>
      <c r="C12" s="81" t="s">
        <v>184</v>
      </c>
      <c r="D12" s="81" t="s">
        <v>318</v>
      </c>
      <c r="E12" s="81" t="s">
        <v>620</v>
      </c>
      <c r="F12" s="81" t="s">
        <v>400</v>
      </c>
      <c r="G12" s="37">
        <v>3</v>
      </c>
      <c r="H12" s="82">
        <v>1</v>
      </c>
      <c r="I12" s="81" t="s">
        <v>363</v>
      </c>
      <c r="J12" s="37">
        <v>255</v>
      </c>
      <c r="K12" s="81"/>
      <c r="L12" s="88"/>
      <c r="M12" s="89"/>
      <c r="N12" s="89"/>
    </row>
    <row r="13" spans="1:14" s="58" customFormat="1" x14ac:dyDescent="0.25">
      <c r="A13" s="80" t="s">
        <v>384</v>
      </c>
      <c r="B13" s="80" t="s">
        <v>384</v>
      </c>
      <c r="C13" s="81" t="s">
        <v>184</v>
      </c>
      <c r="D13" s="81" t="s">
        <v>319</v>
      </c>
      <c r="E13" s="81" t="s">
        <v>620</v>
      </c>
      <c r="F13" s="81" t="s">
        <v>400</v>
      </c>
      <c r="G13" s="37">
        <v>3</v>
      </c>
      <c r="H13" s="82">
        <v>1</v>
      </c>
      <c r="I13" s="81" t="s">
        <v>363</v>
      </c>
      <c r="J13" s="37">
        <v>255</v>
      </c>
      <c r="K13" s="81"/>
      <c r="L13" s="88"/>
      <c r="M13" s="89"/>
      <c r="N13" s="89"/>
    </row>
    <row r="14" spans="1:14" s="58" customFormat="1" x14ac:dyDescent="0.25">
      <c r="A14" s="80" t="s">
        <v>384</v>
      </c>
      <c r="B14" s="80" t="s">
        <v>384</v>
      </c>
      <c r="C14" s="81" t="s">
        <v>184</v>
      </c>
      <c r="D14" s="81" t="s">
        <v>322</v>
      </c>
      <c r="E14" s="81" t="s">
        <v>190</v>
      </c>
      <c r="F14" s="81" t="s">
        <v>398</v>
      </c>
      <c r="G14" s="37">
        <v>2</v>
      </c>
      <c r="H14" s="82">
        <v>18</v>
      </c>
      <c r="I14" s="81" t="s">
        <v>361</v>
      </c>
      <c r="J14" s="37">
        <v>255</v>
      </c>
      <c r="K14" s="81"/>
      <c r="L14" s="88"/>
      <c r="M14" s="89"/>
      <c r="N14" s="89"/>
    </row>
    <row r="15" spans="1:14" s="58" customFormat="1" x14ac:dyDescent="0.25">
      <c r="A15" s="80" t="s">
        <v>384</v>
      </c>
      <c r="B15" s="80" t="s">
        <v>384</v>
      </c>
      <c r="C15" s="80" t="s">
        <v>184</v>
      </c>
      <c r="D15" s="80" t="s">
        <v>324</v>
      </c>
      <c r="E15" s="80" t="s">
        <v>27</v>
      </c>
      <c r="F15" s="80" t="s">
        <v>398</v>
      </c>
      <c r="G15" s="80">
        <v>2</v>
      </c>
      <c r="H15" s="82">
        <v>50</v>
      </c>
      <c r="I15" s="80" t="s">
        <v>361</v>
      </c>
      <c r="J15" s="80">
        <v>255</v>
      </c>
      <c r="K15" s="80"/>
      <c r="L15" s="88"/>
      <c r="M15" s="89"/>
      <c r="N15" s="89"/>
    </row>
    <row r="16" spans="1:14" s="58" customFormat="1" x14ac:dyDescent="0.25">
      <c r="A16" s="80" t="s">
        <v>384</v>
      </c>
      <c r="B16" s="80" t="s">
        <v>384</v>
      </c>
      <c r="C16" s="80" t="s">
        <v>184</v>
      </c>
      <c r="D16" s="80" t="s">
        <v>621</v>
      </c>
      <c r="E16" s="80" t="s">
        <v>21</v>
      </c>
      <c r="F16" s="80" t="s">
        <v>398</v>
      </c>
      <c r="G16" s="80">
        <v>4</v>
      </c>
      <c r="H16" s="82">
        <v>7</v>
      </c>
      <c r="I16" s="80" t="s">
        <v>369</v>
      </c>
      <c r="J16" s="80">
        <v>255</v>
      </c>
      <c r="K16" s="80"/>
      <c r="L16" s="88"/>
      <c r="M16" s="89"/>
      <c r="N16" s="89"/>
    </row>
    <row r="17" spans="1:14" s="58" customFormat="1" x14ac:dyDescent="0.25">
      <c r="A17" s="80" t="s">
        <v>384</v>
      </c>
      <c r="B17" s="80" t="s">
        <v>384</v>
      </c>
      <c r="C17" s="81" t="s">
        <v>184</v>
      </c>
      <c r="D17" s="81" t="s">
        <v>325</v>
      </c>
      <c r="E17" s="81" t="s">
        <v>622</v>
      </c>
      <c r="F17" s="81" t="s">
        <v>399</v>
      </c>
      <c r="G17" s="37">
        <v>1</v>
      </c>
      <c r="H17" s="82">
        <v>51</v>
      </c>
      <c r="I17" s="81" t="s">
        <v>361</v>
      </c>
      <c r="J17" s="37">
        <v>255</v>
      </c>
      <c r="K17" s="81"/>
      <c r="M17" s="89"/>
      <c r="N17" s="89"/>
    </row>
    <row r="18" spans="1:14" s="58" customFormat="1" x14ac:dyDescent="0.25">
      <c r="A18" s="80" t="s">
        <v>384</v>
      </c>
      <c r="B18" s="80" t="s">
        <v>384</v>
      </c>
      <c r="C18" s="81" t="s">
        <v>184</v>
      </c>
      <c r="D18" s="81" t="s">
        <v>326</v>
      </c>
      <c r="E18" s="81" t="s">
        <v>623</v>
      </c>
      <c r="F18" s="81" t="s">
        <v>399</v>
      </c>
      <c r="G18" s="37">
        <v>1</v>
      </c>
      <c r="H18" s="82">
        <v>57</v>
      </c>
      <c r="I18" s="81" t="s">
        <v>361</v>
      </c>
      <c r="J18" s="37">
        <v>255</v>
      </c>
      <c r="K18" s="81"/>
      <c r="M18" s="89"/>
      <c r="N18" s="89"/>
    </row>
    <row r="19" spans="1:14" s="58" customFormat="1" x14ac:dyDescent="0.25">
      <c r="A19" s="80" t="s">
        <v>384</v>
      </c>
      <c r="B19" s="80" t="s">
        <v>384</v>
      </c>
      <c r="C19" s="81" t="s">
        <v>184</v>
      </c>
      <c r="D19" s="81" t="s">
        <v>327</v>
      </c>
      <c r="E19" s="81" t="s">
        <v>120</v>
      </c>
      <c r="F19" s="81" t="s">
        <v>398</v>
      </c>
      <c r="G19" s="37">
        <v>2</v>
      </c>
      <c r="H19" s="82">
        <v>28</v>
      </c>
      <c r="I19" s="81" t="s">
        <v>369</v>
      </c>
      <c r="J19" s="37">
        <v>255</v>
      </c>
      <c r="K19" s="81"/>
      <c r="M19" s="89"/>
      <c r="N19" s="89"/>
    </row>
    <row r="20" spans="1:14" s="58" customFormat="1" x14ac:dyDescent="0.25">
      <c r="A20" s="80" t="s">
        <v>384</v>
      </c>
      <c r="B20" s="80" t="s">
        <v>384</v>
      </c>
      <c r="C20" s="81" t="s">
        <v>184</v>
      </c>
      <c r="D20" s="81" t="s">
        <v>328</v>
      </c>
      <c r="E20" s="81" t="s">
        <v>624</v>
      </c>
      <c r="F20" s="81" t="s">
        <v>399</v>
      </c>
      <c r="G20" s="37">
        <v>1</v>
      </c>
      <c r="H20" s="82">
        <v>60</v>
      </c>
      <c r="I20" s="81" t="s">
        <v>361</v>
      </c>
      <c r="J20" s="37">
        <v>255</v>
      </c>
      <c r="K20" s="81"/>
      <c r="M20" s="89"/>
      <c r="N20" s="89"/>
    </row>
    <row r="21" spans="1:14" s="58" customFormat="1" x14ac:dyDescent="0.25">
      <c r="A21" s="80" t="s">
        <v>384</v>
      </c>
      <c r="B21" s="80" t="s">
        <v>384</v>
      </c>
      <c r="C21" s="81" t="s">
        <v>184</v>
      </c>
      <c r="D21" s="81" t="s">
        <v>329</v>
      </c>
      <c r="E21" s="81" t="s">
        <v>625</v>
      </c>
      <c r="F21" s="81" t="s">
        <v>399</v>
      </c>
      <c r="G21" s="37">
        <v>1</v>
      </c>
      <c r="H21" s="82">
        <v>28</v>
      </c>
      <c r="I21" s="81" t="s">
        <v>361</v>
      </c>
      <c r="J21" s="37">
        <v>255</v>
      </c>
      <c r="K21" s="81"/>
      <c r="M21" s="89"/>
      <c r="N21" s="89"/>
    </row>
    <row r="22" spans="1:14" s="58" customFormat="1" x14ac:dyDescent="0.25">
      <c r="A22" s="80" t="s">
        <v>384</v>
      </c>
      <c r="B22" s="80" t="s">
        <v>384</v>
      </c>
      <c r="C22" s="81" t="s">
        <v>184</v>
      </c>
      <c r="D22" s="81" t="s">
        <v>330</v>
      </c>
      <c r="E22" s="81" t="s">
        <v>542</v>
      </c>
      <c r="F22" s="81" t="s">
        <v>399</v>
      </c>
      <c r="G22" s="37">
        <v>1</v>
      </c>
      <c r="H22" s="82">
        <v>66</v>
      </c>
      <c r="I22" s="81" t="s">
        <v>361</v>
      </c>
      <c r="J22" s="37">
        <v>255</v>
      </c>
      <c r="K22" s="81"/>
      <c r="M22" s="89"/>
      <c r="N22" s="89"/>
    </row>
    <row r="23" spans="1:14" s="58" customFormat="1" x14ac:dyDescent="0.25">
      <c r="A23" s="80" t="s">
        <v>384</v>
      </c>
      <c r="B23" s="80" t="s">
        <v>384</v>
      </c>
      <c r="C23" s="81" t="s">
        <v>184</v>
      </c>
      <c r="D23" s="81" t="s">
        <v>331</v>
      </c>
      <c r="E23" s="81" t="s">
        <v>626</v>
      </c>
      <c r="F23" s="81" t="s">
        <v>399</v>
      </c>
      <c r="G23" s="37">
        <v>1</v>
      </c>
      <c r="H23" s="82">
        <v>39</v>
      </c>
      <c r="I23" s="81" t="s">
        <v>361</v>
      </c>
      <c r="J23" s="37">
        <v>255</v>
      </c>
      <c r="K23" s="81"/>
      <c r="M23" s="89"/>
      <c r="N23" s="89"/>
    </row>
    <row r="24" spans="1:14" s="58" customFormat="1" x14ac:dyDescent="0.25">
      <c r="A24" s="80" t="s">
        <v>384</v>
      </c>
      <c r="B24" s="80" t="s">
        <v>384</v>
      </c>
      <c r="C24" s="81" t="s">
        <v>184</v>
      </c>
      <c r="D24" s="81" t="s">
        <v>332</v>
      </c>
      <c r="E24" s="81" t="s">
        <v>627</v>
      </c>
      <c r="F24" s="81" t="s">
        <v>399</v>
      </c>
      <c r="G24" s="37">
        <v>1</v>
      </c>
      <c r="H24" s="82">
        <v>53</v>
      </c>
      <c r="I24" s="81" t="s">
        <v>361</v>
      </c>
      <c r="J24" s="37">
        <v>255</v>
      </c>
      <c r="K24" s="81"/>
      <c r="M24" s="89"/>
      <c r="N24" s="89"/>
    </row>
    <row r="25" spans="1:14" s="58" customFormat="1" x14ac:dyDescent="0.25">
      <c r="A25" s="80" t="s">
        <v>384</v>
      </c>
      <c r="B25" s="80" t="s">
        <v>384</v>
      </c>
      <c r="C25" s="81" t="s">
        <v>184</v>
      </c>
      <c r="D25" s="81" t="s">
        <v>333</v>
      </c>
      <c r="E25" s="81" t="s">
        <v>628</v>
      </c>
      <c r="F25" s="81" t="s">
        <v>399</v>
      </c>
      <c r="G25" s="37">
        <v>1</v>
      </c>
      <c r="H25" s="82">
        <v>25</v>
      </c>
      <c r="I25" s="81" t="s">
        <v>361</v>
      </c>
      <c r="J25" s="37">
        <v>255</v>
      </c>
      <c r="K25" s="81"/>
      <c r="M25" s="89"/>
      <c r="N25" s="89"/>
    </row>
    <row r="26" spans="1:14" s="58" customFormat="1" x14ac:dyDescent="0.25">
      <c r="A26" s="80" t="s">
        <v>384</v>
      </c>
      <c r="B26" s="80" t="s">
        <v>384</v>
      </c>
      <c r="C26" s="81" t="s">
        <v>184</v>
      </c>
      <c r="D26" s="81" t="s">
        <v>334</v>
      </c>
      <c r="E26" s="81" t="s">
        <v>622</v>
      </c>
      <c r="F26" s="81" t="s">
        <v>399</v>
      </c>
      <c r="G26" s="37">
        <v>1</v>
      </c>
      <c r="H26" s="82">
        <v>27</v>
      </c>
      <c r="I26" s="81" t="s">
        <v>361</v>
      </c>
      <c r="J26" s="37">
        <v>255</v>
      </c>
      <c r="K26" s="81"/>
      <c r="M26" s="89"/>
      <c r="N26" s="89"/>
    </row>
    <row r="27" spans="1:14" s="58" customFormat="1" x14ac:dyDescent="0.25">
      <c r="A27" s="81" t="s">
        <v>384</v>
      </c>
      <c r="B27" s="81" t="s">
        <v>384</v>
      </c>
      <c r="C27" s="81" t="s">
        <v>184</v>
      </c>
      <c r="D27" s="81" t="s">
        <v>339</v>
      </c>
      <c r="E27" s="81" t="s">
        <v>27</v>
      </c>
      <c r="F27" s="81" t="s">
        <v>398</v>
      </c>
      <c r="G27" s="81">
        <v>2</v>
      </c>
      <c r="H27" s="82">
        <v>58</v>
      </c>
      <c r="I27" s="81" t="s">
        <v>361</v>
      </c>
      <c r="J27" s="81">
        <v>255</v>
      </c>
      <c r="K27" s="81"/>
      <c r="M27" s="89"/>
      <c r="N27" s="89"/>
    </row>
    <row r="28" spans="1:14" s="58" customFormat="1" x14ac:dyDescent="0.25">
      <c r="A28" s="81" t="s">
        <v>384</v>
      </c>
      <c r="B28" s="81" t="s">
        <v>384</v>
      </c>
      <c r="C28" s="81" t="s">
        <v>184</v>
      </c>
      <c r="D28" s="81" t="s">
        <v>340</v>
      </c>
      <c r="E28" s="81" t="s">
        <v>629</v>
      </c>
      <c r="F28" s="81" t="s">
        <v>399</v>
      </c>
      <c r="G28" s="81">
        <v>1</v>
      </c>
      <c r="H28" s="82">
        <v>6</v>
      </c>
      <c r="I28" s="81" t="s">
        <v>361</v>
      </c>
      <c r="J28" s="81">
        <v>255</v>
      </c>
      <c r="K28" s="81"/>
      <c r="M28" s="89"/>
      <c r="N28" s="89"/>
    </row>
    <row r="29" spans="1:14" s="58" customFormat="1" x14ac:dyDescent="0.25">
      <c r="A29" s="80" t="s">
        <v>384</v>
      </c>
      <c r="B29" s="80" t="s">
        <v>384</v>
      </c>
      <c r="C29" s="81" t="s">
        <v>184</v>
      </c>
      <c r="D29" s="81" t="s">
        <v>395</v>
      </c>
      <c r="E29" s="81" t="s">
        <v>630</v>
      </c>
      <c r="F29" s="81" t="s">
        <v>398</v>
      </c>
      <c r="G29" s="37">
        <v>2</v>
      </c>
      <c r="H29" s="82">
        <v>16</v>
      </c>
      <c r="I29" s="81" t="s">
        <v>640</v>
      </c>
      <c r="J29" s="37">
        <v>255</v>
      </c>
      <c r="K29" s="81"/>
      <c r="M29" s="89"/>
      <c r="N29" s="89"/>
    </row>
    <row r="30" spans="1:14" s="58" customFormat="1" x14ac:dyDescent="0.25">
      <c r="A30" s="80" t="s">
        <v>384</v>
      </c>
      <c r="B30" s="80" t="s">
        <v>384</v>
      </c>
      <c r="C30" s="81" t="s">
        <v>184</v>
      </c>
      <c r="D30" s="81" t="s">
        <v>600</v>
      </c>
      <c r="E30" s="81" t="s">
        <v>631</v>
      </c>
      <c r="F30" s="81" t="s">
        <v>399</v>
      </c>
      <c r="G30" s="37">
        <v>1</v>
      </c>
      <c r="H30" s="82">
        <v>80</v>
      </c>
      <c r="I30" s="81" t="s">
        <v>361</v>
      </c>
      <c r="J30" s="37">
        <v>255</v>
      </c>
      <c r="K30" s="81"/>
      <c r="M30" s="89"/>
      <c r="N30" s="89"/>
    </row>
    <row r="31" spans="1:14" s="58" customFormat="1" x14ac:dyDescent="0.25">
      <c r="A31" s="80" t="s">
        <v>384</v>
      </c>
      <c r="B31" s="80" t="s">
        <v>384</v>
      </c>
      <c r="C31" s="81" t="s">
        <v>184</v>
      </c>
      <c r="D31" s="81" t="s">
        <v>344</v>
      </c>
      <c r="E31" s="81" t="s">
        <v>632</v>
      </c>
      <c r="F31" s="81" t="s">
        <v>399</v>
      </c>
      <c r="G31" s="37">
        <v>1</v>
      </c>
      <c r="H31" s="82">
        <v>33</v>
      </c>
      <c r="I31" s="81" t="s">
        <v>361</v>
      </c>
      <c r="J31" s="37">
        <v>255</v>
      </c>
      <c r="K31" s="81"/>
      <c r="M31" s="89"/>
      <c r="N31" s="89"/>
    </row>
    <row r="32" spans="1:14" s="58" customFormat="1" x14ac:dyDescent="0.25">
      <c r="A32" s="80" t="s">
        <v>384</v>
      </c>
      <c r="B32" s="80" t="s">
        <v>384</v>
      </c>
      <c r="C32" s="81" t="s">
        <v>184</v>
      </c>
      <c r="D32" s="81" t="s">
        <v>345</v>
      </c>
      <c r="E32" s="81" t="s">
        <v>632</v>
      </c>
      <c r="F32" s="81" t="s">
        <v>399</v>
      </c>
      <c r="G32" s="37">
        <v>1</v>
      </c>
      <c r="H32" s="82">
        <v>33</v>
      </c>
      <c r="I32" s="81" t="s">
        <v>361</v>
      </c>
      <c r="J32" s="37">
        <v>255</v>
      </c>
      <c r="K32" s="81"/>
      <c r="M32" s="89"/>
      <c r="N32" s="89"/>
    </row>
    <row r="33" spans="1:16" s="58" customFormat="1" x14ac:dyDescent="0.25">
      <c r="A33" s="80" t="s">
        <v>384</v>
      </c>
      <c r="B33" s="80" t="s">
        <v>384</v>
      </c>
      <c r="C33" s="81" t="s">
        <v>184</v>
      </c>
      <c r="D33" s="81" t="s">
        <v>346</v>
      </c>
      <c r="E33" s="81" t="s">
        <v>632</v>
      </c>
      <c r="F33" s="81" t="s">
        <v>399</v>
      </c>
      <c r="G33" s="37">
        <v>1</v>
      </c>
      <c r="H33" s="82">
        <v>33</v>
      </c>
      <c r="I33" s="81" t="s">
        <v>361</v>
      </c>
      <c r="J33" s="37">
        <v>255</v>
      </c>
      <c r="K33" s="81"/>
      <c r="M33" s="89"/>
      <c r="N33" s="89"/>
    </row>
    <row r="34" spans="1:16" s="58" customFormat="1" x14ac:dyDescent="0.25">
      <c r="A34" s="80" t="s">
        <v>384</v>
      </c>
      <c r="B34" s="80" t="s">
        <v>384</v>
      </c>
      <c r="C34" s="81" t="s">
        <v>184</v>
      </c>
      <c r="D34" s="81" t="s">
        <v>347</v>
      </c>
      <c r="E34" s="81" t="s">
        <v>633</v>
      </c>
      <c r="F34" s="81" t="s">
        <v>399</v>
      </c>
      <c r="G34" s="37">
        <v>1</v>
      </c>
      <c r="H34" s="82">
        <v>49</v>
      </c>
      <c r="I34" s="81" t="s">
        <v>361</v>
      </c>
      <c r="J34" s="37">
        <v>255</v>
      </c>
      <c r="K34" s="81"/>
      <c r="M34" s="89"/>
      <c r="N34" s="89"/>
    </row>
    <row r="35" spans="1:16" s="58" customFormat="1" x14ac:dyDescent="0.25">
      <c r="A35" s="81" t="s">
        <v>384</v>
      </c>
      <c r="B35" s="81" t="s">
        <v>384</v>
      </c>
      <c r="C35" s="81" t="s">
        <v>184</v>
      </c>
      <c r="D35" s="81" t="s">
        <v>348</v>
      </c>
      <c r="E35" s="81" t="s">
        <v>27</v>
      </c>
      <c r="F35" s="81" t="s">
        <v>398</v>
      </c>
      <c r="G35" s="81">
        <v>2</v>
      </c>
      <c r="H35" s="82">
        <v>31</v>
      </c>
      <c r="I35" s="81" t="s">
        <v>361</v>
      </c>
      <c r="J35" s="81">
        <v>255</v>
      </c>
      <c r="K35" s="81"/>
      <c r="M35" s="89"/>
      <c r="N35" s="89"/>
    </row>
    <row r="36" spans="1:16" s="58" customFormat="1" x14ac:dyDescent="0.25">
      <c r="A36" s="80" t="s">
        <v>384</v>
      </c>
      <c r="B36" s="80" t="s">
        <v>384</v>
      </c>
      <c r="C36" s="81" t="s">
        <v>184</v>
      </c>
      <c r="D36" s="81" t="s">
        <v>634</v>
      </c>
      <c r="E36" s="81" t="s">
        <v>21</v>
      </c>
      <c r="F36" s="81" t="s">
        <v>398</v>
      </c>
      <c r="G36" s="37">
        <v>4</v>
      </c>
      <c r="H36" s="82">
        <v>21</v>
      </c>
      <c r="I36" s="81" t="s">
        <v>369</v>
      </c>
      <c r="J36" s="37">
        <v>255</v>
      </c>
      <c r="K36" s="81"/>
      <c r="M36" s="89"/>
      <c r="N36" s="89"/>
    </row>
    <row r="37" spans="1:16" s="58" customFormat="1" x14ac:dyDescent="0.25">
      <c r="A37" s="80" t="s">
        <v>384</v>
      </c>
      <c r="B37" s="80" t="s">
        <v>384</v>
      </c>
      <c r="C37" s="81" t="s">
        <v>184</v>
      </c>
      <c r="D37" s="81" t="s">
        <v>350</v>
      </c>
      <c r="E37" s="81" t="s">
        <v>635</v>
      </c>
      <c r="F37" s="81" t="s">
        <v>400</v>
      </c>
      <c r="G37" s="37">
        <v>3</v>
      </c>
      <c r="H37" s="82">
        <v>4.5</v>
      </c>
      <c r="I37" s="81" t="s">
        <v>363</v>
      </c>
      <c r="J37" s="37">
        <v>255</v>
      </c>
      <c r="K37" s="81"/>
      <c r="M37" s="89"/>
      <c r="N37" s="89"/>
    </row>
    <row r="38" spans="1:16" s="58" customFormat="1" x14ac:dyDescent="0.25">
      <c r="A38" s="80" t="s">
        <v>384</v>
      </c>
      <c r="B38" s="80" t="s">
        <v>384</v>
      </c>
      <c r="C38" s="81" t="s">
        <v>184</v>
      </c>
      <c r="D38" s="81" t="s">
        <v>351</v>
      </c>
      <c r="E38" s="81" t="s">
        <v>636</v>
      </c>
      <c r="F38" s="81" t="s">
        <v>400</v>
      </c>
      <c r="G38" s="37">
        <v>3</v>
      </c>
      <c r="H38" s="82">
        <v>0.95</v>
      </c>
      <c r="I38" s="81" t="s">
        <v>363</v>
      </c>
      <c r="J38" s="37">
        <v>255</v>
      </c>
      <c r="K38" s="81"/>
      <c r="M38" s="89"/>
      <c r="N38" s="89"/>
    </row>
    <row r="39" spans="1:16" s="58" customFormat="1" x14ac:dyDescent="0.25">
      <c r="A39" s="80" t="s">
        <v>384</v>
      </c>
      <c r="B39" s="80" t="s">
        <v>384</v>
      </c>
      <c r="C39" s="81" t="s">
        <v>184</v>
      </c>
      <c r="D39" s="81" t="s">
        <v>352</v>
      </c>
      <c r="E39" s="81" t="s">
        <v>636</v>
      </c>
      <c r="F39" s="81" t="s">
        <v>400</v>
      </c>
      <c r="G39" s="37">
        <v>3</v>
      </c>
      <c r="H39" s="82">
        <v>0.95</v>
      </c>
      <c r="I39" s="81" t="s">
        <v>363</v>
      </c>
      <c r="J39" s="37">
        <v>255</v>
      </c>
      <c r="K39" s="81"/>
      <c r="M39" s="89"/>
      <c r="N39" s="89"/>
    </row>
    <row r="40" spans="1:16" s="58" customFormat="1" x14ac:dyDescent="0.25">
      <c r="A40" s="80" t="s">
        <v>384</v>
      </c>
      <c r="B40" s="80" t="s">
        <v>384</v>
      </c>
      <c r="C40" s="81" t="s">
        <v>184</v>
      </c>
      <c r="D40" s="81" t="s">
        <v>353</v>
      </c>
      <c r="E40" s="81" t="s">
        <v>637</v>
      </c>
      <c r="F40" s="81" t="s">
        <v>400</v>
      </c>
      <c r="G40" s="37">
        <v>3</v>
      </c>
      <c r="H40" s="82">
        <v>3.5</v>
      </c>
      <c r="I40" s="81" t="s">
        <v>363</v>
      </c>
      <c r="J40" s="37">
        <v>255</v>
      </c>
      <c r="K40" s="81"/>
      <c r="M40" s="89"/>
      <c r="N40" s="89"/>
    </row>
    <row r="41" spans="1:16" s="58" customFormat="1" x14ac:dyDescent="0.25">
      <c r="A41" s="80" t="s">
        <v>384</v>
      </c>
      <c r="B41" s="80" t="s">
        <v>384</v>
      </c>
      <c r="C41" s="81" t="s">
        <v>184</v>
      </c>
      <c r="D41" s="81" t="s">
        <v>354</v>
      </c>
      <c r="E41" s="81" t="s">
        <v>638</v>
      </c>
      <c r="F41" s="81" t="s">
        <v>400</v>
      </c>
      <c r="G41" s="37">
        <v>3</v>
      </c>
      <c r="H41" s="82">
        <v>0.95</v>
      </c>
      <c r="I41" s="81" t="s">
        <v>363</v>
      </c>
      <c r="J41" s="37">
        <v>255</v>
      </c>
      <c r="K41" s="81"/>
      <c r="M41" s="89"/>
      <c r="N41" s="89"/>
    </row>
    <row r="42" spans="1:16" s="58" customFormat="1" x14ac:dyDescent="0.25">
      <c r="A42" s="80" t="s">
        <v>384</v>
      </c>
      <c r="B42" s="80" t="s">
        <v>384</v>
      </c>
      <c r="C42" s="81" t="s">
        <v>184</v>
      </c>
      <c r="D42" s="81" t="s">
        <v>356</v>
      </c>
      <c r="E42" s="81" t="s">
        <v>638</v>
      </c>
      <c r="F42" s="81" t="s">
        <v>400</v>
      </c>
      <c r="G42" s="37">
        <v>3</v>
      </c>
      <c r="H42" s="82">
        <v>3</v>
      </c>
      <c r="I42" s="81" t="s">
        <v>363</v>
      </c>
      <c r="J42" s="37">
        <v>255</v>
      </c>
      <c r="K42" s="81"/>
      <c r="M42" s="89"/>
      <c r="N42" s="89"/>
    </row>
    <row r="43" spans="1:16" s="58" customFormat="1" x14ac:dyDescent="0.25">
      <c r="A43" s="80" t="s">
        <v>384</v>
      </c>
      <c r="B43" s="80" t="s">
        <v>384</v>
      </c>
      <c r="C43" s="81" t="s">
        <v>184</v>
      </c>
      <c r="D43" s="81" t="s">
        <v>358</v>
      </c>
      <c r="E43" s="81" t="s">
        <v>639</v>
      </c>
      <c r="F43" s="81" t="s">
        <v>398</v>
      </c>
      <c r="G43" s="37">
        <v>4</v>
      </c>
      <c r="H43" s="82">
        <v>57</v>
      </c>
      <c r="I43" s="81" t="s">
        <v>369</v>
      </c>
      <c r="J43" s="37">
        <v>255</v>
      </c>
      <c r="K43" s="81"/>
      <c r="M43" s="89"/>
      <c r="N43" s="89"/>
    </row>
    <row r="44" spans="1:16" x14ac:dyDescent="0.25">
      <c r="A44" s="17"/>
      <c r="B44" s="17"/>
      <c r="C44" s="18"/>
      <c r="D44" s="18"/>
      <c r="E44" s="18"/>
      <c r="F44" s="18"/>
      <c r="G44" s="37"/>
      <c r="H44" s="19"/>
      <c r="I44" s="18"/>
      <c r="J44" s="37"/>
      <c r="K44" s="18"/>
      <c r="M44" s="59"/>
      <c r="N44" s="59"/>
    </row>
    <row r="45" spans="1:16" x14ac:dyDescent="0.25">
      <c r="A45" s="80"/>
      <c r="B45" s="80"/>
      <c r="C45" s="81"/>
      <c r="D45" s="81"/>
      <c r="E45" s="81"/>
      <c r="F45" s="81"/>
      <c r="G45" s="37"/>
      <c r="H45" s="82"/>
      <c r="I45" s="81"/>
      <c r="J45" s="37"/>
      <c r="K45" s="81"/>
      <c r="M45" s="59"/>
      <c r="N45" s="59"/>
    </row>
    <row r="46" spans="1:16" x14ac:dyDescent="0.25">
      <c r="A46" s="80"/>
      <c r="B46" s="80"/>
      <c r="C46" s="81"/>
      <c r="D46" s="81"/>
      <c r="E46" s="81"/>
      <c r="F46" s="81"/>
      <c r="G46" s="37"/>
      <c r="H46" s="82"/>
      <c r="I46" s="81"/>
      <c r="J46" s="37"/>
      <c r="K46" s="81"/>
      <c r="M46" s="59"/>
      <c r="N46" s="59"/>
    </row>
    <row r="47" spans="1:16" x14ac:dyDescent="0.25">
      <c r="A47" s="80"/>
      <c r="B47" s="80"/>
      <c r="C47" s="81"/>
      <c r="D47" s="81"/>
      <c r="E47" s="81"/>
      <c r="F47" s="81"/>
      <c r="G47" s="37"/>
      <c r="H47" s="82"/>
      <c r="I47" s="81"/>
      <c r="J47" s="37"/>
      <c r="K47" s="81"/>
      <c r="M47" s="59"/>
      <c r="N47" s="59"/>
    </row>
    <row r="48" spans="1:16" ht="15.75" thickBot="1" x14ac:dyDescent="0.3">
      <c r="G48" s="40"/>
      <c r="N48" s="61"/>
      <c r="P48" s="61"/>
    </row>
    <row r="49" spans="5:16" x14ac:dyDescent="0.25">
      <c r="E49" s="246" t="s">
        <v>387</v>
      </c>
      <c r="F49" s="247"/>
      <c r="G49" s="248"/>
      <c r="H49" s="27">
        <f>SUM(H10:H48)</f>
        <v>983.85000000000014</v>
      </c>
      <c r="N49" s="47"/>
    </row>
    <row r="50" spans="5:16" x14ac:dyDescent="0.25">
      <c r="E50" s="249" t="s">
        <v>388</v>
      </c>
      <c r="F50" s="250"/>
      <c r="G50" s="251"/>
      <c r="H50" s="32"/>
      <c r="N50" s="47"/>
    </row>
    <row r="51" spans="5:16" ht="15.75" thickBot="1" x14ac:dyDescent="0.3">
      <c r="E51" s="252" t="s">
        <v>389</v>
      </c>
      <c r="F51" s="253"/>
      <c r="G51" s="254"/>
      <c r="H51" s="28">
        <f>H49-H50</f>
        <v>983.85000000000014</v>
      </c>
    </row>
    <row r="54" spans="5:16" x14ac:dyDescent="0.25">
      <c r="M54" s="75"/>
      <c r="N54" s="61"/>
      <c r="P54" s="56"/>
    </row>
    <row r="55" spans="5:16" x14ac:dyDescent="0.25">
      <c r="M55" s="75"/>
      <c r="N55" s="61"/>
      <c r="P55" s="56"/>
    </row>
    <row r="56" spans="5:16" x14ac:dyDescent="0.25">
      <c r="N56" s="61"/>
      <c r="P56" s="56"/>
    </row>
    <row r="57" spans="5:16" x14ac:dyDescent="0.25">
      <c r="M57" s="75"/>
      <c r="N57" s="61"/>
      <c r="P57" s="56"/>
    </row>
    <row r="58" spans="5:16" x14ac:dyDescent="0.25">
      <c r="M58" s="75"/>
      <c r="N58" s="61"/>
      <c r="P58" s="56"/>
    </row>
    <row r="59" spans="5:16" x14ac:dyDescent="0.25">
      <c r="M59" s="75"/>
      <c r="N59" s="61"/>
      <c r="P59" s="56"/>
    </row>
  </sheetData>
  <autoFilter ref="A9:K43" xr:uid="{00000000-0001-0000-0A00-000000000000}"/>
  <mergeCells count="3">
    <mergeCell ref="E49:G49"/>
    <mergeCell ref="E50:G50"/>
    <mergeCell ref="E51:G51"/>
  </mergeCells>
  <pageMargins left="0.70866141732283472" right="0.70866141732283472" top="0.74803149606299213" bottom="0.74803149606299213" header="0.31496062992125984" footer="0.31496062992125984"/>
  <pageSetup scale="62" orientation="landscape" horizontalDpi="300" verticalDpi="300" r:id="rId1"/>
  <headerFooter>
    <oddHeader>&amp;LBijlage 3.A Ruimtestaten en Prijzenbladen – P.6857/TS d.d. 1 augustus 2022</oddHeader>
    <oddFooter>&amp;L&amp;A&amp;R&amp;P van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136E-33A0-47D0-A62E-16D0C54A3F53}">
  <sheetPr>
    <pageSetUpPr fitToPage="1"/>
  </sheetPr>
  <dimension ref="A1:AP202"/>
  <sheetViews>
    <sheetView topLeftCell="A4" zoomScaleNormal="100" workbookViewId="0">
      <selection activeCell="C14" sqref="C14:C19"/>
    </sheetView>
  </sheetViews>
  <sheetFormatPr defaultColWidth="9.140625" defaultRowHeight="15" x14ac:dyDescent="0.25"/>
  <cols>
    <col min="1" max="1" width="42.5703125" bestFit="1" customWidth="1"/>
    <col min="2" max="2" width="20.140625" bestFit="1" customWidth="1"/>
    <col min="3" max="3" width="17" bestFit="1" customWidth="1"/>
    <col min="4" max="4" width="32.42578125" customWidth="1"/>
    <col min="5" max="5" width="32.85546875" style="147" bestFit="1" customWidth="1"/>
    <col min="6" max="6" width="33.5703125" style="147" customWidth="1"/>
    <col min="7" max="42" width="9.140625" style="147"/>
  </cols>
  <sheetData>
    <row r="1" spans="1:4" s="147" customFormat="1" x14ac:dyDescent="0.25">
      <c r="A1" s="146" t="s">
        <v>763</v>
      </c>
    </row>
    <row r="2" spans="1:4" s="147" customFormat="1" x14ac:dyDescent="0.25">
      <c r="A2" s="148"/>
    </row>
    <row r="3" spans="1:4" s="147" customFormat="1" ht="15.75" x14ac:dyDescent="0.25">
      <c r="A3" s="257" t="s">
        <v>764</v>
      </c>
      <c r="B3" s="258"/>
    </row>
    <row r="4" spans="1:4" s="147" customFormat="1" ht="15.75" thickBot="1" x14ac:dyDescent="0.3">
      <c r="A4" s="149"/>
      <c r="B4" s="149"/>
    </row>
    <row r="5" spans="1:4" s="147" customFormat="1" ht="15.75" thickTop="1" x14ac:dyDescent="0.25">
      <c r="A5" s="150" t="s">
        <v>765</v>
      </c>
      <c r="B5" s="151"/>
    </row>
    <row r="6" spans="1:4" s="147" customFormat="1" ht="23.45" customHeight="1" x14ac:dyDescent="0.25">
      <c r="A6" s="152" t="s">
        <v>766</v>
      </c>
      <c r="B6" s="153"/>
    </row>
    <row r="7" spans="1:4" s="147" customFormat="1" ht="47.45" customHeight="1" thickBot="1" x14ac:dyDescent="0.3">
      <c r="A7" s="154" t="s">
        <v>767</v>
      </c>
      <c r="B7" s="155"/>
    </row>
    <row r="8" spans="1:4" s="147" customFormat="1" ht="16.5" thickTop="1" thickBot="1" x14ac:dyDescent="0.3">
      <c r="A8" s="156"/>
      <c r="B8" s="157"/>
    </row>
    <row r="9" spans="1:4" s="147" customFormat="1" ht="15.75" thickTop="1" x14ac:dyDescent="0.25">
      <c r="A9" s="150" t="s">
        <v>768</v>
      </c>
      <c r="B9" s="158" t="s">
        <v>769</v>
      </c>
    </row>
    <row r="10" spans="1:4" s="147" customFormat="1" ht="15.75" thickBot="1" x14ac:dyDescent="0.3">
      <c r="A10" s="154" t="s">
        <v>770</v>
      </c>
      <c r="B10" s="159" t="s">
        <v>382</v>
      </c>
    </row>
    <row r="11" spans="1:4" s="147"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624.79999999999995</v>
      </c>
      <c r="D14" s="168">
        <f>B14*C14</f>
        <v>0</v>
      </c>
    </row>
    <row r="15" spans="1:4" x14ac:dyDescent="0.25">
      <c r="A15" s="165" t="s">
        <v>778</v>
      </c>
      <c r="B15" s="166">
        <v>0</v>
      </c>
      <c r="C15" s="167">
        <v>40.700000000000003</v>
      </c>
      <c r="D15" s="168">
        <f t="shared" ref="D15:D19" si="0">B15*C15</f>
        <v>0</v>
      </c>
    </row>
    <row r="16" spans="1:4" x14ac:dyDescent="0.25">
      <c r="A16" s="165" t="s">
        <v>779</v>
      </c>
      <c r="B16" s="166">
        <v>0</v>
      </c>
      <c r="C16" s="167">
        <v>243.5</v>
      </c>
      <c r="D16" s="168">
        <f t="shared" si="0"/>
        <v>0</v>
      </c>
    </row>
    <row r="17" spans="1:6" x14ac:dyDescent="0.25">
      <c r="A17" s="165" t="s">
        <v>780</v>
      </c>
      <c r="B17" s="166">
        <v>0</v>
      </c>
      <c r="C17" s="167">
        <v>36.9</v>
      </c>
      <c r="D17" s="168">
        <f t="shared" si="0"/>
        <v>0</v>
      </c>
    </row>
    <row r="18" spans="1:6" x14ac:dyDescent="0.25">
      <c r="A18" s="165" t="s">
        <v>781</v>
      </c>
      <c r="B18" s="166">
        <v>0</v>
      </c>
      <c r="C18" s="167">
        <v>87.5</v>
      </c>
      <c r="D18" s="168">
        <f t="shared" si="0"/>
        <v>0</v>
      </c>
    </row>
    <row r="19" spans="1:6" x14ac:dyDescent="0.25">
      <c r="A19" s="165" t="s">
        <v>782</v>
      </c>
      <c r="B19" s="166">
        <v>0</v>
      </c>
      <c r="C19" s="167">
        <v>22.25</v>
      </c>
      <c r="D19" s="168">
        <f t="shared" si="0"/>
        <v>0</v>
      </c>
    </row>
    <row r="20" spans="1:6" x14ac:dyDescent="0.25">
      <c r="A20" s="260" t="s">
        <v>783</v>
      </c>
      <c r="B20" s="260"/>
      <c r="C20" s="260"/>
      <c r="D20" s="168">
        <f>SUM(D14:D19)</f>
        <v>0</v>
      </c>
    </row>
    <row r="21" spans="1:6" x14ac:dyDescent="0.25">
      <c r="A21" s="169"/>
      <c r="B21" s="169"/>
      <c r="C21" s="169"/>
      <c r="D21" s="170"/>
    </row>
    <row r="22" spans="1:6" ht="15.75" x14ac:dyDescent="0.25">
      <c r="A22" s="162" t="s">
        <v>771</v>
      </c>
      <c r="B22" s="259" t="s">
        <v>784</v>
      </c>
      <c r="C22" s="259"/>
      <c r="D22" s="259"/>
    </row>
    <row r="23" spans="1:6" ht="75" x14ac:dyDescent="0.25">
      <c r="A23" s="163" t="s">
        <v>785</v>
      </c>
      <c r="B23" s="164" t="s">
        <v>786</v>
      </c>
      <c r="C23" s="164" t="s">
        <v>787</v>
      </c>
      <c r="D23" s="171" t="s">
        <v>788</v>
      </c>
      <c r="E23" s="171" t="s">
        <v>789</v>
      </c>
      <c r="F23" s="171" t="s">
        <v>790</v>
      </c>
    </row>
    <row r="24" spans="1:6" x14ac:dyDescent="0.25">
      <c r="A24" s="172">
        <v>174.5</v>
      </c>
      <c r="B24" s="165" t="s">
        <v>898</v>
      </c>
      <c r="C24" s="172">
        <v>4</v>
      </c>
      <c r="D24" s="166"/>
      <c r="E24" s="168">
        <f>A24*D24</f>
        <v>0</v>
      </c>
      <c r="F24" s="168">
        <f>C24*E24</f>
        <v>0</v>
      </c>
    </row>
    <row r="25" spans="1:6" x14ac:dyDescent="0.25">
      <c r="A25" s="172">
        <v>364.56</v>
      </c>
      <c r="B25" s="165" t="s">
        <v>899</v>
      </c>
      <c r="C25" s="172">
        <v>4</v>
      </c>
      <c r="D25" s="166"/>
      <c r="E25" s="168">
        <f>A25*D25</f>
        <v>0</v>
      </c>
      <c r="F25" s="168">
        <f>C25*E25</f>
        <v>0</v>
      </c>
    </row>
    <row r="26" spans="1:6" x14ac:dyDescent="0.25">
      <c r="A26" s="255" t="s">
        <v>791</v>
      </c>
      <c r="B26" s="256"/>
      <c r="C26" s="256"/>
      <c r="D26" s="256"/>
      <c r="E26" s="261"/>
      <c r="F26" s="168">
        <f>SUM(F24:F25)</f>
        <v>0</v>
      </c>
    </row>
    <row r="27" spans="1:6" s="147" customFormat="1" ht="15.75" thickBot="1" x14ac:dyDescent="0.3"/>
    <row r="28" spans="1:6" s="147" customFormat="1" ht="15.75" thickBot="1" x14ac:dyDescent="0.3">
      <c r="A28" s="255" t="s">
        <v>792</v>
      </c>
      <c r="B28" s="256"/>
      <c r="C28" s="256"/>
      <c r="D28" s="256"/>
      <c r="E28" s="256"/>
      <c r="F28" s="173">
        <f>D20+F26</f>
        <v>0</v>
      </c>
    </row>
    <row r="29" spans="1:6" s="147" customFormat="1" x14ac:dyDescent="0.25"/>
    <row r="30" spans="1:6" s="147" customFormat="1" x14ac:dyDescent="0.25">
      <c r="A30" s="145"/>
    </row>
    <row r="31" spans="1:6" s="147" customFormat="1" x14ac:dyDescent="0.25"/>
    <row r="32" spans="1:6" s="147" customFormat="1" x14ac:dyDescent="0.25"/>
    <row r="33" s="147" customFormat="1" x14ac:dyDescent="0.25"/>
    <row r="34" s="147" customFormat="1" x14ac:dyDescent="0.25"/>
    <row r="35" s="147" customFormat="1" x14ac:dyDescent="0.25"/>
    <row r="36" s="147" customFormat="1" x14ac:dyDescent="0.25"/>
    <row r="37" s="147" customFormat="1" x14ac:dyDescent="0.25"/>
    <row r="38" s="147" customFormat="1" x14ac:dyDescent="0.25"/>
    <row r="39" s="147" customFormat="1" x14ac:dyDescent="0.25"/>
    <row r="40" s="147" customFormat="1" x14ac:dyDescent="0.25"/>
    <row r="41" s="147" customFormat="1" x14ac:dyDescent="0.25"/>
    <row r="42" s="147" customFormat="1" x14ac:dyDescent="0.25"/>
    <row r="43" s="147" customFormat="1" x14ac:dyDescent="0.25"/>
    <row r="44" s="147" customFormat="1" x14ac:dyDescent="0.25"/>
    <row r="45" s="147" customFormat="1" x14ac:dyDescent="0.25"/>
    <row r="46" s="147" customFormat="1" x14ac:dyDescent="0.25"/>
    <row r="47" s="147" customFormat="1" x14ac:dyDescent="0.25"/>
    <row r="48"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row r="200" s="147" customFormat="1" x14ac:dyDescent="0.25"/>
    <row r="201" s="147" customFormat="1" x14ac:dyDescent="0.25"/>
    <row r="202" s="147" customFormat="1" x14ac:dyDescent="0.25"/>
  </sheetData>
  <sheetProtection selectLockedCells="1"/>
  <mergeCells count="6">
    <mergeCell ref="A28:E28"/>
    <mergeCell ref="A3:B3"/>
    <mergeCell ref="B12:D12"/>
    <mergeCell ref="A20:C20"/>
    <mergeCell ref="B22:D22"/>
    <mergeCell ref="A26:E26"/>
  </mergeCells>
  <pageMargins left="0.70866141732283472" right="0.70866141732283472" top="0.74803149606299213" bottom="0.74803149606299213" header="0.31496062992125984" footer="0.31496062992125984"/>
  <pageSetup scale="69" orientation="landscape" horizontalDpi="300" verticalDpi="300" r:id="rId1"/>
  <headerFooter>
    <oddHeader>&amp;LBijlage 3.A Ruimtestaten en Prijzenbladen – P.6857/TS d.d. 1 augustus 2022</oddHeader>
    <oddFooter>&amp;L&amp;A&amp;R&amp;P van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D41B-AC54-4D73-AA2E-8249E5B312BE}">
  <sheetPr>
    <pageSetUpPr fitToPage="1"/>
  </sheetPr>
  <dimension ref="A1:AP199"/>
  <sheetViews>
    <sheetView topLeftCell="A7" workbookViewId="0">
      <selection activeCell="C20" sqref="C20"/>
    </sheetView>
  </sheetViews>
  <sheetFormatPr defaultColWidth="9.140625" defaultRowHeight="15" x14ac:dyDescent="0.25"/>
  <cols>
    <col min="1" max="1" width="42.5703125" bestFit="1" customWidth="1"/>
    <col min="2" max="2" width="20.140625" bestFit="1" customWidth="1"/>
    <col min="3" max="3" width="17" bestFit="1" customWidth="1"/>
    <col min="4" max="4" width="32.5703125" customWidth="1"/>
    <col min="5" max="5" width="32.85546875" style="147" bestFit="1" customWidth="1"/>
    <col min="6" max="6" width="33.5703125" style="147" customWidth="1"/>
    <col min="7" max="42" width="9.140625" style="147"/>
  </cols>
  <sheetData>
    <row r="1" spans="1:4" s="147" customFormat="1" x14ac:dyDescent="0.25">
      <c r="A1" s="146" t="s">
        <v>793</v>
      </c>
    </row>
    <row r="2" spans="1:4" s="147" customFormat="1" x14ac:dyDescent="0.25">
      <c r="A2" s="148"/>
    </row>
    <row r="3" spans="1:4" s="147" customFormat="1" ht="15.75" x14ac:dyDescent="0.25">
      <c r="A3" s="257" t="s">
        <v>794</v>
      </c>
      <c r="B3" s="258"/>
    </row>
    <row r="4" spans="1:4" s="147" customFormat="1" ht="15.75" thickBot="1" x14ac:dyDescent="0.3">
      <c r="A4" s="149"/>
      <c r="B4" s="149"/>
    </row>
    <row r="5" spans="1:4" s="147" customFormat="1" ht="15.75" thickTop="1" x14ac:dyDescent="0.25">
      <c r="A5" s="150" t="s">
        <v>765</v>
      </c>
      <c r="B5" s="151"/>
    </row>
    <row r="6" spans="1:4" s="147" customFormat="1" ht="23.45" customHeight="1" x14ac:dyDescent="0.25">
      <c r="A6" s="152" t="s">
        <v>766</v>
      </c>
      <c r="B6" s="153"/>
    </row>
    <row r="7" spans="1:4" s="147" customFormat="1" ht="47.45" customHeight="1" thickBot="1" x14ac:dyDescent="0.3">
      <c r="A7" s="154" t="s">
        <v>767</v>
      </c>
      <c r="B7" s="155"/>
    </row>
    <row r="8" spans="1:4" s="147" customFormat="1" ht="16.5" thickTop="1" thickBot="1" x14ac:dyDescent="0.3">
      <c r="A8" s="156"/>
      <c r="B8" s="157"/>
    </row>
    <row r="9" spans="1:4" s="147" customFormat="1" ht="15.75" thickTop="1" x14ac:dyDescent="0.25">
      <c r="A9" s="150" t="s">
        <v>768</v>
      </c>
      <c r="B9" s="158" t="s">
        <v>769</v>
      </c>
    </row>
    <row r="10" spans="1:4" s="147" customFormat="1" ht="15.75" thickBot="1" x14ac:dyDescent="0.3">
      <c r="A10" s="154" t="s">
        <v>770</v>
      </c>
      <c r="B10" s="159" t="s">
        <v>382</v>
      </c>
    </row>
    <row r="11" spans="1:4" s="147"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934.3</v>
      </c>
      <c r="D14" s="168">
        <f>B14*C14</f>
        <v>0</v>
      </c>
    </row>
    <row r="15" spans="1:4" x14ac:dyDescent="0.25">
      <c r="A15" s="165" t="s">
        <v>779</v>
      </c>
      <c r="B15" s="166">
        <v>0</v>
      </c>
      <c r="C15" s="167">
        <v>224.6</v>
      </c>
      <c r="D15" s="168">
        <f t="shared" ref="D15:D16" si="0">B15*C15</f>
        <v>0</v>
      </c>
    </row>
    <row r="16" spans="1:4" x14ac:dyDescent="0.25">
      <c r="A16" s="165" t="s">
        <v>796</v>
      </c>
      <c r="B16" s="166">
        <v>0</v>
      </c>
      <c r="C16" s="167">
        <v>31.4</v>
      </c>
      <c r="D16" s="168">
        <f t="shared" si="0"/>
        <v>0</v>
      </c>
    </row>
    <row r="17" spans="1:6" x14ac:dyDescent="0.25">
      <c r="A17" s="260" t="s">
        <v>798</v>
      </c>
      <c r="B17" s="260"/>
      <c r="C17" s="260"/>
      <c r="D17" s="168">
        <f>SUM(D14:D16)</f>
        <v>0</v>
      </c>
    </row>
    <row r="18" spans="1:6" x14ac:dyDescent="0.25">
      <c r="A18" s="169"/>
      <c r="B18" s="169"/>
      <c r="C18" s="169"/>
      <c r="D18" s="170"/>
    </row>
    <row r="19" spans="1:6" ht="15.75" x14ac:dyDescent="0.25">
      <c r="A19" s="162" t="s">
        <v>771</v>
      </c>
      <c r="B19" s="259" t="s">
        <v>784</v>
      </c>
      <c r="C19" s="259"/>
      <c r="D19" s="259"/>
    </row>
    <row r="20" spans="1:6" ht="75" x14ac:dyDescent="0.25">
      <c r="A20" s="163" t="s">
        <v>785</v>
      </c>
      <c r="B20" s="164" t="s">
        <v>786</v>
      </c>
      <c r="C20" s="164" t="s">
        <v>787</v>
      </c>
      <c r="D20" s="171" t="s">
        <v>788</v>
      </c>
      <c r="E20" s="171" t="s">
        <v>789</v>
      </c>
      <c r="F20" s="171" t="s">
        <v>790</v>
      </c>
    </row>
    <row r="21" spans="1:6" x14ac:dyDescent="0.25">
      <c r="A21" s="172">
        <v>443</v>
      </c>
      <c r="B21" s="165" t="s">
        <v>898</v>
      </c>
      <c r="C21" s="172">
        <v>4</v>
      </c>
      <c r="D21" s="166">
        <v>0</v>
      </c>
      <c r="E21" s="168">
        <f>A21*D21</f>
        <v>0</v>
      </c>
      <c r="F21" s="168">
        <f>C21*E21</f>
        <v>0</v>
      </c>
    </row>
    <row r="22" spans="1:6" x14ac:dyDescent="0.25">
      <c r="A22" s="172">
        <v>171</v>
      </c>
      <c r="B22" s="165" t="s">
        <v>899</v>
      </c>
      <c r="C22" s="172">
        <v>4</v>
      </c>
      <c r="D22" s="166">
        <v>0</v>
      </c>
      <c r="E22" s="168">
        <f>A22*D22</f>
        <v>0</v>
      </c>
      <c r="F22" s="168">
        <f>C22*E22</f>
        <v>0</v>
      </c>
    </row>
    <row r="23" spans="1:6" x14ac:dyDescent="0.25">
      <c r="A23" s="255" t="s">
        <v>799</v>
      </c>
      <c r="B23" s="256"/>
      <c r="C23" s="256"/>
      <c r="D23" s="256"/>
      <c r="E23" s="261"/>
      <c r="F23" s="168">
        <f>SUM(F21:F22)</f>
        <v>0</v>
      </c>
    </row>
    <row r="24" spans="1:6" s="147" customFormat="1" ht="15.75" thickBot="1" x14ac:dyDescent="0.3">
      <c r="A24" s="174"/>
    </row>
    <row r="25" spans="1:6" s="147" customFormat="1" ht="15.75" thickBot="1" x14ac:dyDescent="0.3">
      <c r="A25" s="255" t="s">
        <v>800</v>
      </c>
      <c r="B25" s="256"/>
      <c r="C25" s="256"/>
      <c r="D25" s="256"/>
      <c r="E25" s="256"/>
      <c r="F25" s="173">
        <f>D17+F23</f>
        <v>0</v>
      </c>
    </row>
    <row r="26" spans="1:6" s="147" customFormat="1" x14ac:dyDescent="0.25"/>
    <row r="27" spans="1:6" s="147" customFormat="1" x14ac:dyDescent="0.25">
      <c r="A27" s="145"/>
    </row>
    <row r="28" spans="1:6" s="147" customFormat="1" x14ac:dyDescent="0.25"/>
    <row r="29" spans="1:6" s="147" customFormat="1" x14ac:dyDescent="0.25"/>
    <row r="30" spans="1:6" s="147" customFormat="1" x14ac:dyDescent="0.25"/>
    <row r="31" spans="1:6" s="147" customFormat="1" x14ac:dyDescent="0.25"/>
    <row r="32" spans="1:6" s="147" customFormat="1" x14ac:dyDescent="0.25"/>
    <row r="33" s="147" customFormat="1" x14ac:dyDescent="0.25"/>
    <row r="34" s="147" customFormat="1" x14ac:dyDescent="0.25"/>
    <row r="35" s="147" customFormat="1" x14ac:dyDescent="0.25"/>
    <row r="36" s="147" customFormat="1" x14ac:dyDescent="0.25"/>
    <row r="37" s="147" customFormat="1" x14ac:dyDescent="0.25"/>
    <row r="38" s="147" customFormat="1" x14ac:dyDescent="0.25"/>
    <row r="39" s="147" customFormat="1" x14ac:dyDescent="0.25"/>
    <row r="40" s="147" customFormat="1" x14ac:dyDescent="0.25"/>
    <row r="41" s="147" customFormat="1" x14ac:dyDescent="0.25"/>
    <row r="42" s="147" customFormat="1" x14ac:dyDescent="0.25"/>
    <row r="43" s="147" customFormat="1" x14ac:dyDescent="0.25"/>
    <row r="44" s="147" customFormat="1" x14ac:dyDescent="0.25"/>
    <row r="45" s="147" customFormat="1" x14ac:dyDescent="0.25"/>
    <row r="46" s="147" customFormat="1" x14ac:dyDescent="0.25"/>
    <row r="47" s="147" customFormat="1" x14ac:dyDescent="0.25"/>
    <row r="48"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sheetData>
  <mergeCells count="6">
    <mergeCell ref="A25:E25"/>
    <mergeCell ref="A3:B3"/>
    <mergeCell ref="B12:D12"/>
    <mergeCell ref="A17:C17"/>
    <mergeCell ref="B19:D19"/>
    <mergeCell ref="A23:E23"/>
  </mergeCells>
  <pageMargins left="0.70866141732283472" right="0.70866141732283472" top="0.74803149606299213" bottom="0.74803149606299213" header="0.31496062992125984" footer="0.31496062992125984"/>
  <pageSetup scale="69" orientation="landscape" horizontalDpi="300" verticalDpi="300" r:id="rId1"/>
  <headerFooter>
    <oddHeader>&amp;LBijlage 3.A Ruimtestaten en Prijzenbladen – P.6857/TS d.d. 1 augustus 2022</oddHeader>
    <oddFooter>&amp;L&amp;A&amp;R&amp;P van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CDF8E-9328-4199-B6D5-ABB7F2B5B035}">
  <sheetPr>
    <pageSetUpPr fitToPage="1"/>
  </sheetPr>
  <dimension ref="A1:AP200"/>
  <sheetViews>
    <sheetView workbookViewId="0">
      <selection activeCell="A23" sqref="A23"/>
    </sheetView>
  </sheetViews>
  <sheetFormatPr defaultColWidth="9.140625" defaultRowHeight="15" x14ac:dyDescent="0.25"/>
  <cols>
    <col min="1" max="1" width="42.5703125" bestFit="1" customWidth="1"/>
    <col min="2" max="2" width="20.140625" bestFit="1" customWidth="1"/>
    <col min="3" max="3" width="17" bestFit="1" customWidth="1"/>
    <col min="4" max="4" width="32.5703125" customWidth="1"/>
    <col min="5" max="5" width="32.85546875" style="147" bestFit="1" customWidth="1"/>
    <col min="6" max="6" width="33.5703125" style="147" customWidth="1"/>
    <col min="7" max="42" width="9.140625" style="147"/>
  </cols>
  <sheetData>
    <row r="1" spans="1:4" s="147" customFormat="1" x14ac:dyDescent="0.25">
      <c r="A1" s="146" t="s">
        <v>801</v>
      </c>
    </row>
    <row r="2" spans="1:4" s="147" customFormat="1" x14ac:dyDescent="0.25">
      <c r="A2" s="148"/>
    </row>
    <row r="3" spans="1:4" s="147" customFormat="1" ht="15.75" x14ac:dyDescent="0.25">
      <c r="A3" s="257" t="s">
        <v>802</v>
      </c>
      <c r="B3" s="258"/>
    </row>
    <row r="4" spans="1:4" s="147" customFormat="1" ht="15.75" thickBot="1" x14ac:dyDescent="0.3">
      <c r="A4" s="149"/>
      <c r="B4" s="149"/>
    </row>
    <row r="5" spans="1:4" s="147" customFormat="1" ht="15.75" thickTop="1" x14ac:dyDescent="0.25">
      <c r="A5" s="150" t="s">
        <v>765</v>
      </c>
      <c r="B5" s="151"/>
    </row>
    <row r="6" spans="1:4" s="147" customFormat="1" ht="23.45" customHeight="1" x14ac:dyDescent="0.25">
      <c r="A6" s="152" t="s">
        <v>766</v>
      </c>
      <c r="B6" s="153"/>
    </row>
    <row r="7" spans="1:4" s="147" customFormat="1" ht="47.45" customHeight="1" thickBot="1" x14ac:dyDescent="0.3">
      <c r="A7" s="154" t="s">
        <v>767</v>
      </c>
      <c r="B7" s="155"/>
    </row>
    <row r="8" spans="1:4" s="147" customFormat="1" ht="16.5" thickTop="1" thickBot="1" x14ac:dyDescent="0.3">
      <c r="A8" s="156"/>
      <c r="B8" s="157"/>
    </row>
    <row r="9" spans="1:4" s="147" customFormat="1" ht="15.75" thickTop="1" x14ac:dyDescent="0.25">
      <c r="A9" s="150" t="s">
        <v>768</v>
      </c>
      <c r="B9" s="158" t="s">
        <v>769</v>
      </c>
    </row>
    <row r="10" spans="1:4" s="147" customFormat="1" ht="15.75" thickBot="1" x14ac:dyDescent="0.3">
      <c r="A10" s="154" t="s">
        <v>770</v>
      </c>
      <c r="B10" s="159" t="s">
        <v>382</v>
      </c>
    </row>
    <row r="11" spans="1:4" s="147"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938.91</v>
      </c>
      <c r="D14" s="168">
        <f>B14*C14</f>
        <v>0</v>
      </c>
    </row>
    <row r="15" spans="1:4" x14ac:dyDescent="0.25">
      <c r="A15" s="165" t="s">
        <v>779</v>
      </c>
      <c r="B15" s="166">
        <v>0</v>
      </c>
      <c r="C15" s="167">
        <v>163.78</v>
      </c>
      <c r="D15" s="168">
        <f t="shared" ref="D15:D17" si="0">B15*C15</f>
        <v>0</v>
      </c>
    </row>
    <row r="16" spans="1:4" x14ac:dyDescent="0.25">
      <c r="A16" s="165" t="s">
        <v>803</v>
      </c>
      <c r="B16" s="166">
        <v>0</v>
      </c>
      <c r="C16" s="167">
        <v>17.8</v>
      </c>
      <c r="D16" s="168">
        <f t="shared" si="0"/>
        <v>0</v>
      </c>
    </row>
    <row r="17" spans="1:6" x14ac:dyDescent="0.25">
      <c r="A17" s="165" t="s">
        <v>804</v>
      </c>
      <c r="B17" s="166">
        <v>0</v>
      </c>
      <c r="C17" s="167">
        <v>57.7</v>
      </c>
      <c r="D17" s="168">
        <f t="shared" si="0"/>
        <v>0</v>
      </c>
    </row>
    <row r="18" spans="1:6" x14ac:dyDescent="0.25">
      <c r="A18" s="260" t="s">
        <v>805</v>
      </c>
      <c r="B18" s="260"/>
      <c r="C18" s="260"/>
      <c r="D18" s="168">
        <f>SUM(D14:D17)</f>
        <v>0</v>
      </c>
    </row>
    <row r="19" spans="1:6" s="147" customFormat="1" x14ac:dyDescent="0.25">
      <c r="A19" s="174"/>
    </row>
    <row r="20" spans="1:6" ht="15.75" x14ac:dyDescent="0.25">
      <c r="A20" s="162" t="s">
        <v>771</v>
      </c>
      <c r="B20" s="259" t="s">
        <v>784</v>
      </c>
      <c r="C20" s="259"/>
      <c r="D20" s="259"/>
    </row>
    <row r="21" spans="1:6" ht="75" x14ac:dyDescent="0.25">
      <c r="A21" s="163" t="s">
        <v>785</v>
      </c>
      <c r="B21" s="164" t="s">
        <v>786</v>
      </c>
      <c r="C21" s="164" t="s">
        <v>787</v>
      </c>
      <c r="D21" s="171" t="s">
        <v>788</v>
      </c>
      <c r="E21" s="171" t="s">
        <v>789</v>
      </c>
      <c r="F21" s="171" t="s">
        <v>790</v>
      </c>
    </row>
    <row r="22" spans="1:6" x14ac:dyDescent="0.25">
      <c r="A22" s="172">
        <v>428.6</v>
      </c>
      <c r="B22" s="165" t="s">
        <v>898</v>
      </c>
      <c r="C22" s="172">
        <v>4</v>
      </c>
      <c r="D22" s="166">
        <v>0</v>
      </c>
      <c r="E22" s="168">
        <f>A22*D22</f>
        <v>0</v>
      </c>
      <c r="F22" s="168">
        <f>C22*E22</f>
        <v>0</v>
      </c>
    </row>
    <row r="23" spans="1:6" x14ac:dyDescent="0.25">
      <c r="A23" s="172">
        <v>213</v>
      </c>
      <c r="B23" s="165" t="s">
        <v>899</v>
      </c>
      <c r="C23" s="172">
        <v>4</v>
      </c>
      <c r="D23" s="166">
        <v>0</v>
      </c>
      <c r="E23" s="168">
        <f>A23*D23</f>
        <v>0</v>
      </c>
      <c r="F23" s="168">
        <f>C23*E23</f>
        <v>0</v>
      </c>
    </row>
    <row r="24" spans="1:6" x14ac:dyDescent="0.25">
      <c r="A24" s="255" t="s">
        <v>806</v>
      </c>
      <c r="B24" s="256"/>
      <c r="C24" s="256"/>
      <c r="D24" s="256"/>
      <c r="E24" s="261"/>
      <c r="F24" s="168">
        <f>SUM(F22:F23)</f>
        <v>0</v>
      </c>
    </row>
    <row r="25" spans="1:6" s="147" customFormat="1" ht="15.75" thickBot="1" x14ac:dyDescent="0.3"/>
    <row r="26" spans="1:6" s="147" customFormat="1" ht="15.75" thickBot="1" x14ac:dyDescent="0.3">
      <c r="A26" s="255" t="s">
        <v>807</v>
      </c>
      <c r="B26" s="256"/>
      <c r="C26" s="256"/>
      <c r="D26" s="256"/>
      <c r="E26" s="256"/>
      <c r="F26" s="173">
        <f>D18+F24</f>
        <v>0</v>
      </c>
    </row>
    <row r="27" spans="1:6" s="147" customFormat="1" x14ac:dyDescent="0.25"/>
    <row r="28" spans="1:6" s="147" customFormat="1" x14ac:dyDescent="0.25">
      <c r="A28" s="145"/>
    </row>
    <row r="29" spans="1:6" s="147" customFormat="1" x14ac:dyDescent="0.25"/>
    <row r="30" spans="1:6" s="147" customFormat="1" x14ac:dyDescent="0.25"/>
    <row r="31" spans="1:6" s="147" customFormat="1" x14ac:dyDescent="0.25"/>
    <row r="32" spans="1:6" s="147" customFormat="1" x14ac:dyDescent="0.25"/>
    <row r="33" s="147" customFormat="1" x14ac:dyDescent="0.25"/>
    <row r="34" s="147" customFormat="1" x14ac:dyDescent="0.25"/>
    <row r="35" s="147" customFormat="1" x14ac:dyDescent="0.25"/>
    <row r="36" s="147" customFormat="1" x14ac:dyDescent="0.25"/>
    <row r="37" s="147" customFormat="1" x14ac:dyDescent="0.25"/>
    <row r="38" s="147" customFormat="1" x14ac:dyDescent="0.25"/>
    <row r="39" s="147" customFormat="1" x14ac:dyDescent="0.25"/>
    <row r="40" s="147" customFormat="1" x14ac:dyDescent="0.25"/>
    <row r="41" s="147" customFormat="1" x14ac:dyDescent="0.25"/>
    <row r="42" s="147" customFormat="1" x14ac:dyDescent="0.25"/>
    <row r="43" s="147" customFormat="1" x14ac:dyDescent="0.25"/>
    <row r="44" s="147" customFormat="1" x14ac:dyDescent="0.25"/>
    <row r="45" s="147" customFormat="1" x14ac:dyDescent="0.25"/>
    <row r="46" s="147" customFormat="1" x14ac:dyDescent="0.25"/>
    <row r="47" s="147" customFormat="1" x14ac:dyDescent="0.25"/>
    <row r="48"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row r="200" s="147" customFormat="1" x14ac:dyDescent="0.25"/>
  </sheetData>
  <mergeCells count="6">
    <mergeCell ref="A26:E26"/>
    <mergeCell ref="A3:B3"/>
    <mergeCell ref="B12:D12"/>
    <mergeCell ref="A18:C18"/>
    <mergeCell ref="B20:D20"/>
    <mergeCell ref="A24:E24"/>
  </mergeCells>
  <pageMargins left="0.70866141732283472" right="0.70866141732283472" top="0.74803149606299213" bottom="0.74803149606299213" header="0.31496062992125984" footer="0.31496062992125984"/>
  <pageSetup scale="17" orientation="landscape" horizontalDpi="300" verticalDpi="300" r:id="rId1"/>
  <headerFooter>
    <oddHeader>&amp;LBijlage 3.A Ruimtestaten en Prijzenbladen – P.6857/TS d.d. 1 augustus 2022</oddHeader>
    <oddFooter>&amp;L&amp;A&amp;R&amp;P van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2E52-374D-4247-B2A3-BFF909A46799}">
  <sheetPr>
    <pageSetUpPr fitToPage="1"/>
  </sheetPr>
  <dimension ref="A1:AP200"/>
  <sheetViews>
    <sheetView workbookViewId="0">
      <selection activeCell="D18" sqref="D18"/>
    </sheetView>
  </sheetViews>
  <sheetFormatPr defaultColWidth="9.140625" defaultRowHeight="15" x14ac:dyDescent="0.25"/>
  <cols>
    <col min="1" max="1" width="42.5703125" bestFit="1" customWidth="1"/>
    <col min="2" max="2" width="20.140625" bestFit="1" customWidth="1"/>
    <col min="3" max="3" width="17" bestFit="1" customWidth="1"/>
    <col min="4" max="4" width="33.5703125" customWidth="1"/>
    <col min="5" max="5" width="32.85546875" style="147" bestFit="1" customWidth="1"/>
    <col min="6" max="6" width="33.42578125" style="147" customWidth="1"/>
    <col min="7" max="42" width="9.140625" style="147"/>
  </cols>
  <sheetData>
    <row r="1" spans="1:4" s="147" customFormat="1" x14ac:dyDescent="0.25">
      <c r="A1" s="146" t="s">
        <v>808</v>
      </c>
    </row>
    <row r="2" spans="1:4" s="147" customFormat="1" x14ac:dyDescent="0.25">
      <c r="A2" s="148"/>
    </row>
    <row r="3" spans="1:4" s="147" customFormat="1" ht="15.75" x14ac:dyDescent="0.25">
      <c r="A3" s="257" t="s">
        <v>809</v>
      </c>
      <c r="B3" s="258"/>
    </row>
    <row r="4" spans="1:4" s="147" customFormat="1" ht="15.75" thickBot="1" x14ac:dyDescent="0.3">
      <c r="A4" s="149"/>
      <c r="B4" s="149"/>
    </row>
    <row r="5" spans="1:4" s="147" customFormat="1" ht="15.75" thickTop="1" x14ac:dyDescent="0.25">
      <c r="A5" s="150" t="s">
        <v>765</v>
      </c>
      <c r="B5" s="151"/>
    </row>
    <row r="6" spans="1:4" s="147" customFormat="1" ht="23.45" customHeight="1" x14ac:dyDescent="0.25">
      <c r="A6" s="152" t="s">
        <v>766</v>
      </c>
      <c r="B6" s="153"/>
    </row>
    <row r="7" spans="1:4" s="147" customFormat="1" ht="47.45" customHeight="1" thickBot="1" x14ac:dyDescent="0.3">
      <c r="A7" s="154" t="s">
        <v>767</v>
      </c>
      <c r="B7" s="155"/>
    </row>
    <row r="8" spans="1:4" s="147" customFormat="1" ht="16.5" thickTop="1" thickBot="1" x14ac:dyDescent="0.3">
      <c r="A8" s="156"/>
      <c r="B8" s="157"/>
    </row>
    <row r="9" spans="1:4" s="147" customFormat="1" ht="15.75" thickTop="1" x14ac:dyDescent="0.25">
      <c r="A9" s="150" t="s">
        <v>768</v>
      </c>
      <c r="B9" s="158" t="s">
        <v>769</v>
      </c>
    </row>
    <row r="10" spans="1:4" s="147" customFormat="1" ht="15.75" thickBot="1" x14ac:dyDescent="0.3">
      <c r="A10" s="154" t="s">
        <v>770</v>
      </c>
      <c r="B10" s="159" t="s">
        <v>382</v>
      </c>
    </row>
    <row r="11" spans="1:4" s="147"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1196.56</v>
      </c>
      <c r="D14" s="168">
        <f>B14*C14</f>
        <v>0</v>
      </c>
    </row>
    <row r="15" spans="1:4" x14ac:dyDescent="0.25">
      <c r="A15" s="165" t="s">
        <v>779</v>
      </c>
      <c r="B15" s="166">
        <v>0</v>
      </c>
      <c r="C15" s="167">
        <v>194.4</v>
      </c>
      <c r="D15" s="168">
        <f t="shared" ref="D15:D17" si="0">B15*C15</f>
        <v>0</v>
      </c>
    </row>
    <row r="16" spans="1:4" x14ac:dyDescent="0.25">
      <c r="A16" s="165" t="s">
        <v>781</v>
      </c>
      <c r="B16" s="166">
        <v>0</v>
      </c>
      <c r="C16" s="167">
        <v>55.85</v>
      </c>
      <c r="D16" s="168">
        <f t="shared" si="0"/>
        <v>0</v>
      </c>
    </row>
    <row r="17" spans="1:6" x14ac:dyDescent="0.25">
      <c r="A17" s="165" t="s">
        <v>900</v>
      </c>
      <c r="B17" s="166">
        <v>0</v>
      </c>
      <c r="C17" s="167">
        <v>46.56</v>
      </c>
      <c r="D17" s="168">
        <f t="shared" si="0"/>
        <v>0</v>
      </c>
    </row>
    <row r="18" spans="1:6" x14ac:dyDescent="0.25">
      <c r="A18" s="260" t="s">
        <v>810</v>
      </c>
      <c r="B18" s="260"/>
      <c r="C18" s="260"/>
      <c r="D18" s="168">
        <f>SUM(D14:D17)</f>
        <v>0</v>
      </c>
    </row>
    <row r="19" spans="1:6" x14ac:dyDescent="0.25">
      <c r="A19" s="175"/>
      <c r="B19" s="176"/>
      <c r="C19" s="177"/>
      <c r="D19" s="170"/>
    </row>
    <row r="20" spans="1:6" ht="15.75" x14ac:dyDescent="0.25">
      <c r="A20" s="162" t="s">
        <v>771</v>
      </c>
      <c r="B20" s="259" t="s">
        <v>784</v>
      </c>
      <c r="C20" s="259"/>
      <c r="D20" s="259"/>
    </row>
    <row r="21" spans="1:6" ht="75" x14ac:dyDescent="0.25">
      <c r="A21" s="163" t="s">
        <v>785</v>
      </c>
      <c r="B21" s="164" t="s">
        <v>786</v>
      </c>
      <c r="C21" s="164" t="s">
        <v>787</v>
      </c>
      <c r="D21" s="171" t="s">
        <v>788</v>
      </c>
      <c r="E21" s="171" t="s">
        <v>789</v>
      </c>
      <c r="F21" s="171" t="s">
        <v>790</v>
      </c>
    </row>
    <row r="22" spans="1:6" x14ac:dyDescent="0.25">
      <c r="A22" s="172">
        <v>529.01</v>
      </c>
      <c r="B22" s="165" t="s">
        <v>898</v>
      </c>
      <c r="C22" s="172">
        <v>4</v>
      </c>
      <c r="D22" s="166">
        <v>0</v>
      </c>
      <c r="E22" s="168">
        <f>A22*D22</f>
        <v>0</v>
      </c>
      <c r="F22" s="168">
        <f>C22*E22</f>
        <v>0</v>
      </c>
    </row>
    <row r="23" spans="1:6" x14ac:dyDescent="0.25">
      <c r="A23" s="172">
        <v>337.92</v>
      </c>
      <c r="B23" s="165" t="s">
        <v>899</v>
      </c>
      <c r="C23" s="172">
        <v>4</v>
      </c>
      <c r="D23" s="166">
        <v>0</v>
      </c>
      <c r="E23" s="168">
        <f>A23*D23</f>
        <v>0</v>
      </c>
      <c r="F23" s="168">
        <f>C23*E23</f>
        <v>0</v>
      </c>
    </row>
    <row r="24" spans="1:6" x14ac:dyDescent="0.25">
      <c r="A24" s="255" t="s">
        <v>811</v>
      </c>
      <c r="B24" s="256"/>
      <c r="C24" s="256"/>
      <c r="D24" s="256"/>
      <c r="E24" s="261"/>
      <c r="F24" s="168">
        <f>SUM(F22:F23)</f>
        <v>0</v>
      </c>
    </row>
    <row r="25" spans="1:6" ht="15.75" thickBot="1" x14ac:dyDescent="0.3">
      <c r="A25" s="175"/>
      <c r="B25" s="176"/>
      <c r="C25" s="177"/>
      <c r="D25" s="170"/>
    </row>
    <row r="26" spans="1:6" s="147" customFormat="1" ht="15.75" thickBot="1" x14ac:dyDescent="0.3">
      <c r="A26" s="255" t="s">
        <v>812</v>
      </c>
      <c r="B26" s="256"/>
      <c r="C26" s="256"/>
      <c r="D26" s="256"/>
      <c r="E26" s="256"/>
      <c r="F26" s="173">
        <f>D18+F24</f>
        <v>0</v>
      </c>
    </row>
    <row r="27" spans="1:6" x14ac:dyDescent="0.25">
      <c r="A27" s="175"/>
      <c r="B27" s="176"/>
      <c r="C27" s="177"/>
      <c r="D27" s="170"/>
    </row>
    <row r="28" spans="1:6" s="147" customFormat="1" x14ac:dyDescent="0.25">
      <c r="A28" s="145"/>
    </row>
    <row r="29" spans="1:6" s="147" customFormat="1" x14ac:dyDescent="0.25"/>
    <row r="30" spans="1:6" s="147" customFormat="1" x14ac:dyDescent="0.25"/>
    <row r="31" spans="1:6" s="147" customFormat="1" x14ac:dyDescent="0.25"/>
    <row r="32" spans="1:6" s="147" customFormat="1" x14ac:dyDescent="0.25"/>
    <row r="33" s="147" customFormat="1" x14ac:dyDescent="0.25"/>
    <row r="34" s="147" customFormat="1" x14ac:dyDescent="0.25"/>
    <row r="35" s="147" customFormat="1" x14ac:dyDescent="0.25"/>
    <row r="36" s="147" customFormat="1" x14ac:dyDescent="0.25"/>
    <row r="37" s="147" customFormat="1" x14ac:dyDescent="0.25"/>
    <row r="38" s="147" customFormat="1" x14ac:dyDescent="0.25"/>
    <row r="39" s="147" customFormat="1" x14ac:dyDescent="0.25"/>
    <row r="40" s="147" customFormat="1" x14ac:dyDescent="0.25"/>
    <row r="41" s="147" customFormat="1" x14ac:dyDescent="0.25"/>
    <row r="42" s="147" customFormat="1" x14ac:dyDescent="0.25"/>
    <row r="43" s="147" customFormat="1" x14ac:dyDescent="0.25"/>
    <row r="44" s="147" customFormat="1" x14ac:dyDescent="0.25"/>
    <row r="45" s="147" customFormat="1" x14ac:dyDescent="0.25"/>
    <row r="46" s="147" customFormat="1" x14ac:dyDescent="0.25"/>
    <row r="47" s="147" customFormat="1" x14ac:dyDescent="0.25"/>
    <row r="48"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row r="200" s="147" customFormat="1" x14ac:dyDescent="0.25"/>
  </sheetData>
  <mergeCells count="6">
    <mergeCell ref="A26:E26"/>
    <mergeCell ref="A3:B3"/>
    <mergeCell ref="B12:D12"/>
    <mergeCell ref="A18:C18"/>
    <mergeCell ref="B20:D20"/>
    <mergeCell ref="A24:E24"/>
  </mergeCells>
  <pageMargins left="0.70866141732283472" right="0.70866141732283472" top="0.74803149606299213" bottom="0.74803149606299213" header="0.31496062992125984" footer="0.31496062992125984"/>
  <pageSetup scale="16" orientation="landscape" horizontalDpi="300" verticalDpi="300" r:id="rId1"/>
  <headerFooter>
    <oddHeader>&amp;LBijlage 3.A Ruimtestaten en Prijzenbladen – P.6857/TS d.d. 1 augustus 2022</oddHeader>
    <oddFooter>&amp;L&amp;A&amp;R&amp;P van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C0DD-6E77-4DA2-8694-90ABC9BDAF64}">
  <sheetPr>
    <pageSetUpPr fitToPage="1"/>
  </sheetPr>
  <dimension ref="A1:AP202"/>
  <sheetViews>
    <sheetView workbookViewId="0">
      <selection activeCell="C14" sqref="C14:C18"/>
    </sheetView>
  </sheetViews>
  <sheetFormatPr defaultColWidth="9.140625" defaultRowHeight="15" x14ac:dyDescent="0.25"/>
  <cols>
    <col min="1" max="1" width="42.5703125" bestFit="1" customWidth="1"/>
    <col min="2" max="2" width="20.140625" bestFit="1" customWidth="1"/>
    <col min="3" max="3" width="17" bestFit="1" customWidth="1"/>
    <col min="4" max="4" width="33" customWidth="1"/>
    <col min="5" max="5" width="32.85546875" style="147" bestFit="1" customWidth="1"/>
    <col min="6" max="6" width="34.140625" style="147" customWidth="1"/>
    <col min="7" max="42" width="9.140625" style="147"/>
  </cols>
  <sheetData>
    <row r="1" spans="1:4" s="147" customFormat="1" x14ac:dyDescent="0.25">
      <c r="A1" s="146" t="s">
        <v>929</v>
      </c>
    </row>
    <row r="2" spans="1:4" s="147" customFormat="1" x14ac:dyDescent="0.25">
      <c r="A2" s="148"/>
    </row>
    <row r="3" spans="1:4" s="147" customFormat="1" ht="15.75" x14ac:dyDescent="0.25">
      <c r="A3" s="257" t="s">
        <v>928</v>
      </c>
      <c r="B3" s="258"/>
    </row>
    <row r="4" spans="1:4" s="147" customFormat="1" ht="15.75" thickBot="1" x14ac:dyDescent="0.3">
      <c r="A4" s="149"/>
      <c r="B4" s="149"/>
    </row>
    <row r="5" spans="1:4" s="147" customFormat="1" ht="15.75" thickTop="1" x14ac:dyDescent="0.25">
      <c r="A5" s="150" t="s">
        <v>765</v>
      </c>
      <c r="B5" s="151"/>
    </row>
    <row r="6" spans="1:4" s="147" customFormat="1" ht="23.45" customHeight="1" x14ac:dyDescent="0.25">
      <c r="A6" s="152" t="s">
        <v>766</v>
      </c>
      <c r="B6" s="153"/>
    </row>
    <row r="7" spans="1:4" s="147" customFormat="1" ht="47.45" customHeight="1" thickBot="1" x14ac:dyDescent="0.3">
      <c r="A7" s="154" t="s">
        <v>767</v>
      </c>
      <c r="B7" s="155"/>
    </row>
    <row r="8" spans="1:4" s="147" customFormat="1" ht="16.5" thickTop="1" thickBot="1" x14ac:dyDescent="0.3">
      <c r="A8" s="156"/>
      <c r="B8" s="157"/>
    </row>
    <row r="9" spans="1:4" s="147" customFormat="1" ht="15.75" thickTop="1" x14ac:dyDescent="0.25">
      <c r="A9" s="150" t="s">
        <v>768</v>
      </c>
      <c r="B9" s="158" t="s">
        <v>769</v>
      </c>
    </row>
    <row r="10" spans="1:4" s="147" customFormat="1" ht="15.75" thickBot="1" x14ac:dyDescent="0.3">
      <c r="A10" s="154" t="s">
        <v>770</v>
      </c>
      <c r="B10" s="159" t="s">
        <v>382</v>
      </c>
    </row>
    <row r="11" spans="1:4" s="147"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1279.7</v>
      </c>
      <c r="D14" s="168">
        <f>B14*C14</f>
        <v>0</v>
      </c>
    </row>
    <row r="15" spans="1:4" x14ac:dyDescent="0.25">
      <c r="A15" s="165" t="s">
        <v>779</v>
      </c>
      <c r="B15" s="166">
        <v>0</v>
      </c>
      <c r="C15" s="167">
        <v>686</v>
      </c>
      <c r="D15" s="168">
        <f t="shared" ref="D15:D18" si="0">B15*C15</f>
        <v>0</v>
      </c>
    </row>
    <row r="16" spans="1:4" x14ac:dyDescent="0.25">
      <c r="A16" s="165" t="s">
        <v>795</v>
      </c>
      <c r="B16" s="166">
        <v>0</v>
      </c>
      <c r="C16" s="167">
        <v>72.099999999999994</v>
      </c>
      <c r="D16" s="168">
        <f t="shared" si="0"/>
        <v>0</v>
      </c>
    </row>
    <row r="17" spans="1:6" x14ac:dyDescent="0.25">
      <c r="A17" s="165" t="s">
        <v>814</v>
      </c>
      <c r="B17" s="166">
        <v>0</v>
      </c>
      <c r="C17" s="167">
        <v>31.2</v>
      </c>
      <c r="D17" s="168">
        <f>B17*C17</f>
        <v>0</v>
      </c>
    </row>
    <row r="18" spans="1:6" x14ac:dyDescent="0.25">
      <c r="A18" s="165" t="s">
        <v>797</v>
      </c>
      <c r="B18" s="166">
        <v>0</v>
      </c>
      <c r="C18" s="167">
        <v>75.5</v>
      </c>
      <c r="D18" s="168">
        <f t="shared" si="0"/>
        <v>0</v>
      </c>
    </row>
    <row r="19" spans="1:6" x14ac:dyDescent="0.25">
      <c r="A19" s="260" t="s">
        <v>815</v>
      </c>
      <c r="B19" s="260"/>
      <c r="C19" s="260"/>
      <c r="D19" s="168">
        <f>SUM(D14:D18)</f>
        <v>0</v>
      </c>
    </row>
    <row r="20" spans="1:6" s="147" customFormat="1" x14ac:dyDescent="0.25">
      <c r="A20" s="174"/>
    </row>
    <row r="21" spans="1:6" ht="15.75" x14ac:dyDescent="0.25">
      <c r="A21" s="162" t="s">
        <v>771</v>
      </c>
      <c r="B21" s="259" t="s">
        <v>784</v>
      </c>
      <c r="C21" s="259"/>
      <c r="D21" s="259"/>
    </row>
    <row r="22" spans="1:6" ht="75" x14ac:dyDescent="0.25">
      <c r="A22" s="163" t="s">
        <v>785</v>
      </c>
      <c r="B22" s="164" t="s">
        <v>786</v>
      </c>
      <c r="C22" s="164" t="s">
        <v>787</v>
      </c>
      <c r="D22" s="171" t="s">
        <v>788</v>
      </c>
      <c r="E22" s="171" t="s">
        <v>789</v>
      </c>
      <c r="F22" s="171" t="s">
        <v>790</v>
      </c>
    </row>
    <row r="23" spans="1:6" x14ac:dyDescent="0.25">
      <c r="A23" s="178">
        <v>414.67</v>
      </c>
      <c r="B23" s="165" t="s">
        <v>899</v>
      </c>
      <c r="C23" s="172">
        <v>4</v>
      </c>
      <c r="D23" s="166">
        <v>0</v>
      </c>
      <c r="E23" s="168">
        <f>A23*D23</f>
        <v>0</v>
      </c>
      <c r="F23" s="168">
        <f>C23*E23</f>
        <v>0</v>
      </c>
    </row>
    <row r="24" spans="1:6" x14ac:dyDescent="0.25">
      <c r="A24" s="178">
        <v>733.8</v>
      </c>
      <c r="B24" s="165" t="s">
        <v>898</v>
      </c>
      <c r="C24" s="172">
        <v>4</v>
      </c>
      <c r="D24" s="166">
        <v>0</v>
      </c>
      <c r="E24" s="168">
        <f>A24*D24</f>
        <v>0</v>
      </c>
      <c r="F24" s="168">
        <f>C24*E24</f>
        <v>0</v>
      </c>
    </row>
    <row r="25" spans="1:6" x14ac:dyDescent="0.25">
      <c r="A25" s="178">
        <v>41.09</v>
      </c>
      <c r="B25" s="172" t="s">
        <v>817</v>
      </c>
      <c r="C25" s="172">
        <v>4</v>
      </c>
      <c r="D25" s="166">
        <v>0</v>
      </c>
      <c r="E25" s="168">
        <f>A25*D25</f>
        <v>0</v>
      </c>
      <c r="F25" s="168">
        <f>C25*E25</f>
        <v>0</v>
      </c>
    </row>
    <row r="26" spans="1:6" x14ac:dyDescent="0.25">
      <c r="A26" s="255" t="s">
        <v>818</v>
      </c>
      <c r="B26" s="256"/>
      <c r="C26" s="256"/>
      <c r="D26" s="256"/>
      <c r="E26" s="261"/>
      <c r="F26" s="168">
        <f>SUM(F23:F25)</f>
        <v>0</v>
      </c>
    </row>
    <row r="27" spans="1:6" s="147" customFormat="1" ht="15.75" thickBot="1" x14ac:dyDescent="0.3"/>
    <row r="28" spans="1:6" s="147" customFormat="1" ht="15.75" thickBot="1" x14ac:dyDescent="0.3">
      <c r="A28" s="255" t="s">
        <v>819</v>
      </c>
      <c r="B28" s="256"/>
      <c r="C28" s="256"/>
      <c r="D28" s="256"/>
      <c r="E28" s="256"/>
      <c r="F28" s="173">
        <f>D19+F26</f>
        <v>0</v>
      </c>
    </row>
    <row r="29" spans="1:6" s="147" customFormat="1" x14ac:dyDescent="0.25"/>
    <row r="30" spans="1:6" s="147" customFormat="1" x14ac:dyDescent="0.25">
      <c r="A30" s="145"/>
    </row>
    <row r="31" spans="1:6" s="147" customFormat="1" x14ac:dyDescent="0.25"/>
    <row r="32" spans="1:6" s="147" customFormat="1" x14ac:dyDescent="0.25"/>
    <row r="33" s="147" customFormat="1" x14ac:dyDescent="0.25"/>
    <row r="34" s="147" customFormat="1" x14ac:dyDescent="0.25"/>
    <row r="35" s="147" customFormat="1" x14ac:dyDescent="0.25"/>
    <row r="36" s="147" customFormat="1" x14ac:dyDescent="0.25"/>
    <row r="37" s="147" customFormat="1" x14ac:dyDescent="0.25"/>
    <row r="38" s="147" customFormat="1" x14ac:dyDescent="0.25"/>
    <row r="39" s="147" customFormat="1" x14ac:dyDescent="0.25"/>
    <row r="40" s="147" customFormat="1" x14ac:dyDescent="0.25"/>
    <row r="41" s="147" customFormat="1" x14ac:dyDescent="0.25"/>
    <row r="42" s="147" customFormat="1" x14ac:dyDescent="0.25"/>
    <row r="43" s="147" customFormat="1" x14ac:dyDescent="0.25"/>
    <row r="44" s="147" customFormat="1" x14ac:dyDescent="0.25"/>
    <row r="45" s="147" customFormat="1" x14ac:dyDescent="0.25"/>
    <row r="46" s="147" customFormat="1" x14ac:dyDescent="0.25"/>
    <row r="47" s="147" customFormat="1" x14ac:dyDescent="0.25"/>
    <row r="48" s="147" customFormat="1" x14ac:dyDescent="0.25"/>
    <row r="49" s="147" customFormat="1" x14ac:dyDescent="0.25"/>
    <row r="50" s="147" customFormat="1" x14ac:dyDescent="0.25"/>
    <row r="51" s="147" customFormat="1" x14ac:dyDescent="0.25"/>
    <row r="52" s="147" customFormat="1" x14ac:dyDescent="0.25"/>
    <row r="53" s="147" customFormat="1" x14ac:dyDescent="0.25"/>
    <row r="54" s="147" customFormat="1" x14ac:dyDescent="0.25"/>
    <row r="55" s="147" customFormat="1" x14ac:dyDescent="0.25"/>
    <row r="56" s="147" customFormat="1" x14ac:dyDescent="0.25"/>
    <row r="57" s="147" customFormat="1" x14ac:dyDescent="0.25"/>
    <row r="58" s="147" customFormat="1" x14ac:dyDescent="0.25"/>
    <row r="59" s="147" customFormat="1" x14ac:dyDescent="0.25"/>
    <row r="60" s="147" customFormat="1" x14ac:dyDescent="0.25"/>
    <row r="61" s="147" customFormat="1" x14ac:dyDescent="0.25"/>
    <row r="62" s="147" customFormat="1" x14ac:dyDescent="0.25"/>
    <row r="63" s="147" customFormat="1" x14ac:dyDescent="0.25"/>
    <row r="64"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row r="114" s="147" customFormat="1" x14ac:dyDescent="0.25"/>
    <row r="115" s="147" customFormat="1" x14ac:dyDescent="0.25"/>
    <row r="116" s="147" customFormat="1" x14ac:dyDescent="0.25"/>
    <row r="117" s="147" customFormat="1" x14ac:dyDescent="0.25"/>
    <row r="118" s="147" customFormat="1" x14ac:dyDescent="0.25"/>
    <row r="119" s="147" customFormat="1" x14ac:dyDescent="0.25"/>
    <row r="120" s="147" customFormat="1" x14ac:dyDescent="0.25"/>
    <row r="121" s="147" customFormat="1" x14ac:dyDescent="0.25"/>
    <row r="122" s="147" customFormat="1" x14ac:dyDescent="0.25"/>
    <row r="123" s="147" customFormat="1" x14ac:dyDescent="0.25"/>
    <row r="124" s="147" customFormat="1" x14ac:dyDescent="0.25"/>
    <row r="125" s="147" customFormat="1" x14ac:dyDescent="0.25"/>
    <row r="126" s="147" customFormat="1" x14ac:dyDescent="0.25"/>
    <row r="127" s="147" customFormat="1" x14ac:dyDescent="0.25"/>
    <row r="128" s="147" customFormat="1" x14ac:dyDescent="0.25"/>
    <row r="129" s="147" customFormat="1" x14ac:dyDescent="0.25"/>
    <row r="130" s="147" customFormat="1" x14ac:dyDescent="0.25"/>
    <row r="131" s="147" customFormat="1" x14ac:dyDescent="0.25"/>
    <row r="132" s="147" customFormat="1" x14ac:dyDescent="0.25"/>
    <row r="133" s="147" customFormat="1" x14ac:dyDescent="0.25"/>
    <row r="134" s="147" customFormat="1" x14ac:dyDescent="0.25"/>
    <row r="135" s="147" customFormat="1" x14ac:dyDescent="0.25"/>
    <row r="136" s="147" customFormat="1" x14ac:dyDescent="0.25"/>
    <row r="137" s="147" customFormat="1" x14ac:dyDescent="0.25"/>
    <row r="138" s="147" customFormat="1" x14ac:dyDescent="0.25"/>
    <row r="139" s="147" customFormat="1" x14ac:dyDescent="0.25"/>
    <row r="140" s="147" customFormat="1" x14ac:dyDescent="0.25"/>
    <row r="141" s="147" customFormat="1" x14ac:dyDescent="0.25"/>
    <row r="142" s="147" customFormat="1" x14ac:dyDescent="0.25"/>
    <row r="143" s="147" customFormat="1" x14ac:dyDescent="0.25"/>
    <row r="144" s="147" customFormat="1" x14ac:dyDescent="0.25"/>
    <row r="145" s="147" customFormat="1" x14ac:dyDescent="0.25"/>
    <row r="146" s="147" customFormat="1" x14ac:dyDescent="0.25"/>
    <row r="147" s="147" customFormat="1" x14ac:dyDescent="0.25"/>
    <row r="148" s="147" customFormat="1" x14ac:dyDescent="0.25"/>
    <row r="149" s="147" customFormat="1" x14ac:dyDescent="0.25"/>
    <row r="150" s="147" customFormat="1" x14ac:dyDescent="0.25"/>
    <row r="151" s="147" customFormat="1" x14ac:dyDescent="0.25"/>
    <row r="152" s="147" customFormat="1" x14ac:dyDescent="0.25"/>
    <row r="153" s="147" customFormat="1" x14ac:dyDescent="0.25"/>
    <row r="154" s="147" customFormat="1" x14ac:dyDescent="0.25"/>
    <row r="155" s="147" customFormat="1" x14ac:dyDescent="0.25"/>
    <row r="156" s="147" customFormat="1" x14ac:dyDescent="0.25"/>
    <row r="157" s="147" customFormat="1" x14ac:dyDescent="0.25"/>
    <row r="158" s="147" customFormat="1" x14ac:dyDescent="0.25"/>
    <row r="159" s="147" customFormat="1" x14ac:dyDescent="0.25"/>
    <row r="160"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row r="190" s="147" customFormat="1" x14ac:dyDescent="0.25"/>
    <row r="191" s="147" customFormat="1" x14ac:dyDescent="0.25"/>
    <row r="192" s="147" customFormat="1" x14ac:dyDescent="0.25"/>
    <row r="193" s="147" customFormat="1" x14ac:dyDescent="0.25"/>
    <row r="194" s="147" customFormat="1" x14ac:dyDescent="0.25"/>
    <row r="195" s="147" customFormat="1" x14ac:dyDescent="0.25"/>
    <row r="196" s="147" customFormat="1" x14ac:dyDescent="0.25"/>
    <row r="197" s="147" customFormat="1" x14ac:dyDescent="0.25"/>
    <row r="198" s="147" customFormat="1" x14ac:dyDescent="0.25"/>
    <row r="199" s="147" customFormat="1" x14ac:dyDescent="0.25"/>
    <row r="200" s="147" customFormat="1" x14ac:dyDescent="0.25"/>
    <row r="201" s="147" customFormat="1" x14ac:dyDescent="0.25"/>
    <row r="202" s="147" customFormat="1" x14ac:dyDescent="0.25"/>
  </sheetData>
  <mergeCells count="6">
    <mergeCell ref="A28:E28"/>
    <mergeCell ref="A3:B3"/>
    <mergeCell ref="B12:D12"/>
    <mergeCell ref="A19:C19"/>
    <mergeCell ref="B21:D21"/>
    <mergeCell ref="A26:E26"/>
  </mergeCells>
  <pageMargins left="0.70866141732283472" right="0.70866141732283472" top="0.74803149606299213" bottom="0.74803149606299213" header="0.31496062992125984" footer="0.31496062992125984"/>
  <pageSetup scale="16" orientation="landscape" horizontalDpi="300" verticalDpi="300" r:id="rId1"/>
  <headerFooter>
    <oddHeader>&amp;LBijlage 3.A Ruimtestaten en Prijzenbladen – P.6857/TS d.d. 1 augustus 2022</oddHeader>
    <oddFooter>&amp;L&amp;A&amp;R&amp;P van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CEAD-6198-4135-B12F-E8E51A81EC82}">
  <sheetPr>
    <pageSetUpPr fitToPage="1"/>
  </sheetPr>
  <dimension ref="A1:AP203"/>
  <sheetViews>
    <sheetView workbookViewId="0">
      <selection activeCell="C14" sqref="C14:C19"/>
    </sheetView>
  </sheetViews>
  <sheetFormatPr defaultColWidth="9.140625" defaultRowHeight="15" x14ac:dyDescent="0.25"/>
  <cols>
    <col min="1" max="1" width="42.5703125" bestFit="1" customWidth="1"/>
    <col min="2" max="2" width="20.140625" bestFit="1" customWidth="1"/>
    <col min="3" max="3" width="17" bestFit="1" customWidth="1"/>
    <col min="4" max="4" width="33" customWidth="1"/>
    <col min="5" max="5" width="32.85546875" style="180" bestFit="1" customWidth="1"/>
    <col min="6" max="6" width="34.140625" style="180" customWidth="1"/>
    <col min="7" max="42" width="9.140625" style="180"/>
  </cols>
  <sheetData>
    <row r="1" spans="1:4" s="180" customFormat="1" x14ac:dyDescent="0.25">
      <c r="A1" s="146" t="s">
        <v>930</v>
      </c>
    </row>
    <row r="2" spans="1:4" s="180" customFormat="1" x14ac:dyDescent="0.25">
      <c r="A2" s="179"/>
    </row>
    <row r="3" spans="1:4" s="180" customFormat="1" ht="15.75" x14ac:dyDescent="0.25">
      <c r="A3" s="257" t="s">
        <v>813</v>
      </c>
      <c r="B3" s="258"/>
    </row>
    <row r="4" spans="1:4" s="180" customFormat="1" ht="15.75" thickBot="1" x14ac:dyDescent="0.3">
      <c r="A4" s="149"/>
      <c r="B4" s="149"/>
    </row>
    <row r="5" spans="1:4" s="180" customFormat="1" ht="15.75" thickTop="1" x14ac:dyDescent="0.25">
      <c r="A5" s="150" t="s">
        <v>765</v>
      </c>
      <c r="B5" s="151"/>
    </row>
    <row r="6" spans="1:4" s="180" customFormat="1" ht="23.45" customHeight="1" x14ac:dyDescent="0.25">
      <c r="A6" s="152" t="s">
        <v>766</v>
      </c>
      <c r="B6" s="153"/>
    </row>
    <row r="7" spans="1:4" s="180" customFormat="1" ht="47.45" customHeight="1" thickBot="1" x14ac:dyDescent="0.3">
      <c r="A7" s="154" t="s">
        <v>767</v>
      </c>
      <c r="B7" s="155"/>
    </row>
    <row r="8" spans="1:4" s="180" customFormat="1" ht="16.5" thickTop="1" thickBot="1" x14ac:dyDescent="0.3">
      <c r="A8" s="156"/>
      <c r="B8" s="157"/>
    </row>
    <row r="9" spans="1:4" s="180" customFormat="1" ht="15.75" thickTop="1" x14ac:dyDescent="0.25">
      <c r="A9" s="150" t="s">
        <v>768</v>
      </c>
      <c r="B9" s="158" t="s">
        <v>769</v>
      </c>
    </row>
    <row r="10" spans="1:4" s="180" customFormat="1" ht="15.75" thickBot="1" x14ac:dyDescent="0.3">
      <c r="A10" s="154" t="s">
        <v>770</v>
      </c>
      <c r="B10" s="159" t="s">
        <v>382</v>
      </c>
    </row>
    <row r="11" spans="1:4" s="180" customFormat="1" ht="15.75" thickTop="1" x14ac:dyDescent="0.25">
      <c r="A11" s="160"/>
      <c r="B11" s="161"/>
    </row>
    <row r="12" spans="1:4" ht="15.75" x14ac:dyDescent="0.25">
      <c r="A12" s="162" t="s">
        <v>771</v>
      </c>
      <c r="B12" s="259" t="s">
        <v>772</v>
      </c>
      <c r="C12" s="259"/>
      <c r="D12" s="259"/>
    </row>
    <row r="13" spans="1:4" x14ac:dyDescent="0.25">
      <c r="A13" s="163" t="s">
        <v>773</v>
      </c>
      <c r="B13" s="164" t="s">
        <v>774</v>
      </c>
      <c r="C13" s="164" t="s">
        <v>775</v>
      </c>
      <c r="D13" s="164" t="s">
        <v>776</v>
      </c>
    </row>
    <row r="14" spans="1:4" x14ac:dyDescent="0.25">
      <c r="A14" s="165" t="s">
        <v>777</v>
      </c>
      <c r="B14" s="166">
        <v>0</v>
      </c>
      <c r="C14" s="167">
        <v>640</v>
      </c>
      <c r="D14" s="168">
        <f>B14*C14</f>
        <v>0</v>
      </c>
    </row>
    <row r="15" spans="1:4" s="180" customFormat="1" x14ac:dyDescent="0.25">
      <c r="A15" s="165" t="s">
        <v>779</v>
      </c>
      <c r="B15" s="166">
        <v>0</v>
      </c>
      <c r="C15" s="167">
        <v>157</v>
      </c>
      <c r="D15" s="168">
        <f t="shared" ref="D15:D19" si="0">B15*C15</f>
        <v>0</v>
      </c>
    </row>
    <row r="16" spans="1:4" s="180" customFormat="1" x14ac:dyDescent="0.25">
      <c r="A16" s="165" t="s">
        <v>902</v>
      </c>
      <c r="B16" s="166">
        <v>0</v>
      </c>
      <c r="C16" s="167">
        <v>58</v>
      </c>
      <c r="D16" s="168">
        <f t="shared" ref="D16" si="1">B16*C16</f>
        <v>0</v>
      </c>
    </row>
    <row r="17" spans="1:6" s="180" customFormat="1" x14ac:dyDescent="0.25">
      <c r="A17" s="165" t="s">
        <v>795</v>
      </c>
      <c r="B17" s="166">
        <v>0</v>
      </c>
      <c r="C17" s="167">
        <v>28</v>
      </c>
      <c r="D17" s="168">
        <f t="shared" si="0"/>
        <v>0</v>
      </c>
    </row>
    <row r="18" spans="1:6" s="180" customFormat="1" x14ac:dyDescent="0.25">
      <c r="A18" s="165" t="s">
        <v>796</v>
      </c>
      <c r="B18" s="166">
        <v>0</v>
      </c>
      <c r="C18" s="167">
        <v>15.85</v>
      </c>
      <c r="D18" s="168">
        <f>B18*C18</f>
        <v>0</v>
      </c>
    </row>
    <row r="19" spans="1:6" s="180" customFormat="1" x14ac:dyDescent="0.25">
      <c r="A19" s="165" t="s">
        <v>797</v>
      </c>
      <c r="B19" s="166">
        <v>0</v>
      </c>
      <c r="C19" s="167">
        <v>85</v>
      </c>
      <c r="D19" s="168">
        <f t="shared" si="0"/>
        <v>0</v>
      </c>
    </row>
    <row r="20" spans="1:6" s="180" customFormat="1" x14ac:dyDescent="0.25">
      <c r="A20" s="260" t="s">
        <v>815</v>
      </c>
      <c r="B20" s="260"/>
      <c r="C20" s="260"/>
      <c r="D20" s="168">
        <f>SUM(D14:D19)</f>
        <v>0</v>
      </c>
    </row>
    <row r="21" spans="1:6" s="180" customFormat="1" x14ac:dyDescent="0.25">
      <c r="A21" s="174"/>
    </row>
    <row r="22" spans="1:6" s="180" customFormat="1" ht="15.75" x14ac:dyDescent="0.25">
      <c r="A22" s="162" t="s">
        <v>771</v>
      </c>
      <c r="B22" s="259" t="s">
        <v>784</v>
      </c>
      <c r="C22" s="259"/>
      <c r="D22" s="259"/>
    </row>
    <row r="23" spans="1:6" s="180" customFormat="1" ht="75" x14ac:dyDescent="0.25">
      <c r="A23" s="163" t="s">
        <v>785</v>
      </c>
      <c r="B23" s="164" t="s">
        <v>786</v>
      </c>
      <c r="C23" s="164" t="s">
        <v>787</v>
      </c>
      <c r="D23" s="171" t="s">
        <v>788</v>
      </c>
      <c r="E23" s="171" t="s">
        <v>789</v>
      </c>
      <c r="F23" s="171" t="s">
        <v>790</v>
      </c>
    </row>
    <row r="24" spans="1:6" s="180" customFormat="1" x14ac:dyDescent="0.25">
      <c r="A24" s="178">
        <v>195.8</v>
      </c>
      <c r="B24" s="172" t="s">
        <v>816</v>
      </c>
      <c r="C24" s="172">
        <v>4</v>
      </c>
      <c r="D24" s="166">
        <v>0</v>
      </c>
      <c r="E24" s="168">
        <f>A24*D24</f>
        <v>0</v>
      </c>
      <c r="F24" s="168">
        <f>C24*E24</f>
        <v>0</v>
      </c>
    </row>
    <row r="25" spans="1:6" s="180" customFormat="1" x14ac:dyDescent="0.25">
      <c r="A25" s="178">
        <v>80</v>
      </c>
      <c r="B25" s="172" t="s">
        <v>901</v>
      </c>
      <c r="C25" s="172">
        <v>4</v>
      </c>
      <c r="D25" s="166">
        <v>0</v>
      </c>
      <c r="E25" s="168">
        <f>A25*D25</f>
        <v>0</v>
      </c>
      <c r="F25" s="168">
        <f>C25*E25</f>
        <v>0</v>
      </c>
    </row>
    <row r="26" spans="1:6" s="180" customFormat="1" x14ac:dyDescent="0.25">
      <c r="A26" s="178">
        <v>447</v>
      </c>
      <c r="B26" s="172" t="s">
        <v>898</v>
      </c>
      <c r="C26" s="172">
        <v>4</v>
      </c>
      <c r="D26" s="166">
        <v>0</v>
      </c>
      <c r="E26" s="168">
        <f>A26*D26</f>
        <v>0</v>
      </c>
      <c r="F26" s="168">
        <f>C26*E26</f>
        <v>0</v>
      </c>
    </row>
    <row r="27" spans="1:6" s="180" customFormat="1" x14ac:dyDescent="0.25">
      <c r="A27" s="255" t="s">
        <v>818</v>
      </c>
      <c r="B27" s="256"/>
      <c r="C27" s="256"/>
      <c r="D27" s="256"/>
      <c r="E27" s="261"/>
      <c r="F27" s="168">
        <f>SUM(F24:F26)</f>
        <v>0</v>
      </c>
    </row>
    <row r="28" spans="1:6" s="180" customFormat="1" ht="15.75" thickBot="1" x14ac:dyDescent="0.3"/>
    <row r="29" spans="1:6" s="180" customFormat="1" ht="15.75" thickBot="1" x14ac:dyDescent="0.3">
      <c r="A29" s="255" t="s">
        <v>819</v>
      </c>
      <c r="B29" s="256"/>
      <c r="C29" s="256"/>
      <c r="D29" s="256"/>
      <c r="E29" s="256"/>
      <c r="F29" s="173">
        <f>D20+F27</f>
        <v>0</v>
      </c>
    </row>
    <row r="30" spans="1:6" s="180" customFormat="1" x14ac:dyDescent="0.25"/>
    <row r="31" spans="1:6" s="180" customFormat="1" x14ac:dyDescent="0.25">
      <c r="A31" s="145"/>
    </row>
    <row r="32" spans="1:6" s="180" customFormat="1" x14ac:dyDescent="0.25"/>
    <row r="33" s="180" customFormat="1" x14ac:dyDescent="0.25"/>
    <row r="34" s="180" customFormat="1" x14ac:dyDescent="0.25"/>
    <row r="35" s="180" customFormat="1" x14ac:dyDescent="0.25"/>
    <row r="36" s="180" customFormat="1" x14ac:dyDescent="0.25"/>
    <row r="37" s="180" customFormat="1" x14ac:dyDescent="0.25"/>
    <row r="38" s="180" customFormat="1" x14ac:dyDescent="0.25"/>
    <row r="39" s="180" customFormat="1" x14ac:dyDescent="0.25"/>
    <row r="40" s="180" customFormat="1" x14ac:dyDescent="0.25"/>
    <row r="41" s="180" customFormat="1" x14ac:dyDescent="0.25"/>
    <row r="42" s="180" customFormat="1" x14ac:dyDescent="0.25"/>
    <row r="43" s="180" customFormat="1" x14ac:dyDescent="0.25"/>
    <row r="44" s="180" customFormat="1" x14ac:dyDescent="0.25"/>
    <row r="45" s="180" customFormat="1" x14ac:dyDescent="0.25"/>
    <row r="46" s="180" customFormat="1" x14ac:dyDescent="0.25"/>
    <row r="47" s="180" customFormat="1" x14ac:dyDescent="0.25"/>
    <row r="48" s="180" customFormat="1" x14ac:dyDescent="0.25"/>
    <row r="49" s="180" customFormat="1" x14ac:dyDescent="0.25"/>
    <row r="50" s="180" customFormat="1" x14ac:dyDescent="0.25"/>
    <row r="51" s="180" customFormat="1" x14ac:dyDescent="0.25"/>
    <row r="52" s="180" customFormat="1" x14ac:dyDescent="0.25"/>
    <row r="53" s="180" customFormat="1" x14ac:dyDescent="0.25"/>
    <row r="54" s="180" customFormat="1" x14ac:dyDescent="0.25"/>
    <row r="55" s="180" customFormat="1" x14ac:dyDescent="0.25"/>
    <row r="56" s="180" customFormat="1" x14ac:dyDescent="0.25"/>
    <row r="57" s="180" customFormat="1" x14ac:dyDescent="0.25"/>
    <row r="58" s="180" customFormat="1" x14ac:dyDescent="0.25"/>
    <row r="59" s="180" customFormat="1" x14ac:dyDescent="0.25"/>
    <row r="60" s="180" customFormat="1" x14ac:dyDescent="0.25"/>
    <row r="61" s="180" customFormat="1" x14ac:dyDescent="0.25"/>
    <row r="62" s="180" customFormat="1" x14ac:dyDescent="0.25"/>
    <row r="63" s="180" customFormat="1" x14ac:dyDescent="0.25"/>
    <row r="64" s="180" customFormat="1" x14ac:dyDescent="0.25"/>
    <row r="65" s="180" customFormat="1" x14ac:dyDescent="0.25"/>
    <row r="66" s="180" customFormat="1" x14ac:dyDescent="0.25"/>
    <row r="67" s="180" customFormat="1" x14ac:dyDescent="0.25"/>
    <row r="68" s="180" customFormat="1" x14ac:dyDescent="0.25"/>
    <row r="69" s="180" customFormat="1" x14ac:dyDescent="0.25"/>
    <row r="70" s="180" customFormat="1" x14ac:dyDescent="0.25"/>
    <row r="71" s="180" customFormat="1" x14ac:dyDescent="0.25"/>
    <row r="72" s="180" customFormat="1" x14ac:dyDescent="0.25"/>
    <row r="73" s="180" customFormat="1" x14ac:dyDescent="0.25"/>
    <row r="74" s="180" customFormat="1" x14ac:dyDescent="0.25"/>
    <row r="75" s="180" customFormat="1" x14ac:dyDescent="0.25"/>
    <row r="76" s="180" customFormat="1" x14ac:dyDescent="0.25"/>
    <row r="77" s="180" customFormat="1" x14ac:dyDescent="0.25"/>
    <row r="78" s="180" customFormat="1" x14ac:dyDescent="0.25"/>
    <row r="79" s="180" customFormat="1" x14ac:dyDescent="0.25"/>
    <row r="80" s="180" customFormat="1" x14ac:dyDescent="0.25"/>
    <row r="81" s="180" customFormat="1" x14ac:dyDescent="0.25"/>
    <row r="82" s="180" customFormat="1" x14ac:dyDescent="0.25"/>
    <row r="83" s="180" customFormat="1" x14ac:dyDescent="0.25"/>
    <row r="84" s="180" customFormat="1" x14ac:dyDescent="0.25"/>
    <row r="85" s="180" customFormat="1" x14ac:dyDescent="0.25"/>
    <row r="86" s="180" customFormat="1" x14ac:dyDescent="0.25"/>
    <row r="87" s="180" customFormat="1" x14ac:dyDescent="0.25"/>
    <row r="88" s="180" customFormat="1" x14ac:dyDescent="0.25"/>
    <row r="89" s="180" customFormat="1" x14ac:dyDescent="0.25"/>
    <row r="90" s="180" customFormat="1" x14ac:dyDescent="0.25"/>
    <row r="91" s="180" customFormat="1" x14ac:dyDescent="0.25"/>
    <row r="92" s="180" customFormat="1" x14ac:dyDescent="0.25"/>
    <row r="93" s="180" customFormat="1" x14ac:dyDescent="0.25"/>
    <row r="94" s="180" customFormat="1" x14ac:dyDescent="0.25"/>
    <row r="95" s="180" customFormat="1" x14ac:dyDescent="0.25"/>
    <row r="96" s="180" customFormat="1" x14ac:dyDescent="0.25"/>
    <row r="97" s="180" customFormat="1" x14ac:dyDescent="0.25"/>
    <row r="98" s="180" customFormat="1" x14ac:dyDescent="0.25"/>
    <row r="99" s="180" customFormat="1" x14ac:dyDescent="0.25"/>
    <row r="100" s="180" customFormat="1" x14ac:dyDescent="0.25"/>
    <row r="101" s="180" customFormat="1" x14ac:dyDescent="0.25"/>
    <row r="102" s="180" customFormat="1" x14ac:dyDescent="0.25"/>
    <row r="103" s="180" customFormat="1" x14ac:dyDescent="0.25"/>
    <row r="104" s="180" customFormat="1" x14ac:dyDescent="0.25"/>
    <row r="105" s="180" customFormat="1" x14ac:dyDescent="0.25"/>
    <row r="106" s="180" customFormat="1" x14ac:dyDescent="0.25"/>
    <row r="107" s="180" customFormat="1" x14ac:dyDescent="0.25"/>
    <row r="108" s="180" customFormat="1" x14ac:dyDescent="0.25"/>
    <row r="109" s="180" customFormat="1" x14ac:dyDescent="0.25"/>
    <row r="110" s="180" customFormat="1" x14ac:dyDescent="0.25"/>
    <row r="111" s="180" customFormat="1" x14ac:dyDescent="0.25"/>
    <row r="112" s="180" customFormat="1" x14ac:dyDescent="0.25"/>
    <row r="113" s="180" customFormat="1" x14ac:dyDescent="0.25"/>
    <row r="114" s="180" customFormat="1" x14ac:dyDescent="0.25"/>
    <row r="115" s="180" customFormat="1" x14ac:dyDescent="0.25"/>
    <row r="116" s="180" customFormat="1" x14ac:dyDescent="0.25"/>
    <row r="117" s="180" customFormat="1" x14ac:dyDescent="0.25"/>
    <row r="118" s="180" customFormat="1" x14ac:dyDescent="0.25"/>
    <row r="119" s="180" customFormat="1" x14ac:dyDescent="0.25"/>
    <row r="120" s="180" customFormat="1" x14ac:dyDescent="0.25"/>
    <row r="121" s="180" customFormat="1" x14ac:dyDescent="0.25"/>
    <row r="122" s="180" customFormat="1" x14ac:dyDescent="0.25"/>
    <row r="123" s="180" customFormat="1" x14ac:dyDescent="0.25"/>
    <row r="124" s="180" customFormat="1" x14ac:dyDescent="0.25"/>
    <row r="125" s="180" customFormat="1" x14ac:dyDescent="0.25"/>
    <row r="126" s="180" customFormat="1" x14ac:dyDescent="0.25"/>
    <row r="127" s="180" customFormat="1" x14ac:dyDescent="0.25"/>
    <row r="128" s="180" customFormat="1" x14ac:dyDescent="0.25"/>
    <row r="129" s="180" customFormat="1" x14ac:dyDescent="0.25"/>
    <row r="130" s="180" customFormat="1" x14ac:dyDescent="0.25"/>
    <row r="131" s="180" customFormat="1" x14ac:dyDescent="0.25"/>
    <row r="132" s="180" customFormat="1" x14ac:dyDescent="0.25"/>
    <row r="133" s="180" customFormat="1" x14ac:dyDescent="0.25"/>
    <row r="134" s="180" customFormat="1" x14ac:dyDescent="0.25"/>
    <row r="135" s="180" customFormat="1" x14ac:dyDescent="0.25"/>
    <row r="136" s="180" customFormat="1" x14ac:dyDescent="0.25"/>
    <row r="137" s="180" customFormat="1" x14ac:dyDescent="0.25"/>
    <row r="138" s="180" customFormat="1" x14ac:dyDescent="0.25"/>
    <row r="139" s="180" customFormat="1" x14ac:dyDescent="0.25"/>
    <row r="140" s="180" customFormat="1" x14ac:dyDescent="0.25"/>
    <row r="141" s="180" customFormat="1" x14ac:dyDescent="0.25"/>
    <row r="142" s="180" customFormat="1" x14ac:dyDescent="0.25"/>
    <row r="143" s="180" customFormat="1" x14ac:dyDescent="0.25"/>
    <row r="144" s="180" customFormat="1" x14ac:dyDescent="0.25"/>
    <row r="145" s="180" customFormat="1" x14ac:dyDescent="0.25"/>
    <row r="146" s="180" customFormat="1" x14ac:dyDescent="0.25"/>
    <row r="147" s="180" customFormat="1" x14ac:dyDescent="0.25"/>
    <row r="148" s="180" customFormat="1" x14ac:dyDescent="0.25"/>
    <row r="149" s="180" customFormat="1" x14ac:dyDescent="0.25"/>
    <row r="150" s="180" customFormat="1" x14ac:dyDescent="0.25"/>
    <row r="151" s="180" customFormat="1" x14ac:dyDescent="0.25"/>
    <row r="152" s="180" customFormat="1" x14ac:dyDescent="0.25"/>
    <row r="153" s="180" customFormat="1" x14ac:dyDescent="0.25"/>
    <row r="154" s="180" customFormat="1" x14ac:dyDescent="0.25"/>
    <row r="155" s="180" customFormat="1" x14ac:dyDescent="0.25"/>
    <row r="156" s="180" customFormat="1" x14ac:dyDescent="0.25"/>
    <row r="157" s="180" customFormat="1" x14ac:dyDescent="0.25"/>
    <row r="158" s="180" customFormat="1" x14ac:dyDescent="0.25"/>
    <row r="159" s="180" customFormat="1" x14ac:dyDescent="0.25"/>
    <row r="160" s="180" customFormat="1" x14ac:dyDescent="0.25"/>
    <row r="161" s="180" customFormat="1" x14ac:dyDescent="0.25"/>
    <row r="162" s="180" customFormat="1" x14ac:dyDescent="0.25"/>
    <row r="163" s="180" customFormat="1" x14ac:dyDescent="0.25"/>
    <row r="164" s="180" customFormat="1" x14ac:dyDescent="0.25"/>
    <row r="165" s="180" customFormat="1" x14ac:dyDescent="0.25"/>
    <row r="166" s="180" customFormat="1" x14ac:dyDescent="0.25"/>
    <row r="167" s="180" customFormat="1" x14ac:dyDescent="0.25"/>
    <row r="168" s="180" customFormat="1" x14ac:dyDescent="0.25"/>
    <row r="169" s="180" customFormat="1" x14ac:dyDescent="0.25"/>
    <row r="170" s="180" customFormat="1" x14ac:dyDescent="0.25"/>
    <row r="171" s="180" customFormat="1" x14ac:dyDescent="0.25"/>
    <row r="172" s="180" customFormat="1" x14ac:dyDescent="0.25"/>
    <row r="173" s="180" customFormat="1" x14ac:dyDescent="0.25"/>
    <row r="174" s="180" customFormat="1" x14ac:dyDescent="0.25"/>
    <row r="175" s="180" customFormat="1" x14ac:dyDescent="0.25"/>
    <row r="176" s="180" customFormat="1" x14ac:dyDescent="0.25"/>
    <row r="177" s="180" customFormat="1" x14ac:dyDescent="0.25"/>
    <row r="178" s="180" customFormat="1" x14ac:dyDescent="0.25"/>
    <row r="179" s="180" customFormat="1" x14ac:dyDescent="0.25"/>
    <row r="180" s="180" customFormat="1" x14ac:dyDescent="0.25"/>
    <row r="181" s="180" customFormat="1" x14ac:dyDescent="0.25"/>
    <row r="182" s="180" customFormat="1" x14ac:dyDescent="0.25"/>
    <row r="183" s="180" customFormat="1" x14ac:dyDescent="0.25"/>
    <row r="184" s="180" customFormat="1" x14ac:dyDescent="0.25"/>
    <row r="185" s="180" customFormat="1" x14ac:dyDescent="0.25"/>
    <row r="186" s="180" customFormat="1" x14ac:dyDescent="0.25"/>
    <row r="187" s="180" customFormat="1" x14ac:dyDescent="0.25"/>
    <row r="188" s="180" customFormat="1" x14ac:dyDescent="0.25"/>
    <row r="189" s="180" customFormat="1" x14ac:dyDescent="0.25"/>
    <row r="190" s="180" customFormat="1" x14ac:dyDescent="0.25"/>
    <row r="191" s="180" customFormat="1" x14ac:dyDescent="0.25"/>
    <row r="192" s="180" customFormat="1" x14ac:dyDescent="0.25"/>
    <row r="193" s="180" customFormat="1" x14ac:dyDescent="0.25"/>
    <row r="194" s="180" customFormat="1" x14ac:dyDescent="0.25"/>
    <row r="195" s="180" customFormat="1" x14ac:dyDescent="0.25"/>
    <row r="196" s="180" customFormat="1" x14ac:dyDescent="0.25"/>
    <row r="197" s="180" customFormat="1" x14ac:dyDescent="0.25"/>
    <row r="198" s="180" customFormat="1" x14ac:dyDescent="0.25"/>
    <row r="199" s="180" customFormat="1" x14ac:dyDescent="0.25"/>
    <row r="200" s="180" customFormat="1" x14ac:dyDescent="0.25"/>
    <row r="201" s="180" customFormat="1" x14ac:dyDescent="0.25"/>
    <row r="202" s="180" customFormat="1" x14ac:dyDescent="0.25"/>
    <row r="203" s="180" customFormat="1" x14ac:dyDescent="0.25"/>
  </sheetData>
  <mergeCells count="6">
    <mergeCell ref="A29:E29"/>
    <mergeCell ref="A3:B3"/>
    <mergeCell ref="B12:D12"/>
    <mergeCell ref="A20:C20"/>
    <mergeCell ref="B22:D22"/>
    <mergeCell ref="A27:E27"/>
  </mergeCells>
  <pageMargins left="0.70866141732283472" right="0.70866141732283472" top="0.74803149606299213" bottom="0.74803149606299213" header="0.31496062992125984" footer="0.31496062992125984"/>
  <pageSetup scale="69" orientation="landscape" horizontalDpi="300" verticalDpi="300" r:id="rId1"/>
  <headerFooter>
    <oddHeader>&amp;LBijlage 3.A Ruimtestaten en Prijzenbladen – P.6857/TS d.d. 1 augustus 2022</oddHeader>
    <oddFooter>&amp;L&amp;A&amp;R&amp;P van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6C4C-6FE3-424A-A85A-9482607270C0}">
  <sheetPr>
    <pageSetUpPr fitToPage="1"/>
  </sheetPr>
  <dimension ref="A1:AC189"/>
  <sheetViews>
    <sheetView topLeftCell="A29" zoomScale="70" zoomScaleNormal="70" workbookViewId="0">
      <selection activeCell="A72" sqref="A72"/>
    </sheetView>
  </sheetViews>
  <sheetFormatPr defaultColWidth="9.140625" defaultRowHeight="15" x14ac:dyDescent="0.25"/>
  <cols>
    <col min="1" max="1" width="68.5703125" bestFit="1" customWidth="1"/>
    <col min="2" max="2" width="40.85546875" customWidth="1"/>
    <col min="3" max="3" width="27.5703125" style="147" customWidth="1"/>
    <col min="4" max="4" width="16" style="147" customWidth="1"/>
    <col min="5" max="29" width="9.140625" style="147"/>
  </cols>
  <sheetData>
    <row r="1" spans="1:3" s="148" customFormat="1" x14ac:dyDescent="0.25">
      <c r="A1" s="265" t="s">
        <v>820</v>
      </c>
      <c r="B1" s="266"/>
    </row>
    <row r="2" spans="1:3" s="147" customFormat="1" x14ac:dyDescent="0.25">
      <c r="A2" s="181"/>
      <c r="B2" s="181"/>
    </row>
    <row r="3" spans="1:3" ht="15.75" x14ac:dyDescent="0.25">
      <c r="A3" s="257" t="s">
        <v>821</v>
      </c>
      <c r="B3" s="267"/>
    </row>
    <row r="4" spans="1:3" ht="15.75" thickBot="1" x14ac:dyDescent="0.3">
      <c r="A4" s="149"/>
      <c r="B4" s="149"/>
    </row>
    <row r="5" spans="1:3" ht="15.75" thickTop="1" x14ac:dyDescent="0.25">
      <c r="A5" s="150" t="s">
        <v>765</v>
      </c>
      <c r="B5" s="151"/>
    </row>
    <row r="6" spans="1:3" x14ac:dyDescent="0.25">
      <c r="A6" s="152" t="s">
        <v>766</v>
      </c>
      <c r="B6" s="153"/>
    </row>
    <row r="7" spans="1:3" ht="48" customHeight="1" thickBot="1" x14ac:dyDescent="0.3">
      <c r="A7" s="154" t="s">
        <v>767</v>
      </c>
      <c r="B7" s="155"/>
    </row>
    <row r="8" spans="1:3" s="147" customFormat="1" ht="16.5" thickTop="1" thickBot="1" x14ac:dyDescent="0.3">
      <c r="A8" s="156"/>
      <c r="B8" s="157"/>
    </row>
    <row r="9" spans="1:3" ht="15.75" thickTop="1" x14ac:dyDescent="0.25">
      <c r="A9" s="150" t="s">
        <v>768</v>
      </c>
      <c r="B9" s="182" t="s">
        <v>769</v>
      </c>
    </row>
    <row r="10" spans="1:3" ht="15.75" thickBot="1" x14ac:dyDescent="0.3">
      <c r="A10" s="154" t="s">
        <v>770</v>
      </c>
      <c r="B10" s="183" t="s">
        <v>382</v>
      </c>
    </row>
    <row r="11" spans="1:3" ht="16.5" thickTop="1" thickBot="1" x14ac:dyDescent="0.3">
      <c r="A11" s="149"/>
      <c r="B11" s="149"/>
    </row>
    <row r="12" spans="1:3" ht="16.5" thickTop="1" thickBot="1" x14ac:dyDescent="0.3">
      <c r="A12" s="184" t="s">
        <v>822</v>
      </c>
      <c r="B12" s="184" t="s">
        <v>823</v>
      </c>
    </row>
    <row r="13" spans="1:3" ht="15.75" thickTop="1" x14ac:dyDescent="0.25">
      <c r="A13" s="268" t="s">
        <v>824</v>
      </c>
      <c r="B13" s="268"/>
      <c r="C13" s="185"/>
    </row>
    <row r="14" spans="1:3" ht="17.25" x14ac:dyDescent="0.25">
      <c r="A14" s="186" t="s">
        <v>825</v>
      </c>
      <c r="B14" s="187">
        <v>0</v>
      </c>
    </row>
    <row r="15" spans="1:3" ht="17.25" x14ac:dyDescent="0.25">
      <c r="A15" s="188" t="s">
        <v>826</v>
      </c>
      <c r="B15" s="187">
        <v>0</v>
      </c>
    </row>
    <row r="16" spans="1:3" ht="17.25" x14ac:dyDescent="0.25">
      <c r="A16" s="188" t="s">
        <v>827</v>
      </c>
      <c r="B16" s="187">
        <v>0</v>
      </c>
    </row>
    <row r="17" spans="1:29" x14ac:dyDescent="0.25">
      <c r="A17" s="189" t="s">
        <v>916</v>
      </c>
      <c r="B17" s="190"/>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row>
    <row r="18" spans="1:29" ht="17.25" x14ac:dyDescent="0.25">
      <c r="A18" s="191" t="s">
        <v>825</v>
      </c>
      <c r="B18" s="192">
        <v>0</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row>
    <row r="19" spans="1:29" ht="17.25" x14ac:dyDescent="0.25">
      <c r="A19" s="186" t="s">
        <v>826</v>
      </c>
      <c r="B19" s="193">
        <v>0</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row>
    <row r="20" spans="1:29" ht="17.25" x14ac:dyDescent="0.25">
      <c r="A20" s="191" t="s">
        <v>827</v>
      </c>
      <c r="B20" s="192">
        <v>0</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row>
    <row r="21" spans="1:29" x14ac:dyDescent="0.25">
      <c r="A21" s="189" t="s">
        <v>828</v>
      </c>
      <c r="B21" s="190"/>
    </row>
    <row r="22" spans="1:29" ht="17.25" x14ac:dyDescent="0.25">
      <c r="A22" s="191" t="s">
        <v>825</v>
      </c>
      <c r="B22" s="192">
        <v>0</v>
      </c>
    </row>
    <row r="23" spans="1:29" ht="17.25" x14ac:dyDescent="0.25">
      <c r="A23" s="186" t="s">
        <v>826</v>
      </c>
      <c r="B23" s="193">
        <v>0</v>
      </c>
    </row>
    <row r="24" spans="1:29" ht="17.25" x14ac:dyDescent="0.25">
      <c r="A24" s="191" t="s">
        <v>827</v>
      </c>
      <c r="B24" s="192">
        <v>0</v>
      </c>
    </row>
    <row r="25" spans="1:29" x14ac:dyDescent="0.25">
      <c r="A25" s="189" t="s">
        <v>914</v>
      </c>
      <c r="B25" s="194"/>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row>
    <row r="26" spans="1:29" ht="17.25" x14ac:dyDescent="0.25">
      <c r="A26" s="191" t="s">
        <v>825</v>
      </c>
      <c r="B26" s="195">
        <v>0</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row>
    <row r="27" spans="1:29" ht="17.25" x14ac:dyDescent="0.25">
      <c r="A27" s="186" t="s">
        <v>826</v>
      </c>
      <c r="B27" s="196">
        <v>0</v>
      </c>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row>
    <row r="28" spans="1:29" ht="17.25" x14ac:dyDescent="0.25">
      <c r="A28" s="191" t="s">
        <v>827</v>
      </c>
      <c r="B28" s="195">
        <v>0</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row>
    <row r="29" spans="1:29" x14ac:dyDescent="0.25">
      <c r="A29" s="189" t="s">
        <v>915</v>
      </c>
      <c r="B29" s="194"/>
    </row>
    <row r="30" spans="1:29" ht="17.25" x14ac:dyDescent="0.25">
      <c r="A30" s="191" t="s">
        <v>825</v>
      </c>
      <c r="B30" s="195">
        <v>0</v>
      </c>
    </row>
    <row r="31" spans="1:29" ht="17.25" x14ac:dyDescent="0.25">
      <c r="A31" s="186" t="s">
        <v>826</v>
      </c>
      <c r="B31" s="196">
        <v>0</v>
      </c>
    </row>
    <row r="32" spans="1:29" ht="17.25" x14ac:dyDescent="0.25">
      <c r="A32" s="191" t="s">
        <v>827</v>
      </c>
      <c r="B32" s="195">
        <v>0</v>
      </c>
    </row>
    <row r="33" spans="1:2" x14ac:dyDescent="0.25">
      <c r="A33" s="269" t="s">
        <v>829</v>
      </c>
      <c r="B33" s="270"/>
    </row>
    <row r="34" spans="1:2" x14ac:dyDescent="0.25">
      <c r="A34" s="186" t="s">
        <v>830</v>
      </c>
      <c r="B34" s="196">
        <v>0</v>
      </c>
    </row>
    <row r="35" spans="1:2" x14ac:dyDescent="0.25">
      <c r="A35" s="191" t="s">
        <v>831</v>
      </c>
      <c r="B35" s="195">
        <v>0</v>
      </c>
    </row>
    <row r="36" spans="1:2" x14ac:dyDescent="0.25">
      <c r="A36" s="186" t="s">
        <v>832</v>
      </c>
      <c r="B36" s="197">
        <v>0</v>
      </c>
    </row>
    <row r="37" spans="1:2" x14ac:dyDescent="0.25">
      <c r="A37" s="269" t="s">
        <v>833</v>
      </c>
      <c r="B37" s="270"/>
    </row>
    <row r="38" spans="1:2" x14ac:dyDescent="0.25">
      <c r="A38" s="186" t="s">
        <v>830</v>
      </c>
      <c r="B38" s="195">
        <v>0</v>
      </c>
    </row>
    <row r="39" spans="1:2" x14ac:dyDescent="0.25">
      <c r="A39" s="198" t="s">
        <v>831</v>
      </c>
      <c r="B39" s="195">
        <v>0</v>
      </c>
    </row>
    <row r="40" spans="1:2" x14ac:dyDescent="0.25">
      <c r="A40" s="188" t="s">
        <v>832</v>
      </c>
      <c r="B40" s="197">
        <v>0</v>
      </c>
    </row>
    <row r="41" spans="1:2" x14ac:dyDescent="0.25">
      <c r="A41" s="269" t="s">
        <v>834</v>
      </c>
      <c r="B41" s="270"/>
    </row>
    <row r="42" spans="1:2" x14ac:dyDescent="0.25">
      <c r="A42" s="186" t="s">
        <v>830</v>
      </c>
      <c r="B42" s="196">
        <v>0</v>
      </c>
    </row>
    <row r="43" spans="1:2" x14ac:dyDescent="0.25">
      <c r="A43" s="188" t="s">
        <v>831</v>
      </c>
      <c r="B43" s="199">
        <v>0</v>
      </c>
    </row>
    <row r="44" spans="1:2" x14ac:dyDescent="0.25">
      <c r="A44" s="188" t="s">
        <v>832</v>
      </c>
      <c r="B44" s="195">
        <v>0</v>
      </c>
    </row>
    <row r="45" spans="1:2" x14ac:dyDescent="0.25">
      <c r="A45" s="269" t="s">
        <v>835</v>
      </c>
      <c r="B45" s="271"/>
    </row>
    <row r="46" spans="1:2" x14ac:dyDescent="0.25">
      <c r="A46" s="186" t="s">
        <v>830</v>
      </c>
      <c r="B46" s="200">
        <v>0</v>
      </c>
    </row>
    <row r="47" spans="1:2" x14ac:dyDescent="0.25">
      <c r="A47" s="191" t="s">
        <v>831</v>
      </c>
      <c r="B47" s="195">
        <v>0</v>
      </c>
    </row>
    <row r="48" spans="1:2" x14ac:dyDescent="0.25">
      <c r="A48" s="186" t="s">
        <v>832</v>
      </c>
      <c r="B48" s="195">
        <v>0</v>
      </c>
    </row>
    <row r="49" spans="1:29" x14ac:dyDescent="0.25">
      <c r="A49" s="201" t="s">
        <v>836</v>
      </c>
      <c r="B49" s="202"/>
    </row>
    <row r="50" spans="1:29" x14ac:dyDescent="0.25">
      <c r="A50" s="186" t="s">
        <v>830</v>
      </c>
      <c r="B50" s="195">
        <v>0</v>
      </c>
    </row>
    <row r="51" spans="1:29" x14ac:dyDescent="0.25">
      <c r="A51" s="188" t="s">
        <v>831</v>
      </c>
      <c r="B51" s="195">
        <v>0</v>
      </c>
    </row>
    <row r="52" spans="1:29" x14ac:dyDescent="0.25">
      <c r="A52" s="188" t="s">
        <v>832</v>
      </c>
      <c r="B52" s="203">
        <v>0</v>
      </c>
    </row>
    <row r="53" spans="1:29" x14ac:dyDescent="0.25">
      <c r="A53" s="255" t="s">
        <v>837</v>
      </c>
      <c r="B53" s="261"/>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row>
    <row r="54" spans="1:29" x14ac:dyDescent="0.25">
      <c r="A54" s="198" t="s">
        <v>830</v>
      </c>
      <c r="B54" s="203">
        <v>0</v>
      </c>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row>
    <row r="55" spans="1:29" x14ac:dyDescent="0.25">
      <c r="A55" s="198" t="s">
        <v>831</v>
      </c>
      <c r="B55" s="204">
        <v>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row>
    <row r="56" spans="1:29" ht="15.75" thickBot="1" x14ac:dyDescent="0.3">
      <c r="A56" s="188" t="s">
        <v>832</v>
      </c>
      <c r="B56" s="205">
        <v>0</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row>
    <row r="57" spans="1:29" ht="15.75" thickTop="1" x14ac:dyDescent="0.25">
      <c r="A57" s="272" t="s">
        <v>905</v>
      </c>
      <c r="B57" s="273"/>
    </row>
    <row r="58" spans="1:29" x14ac:dyDescent="0.25">
      <c r="A58" s="198" t="s">
        <v>908</v>
      </c>
      <c r="B58" s="203">
        <v>0</v>
      </c>
    </row>
    <row r="59" spans="1:29" x14ac:dyDescent="0.25">
      <c r="A59" s="198" t="s">
        <v>906</v>
      </c>
      <c r="B59" s="204">
        <v>0</v>
      </c>
    </row>
    <row r="60" spans="1:29" ht="15.75" thickBot="1" x14ac:dyDescent="0.3">
      <c r="A60" s="188" t="s">
        <v>907</v>
      </c>
      <c r="B60" s="205">
        <v>0</v>
      </c>
    </row>
    <row r="61" spans="1:29" ht="16.5" thickTop="1" thickBot="1" x14ac:dyDescent="0.3">
      <c r="A61" s="206"/>
      <c r="B61" s="207"/>
    </row>
    <row r="62" spans="1:29" ht="15.75" thickTop="1" x14ac:dyDescent="0.25">
      <c r="A62" s="208" t="s">
        <v>838</v>
      </c>
      <c r="B62" s="209" t="s">
        <v>839</v>
      </c>
    </row>
    <row r="63" spans="1:29" x14ac:dyDescent="0.25">
      <c r="A63" s="188" t="s">
        <v>840</v>
      </c>
      <c r="B63" s="195">
        <v>0</v>
      </c>
    </row>
    <row r="64" spans="1:29" x14ac:dyDescent="0.25">
      <c r="A64" s="188" t="s">
        <v>841</v>
      </c>
      <c r="B64" s="195">
        <v>0</v>
      </c>
    </row>
    <row r="65" spans="1:29" x14ac:dyDescent="0.25">
      <c r="A65" s="188" t="s">
        <v>842</v>
      </c>
      <c r="B65" s="195">
        <v>0</v>
      </c>
    </row>
    <row r="66" spans="1:29" x14ac:dyDescent="0.25">
      <c r="A66" s="188" t="s">
        <v>843</v>
      </c>
      <c r="B66" s="195">
        <v>0</v>
      </c>
    </row>
    <row r="68" spans="1:29" x14ac:dyDescent="0.25">
      <c r="A68" s="210" t="s">
        <v>844</v>
      </c>
      <c r="B68" s="210" t="s">
        <v>845</v>
      </c>
    </row>
    <row r="69" spans="1:29" ht="45" x14ac:dyDescent="0.25">
      <c r="A69" s="211" t="s">
        <v>846</v>
      </c>
      <c r="B69" s="212"/>
      <c r="C69" s="240" t="s">
        <v>927</v>
      </c>
      <c r="D69" s="212" t="s">
        <v>926</v>
      </c>
    </row>
    <row r="70" spans="1:29" x14ac:dyDescent="0.25">
      <c r="A70" s="211" t="s">
        <v>925</v>
      </c>
      <c r="B70" s="134">
        <f>C70*D70</f>
        <v>0</v>
      </c>
      <c r="C70" s="241">
        <v>0</v>
      </c>
      <c r="D70" s="213">
        <v>0</v>
      </c>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row>
    <row r="71" spans="1:29" x14ac:dyDescent="0.25">
      <c r="A71" s="211" t="s">
        <v>847</v>
      </c>
      <c r="B71" s="213">
        <v>0</v>
      </c>
    </row>
    <row r="72" spans="1:29" x14ac:dyDescent="0.25">
      <c r="A72" s="211" t="s">
        <v>848</v>
      </c>
      <c r="B72" s="213">
        <v>0</v>
      </c>
    </row>
    <row r="73" spans="1:29" x14ac:dyDescent="0.25">
      <c r="A73" s="212"/>
      <c r="B73" s="212"/>
    </row>
    <row r="74" spans="1:29" s="147" customFormat="1" x14ac:dyDescent="0.25">
      <c r="A74" s="214"/>
      <c r="B74" s="215"/>
    </row>
    <row r="75" spans="1:29" s="147" customFormat="1" x14ac:dyDescent="0.25">
      <c r="A75" s="216"/>
      <c r="B75" s="215"/>
    </row>
    <row r="76" spans="1:29" s="147" customFormat="1" x14ac:dyDescent="0.25">
      <c r="A76" s="145"/>
      <c r="B76" s="215"/>
    </row>
    <row r="77" spans="1:29" s="147" customFormat="1" x14ac:dyDescent="0.25">
      <c r="A77" s="214"/>
      <c r="B77" s="215"/>
    </row>
    <row r="78" spans="1:29" s="147" customFormat="1" x14ac:dyDescent="0.25">
      <c r="A78" s="264"/>
      <c r="B78" s="264"/>
    </row>
    <row r="79" spans="1:29" s="147" customFormat="1" x14ac:dyDescent="0.25">
      <c r="A79" s="216"/>
      <c r="B79" s="215"/>
    </row>
    <row r="80" spans="1:29" s="147" customFormat="1" x14ac:dyDescent="0.25">
      <c r="A80" s="214"/>
      <c r="B80" s="215"/>
    </row>
    <row r="81" spans="1:2" s="147" customFormat="1" x14ac:dyDescent="0.25">
      <c r="A81" s="214"/>
      <c r="B81" s="215"/>
    </row>
    <row r="82" spans="1:2" s="147" customFormat="1" x14ac:dyDescent="0.25">
      <c r="A82" s="214"/>
      <c r="B82" s="215"/>
    </row>
    <row r="83" spans="1:2" s="147" customFormat="1" x14ac:dyDescent="0.25">
      <c r="A83" s="216"/>
      <c r="B83" s="215"/>
    </row>
    <row r="84" spans="1:2" s="147" customFormat="1" x14ac:dyDescent="0.25">
      <c r="A84" s="214"/>
      <c r="B84" s="215"/>
    </row>
    <row r="85" spans="1:2" s="147" customFormat="1" x14ac:dyDescent="0.25">
      <c r="A85" s="214"/>
      <c r="B85" s="215"/>
    </row>
    <row r="86" spans="1:2" s="147" customFormat="1" x14ac:dyDescent="0.25">
      <c r="A86" s="214"/>
      <c r="B86" s="215"/>
    </row>
    <row r="87" spans="1:2" s="147" customFormat="1" x14ac:dyDescent="0.25">
      <c r="A87" s="264"/>
      <c r="B87" s="264"/>
    </row>
    <row r="88" spans="1:2" s="147" customFormat="1" x14ac:dyDescent="0.25">
      <c r="A88" s="214"/>
      <c r="B88" s="215"/>
    </row>
    <row r="89" spans="1:2" s="147" customFormat="1" x14ac:dyDescent="0.25">
      <c r="A89" s="214"/>
      <c r="B89" s="215"/>
    </row>
    <row r="90" spans="1:2" s="147" customFormat="1" x14ac:dyDescent="0.25">
      <c r="A90" s="214"/>
      <c r="B90" s="215"/>
    </row>
    <row r="91" spans="1:2" s="147" customFormat="1" x14ac:dyDescent="0.25">
      <c r="A91" s="264"/>
      <c r="B91" s="264"/>
    </row>
    <row r="92" spans="1:2" s="147" customFormat="1" x14ac:dyDescent="0.25">
      <c r="A92" s="216"/>
      <c r="B92" s="215"/>
    </row>
    <row r="93" spans="1:2" s="147" customFormat="1" x14ac:dyDescent="0.25">
      <c r="A93" s="214"/>
      <c r="B93" s="215"/>
    </row>
    <row r="94" spans="1:2" s="147" customFormat="1" x14ac:dyDescent="0.25">
      <c r="A94" s="214"/>
      <c r="B94" s="215"/>
    </row>
    <row r="95" spans="1:2" s="147" customFormat="1" x14ac:dyDescent="0.25">
      <c r="A95" s="214"/>
      <c r="B95" s="215"/>
    </row>
    <row r="96" spans="1:2" s="147" customFormat="1" x14ac:dyDescent="0.25">
      <c r="A96" s="216"/>
      <c r="B96" s="215"/>
    </row>
    <row r="97" spans="1:2" s="147" customFormat="1" x14ac:dyDescent="0.25">
      <c r="A97" s="214"/>
      <c r="B97" s="215"/>
    </row>
    <row r="98" spans="1:2" s="147" customFormat="1" x14ac:dyDescent="0.25">
      <c r="A98" s="214"/>
      <c r="B98" s="215"/>
    </row>
    <row r="99" spans="1:2" s="147" customFormat="1" x14ac:dyDescent="0.25">
      <c r="A99" s="214"/>
      <c r="B99" s="215"/>
    </row>
    <row r="100" spans="1:2" s="147" customFormat="1" x14ac:dyDescent="0.25">
      <c r="A100" s="264"/>
      <c r="B100" s="264"/>
    </row>
    <row r="101" spans="1:2" s="147" customFormat="1" x14ac:dyDescent="0.25">
      <c r="A101" s="214"/>
      <c r="B101" s="215"/>
    </row>
    <row r="102" spans="1:2" s="147" customFormat="1" x14ac:dyDescent="0.25">
      <c r="A102" s="214"/>
      <c r="B102" s="215"/>
    </row>
    <row r="103" spans="1:2" s="147" customFormat="1" x14ac:dyDescent="0.25">
      <c r="A103" s="214"/>
      <c r="B103" s="215"/>
    </row>
    <row r="104" spans="1:2" s="147" customFormat="1" x14ac:dyDescent="0.25">
      <c r="A104" s="264"/>
      <c r="B104" s="264"/>
    </row>
    <row r="105" spans="1:2" s="147" customFormat="1" x14ac:dyDescent="0.25">
      <c r="A105" s="214"/>
      <c r="B105" s="215"/>
    </row>
    <row r="106" spans="1:2" s="147" customFormat="1" x14ac:dyDescent="0.25">
      <c r="A106" s="214"/>
      <c r="B106" s="215"/>
    </row>
    <row r="107" spans="1:2" s="147" customFormat="1" x14ac:dyDescent="0.25">
      <c r="A107" s="214"/>
      <c r="B107" s="215"/>
    </row>
    <row r="108" spans="1:2" s="147" customFormat="1" x14ac:dyDescent="0.25">
      <c r="A108" s="264"/>
      <c r="B108" s="264"/>
    </row>
    <row r="109" spans="1:2" s="147" customFormat="1" x14ac:dyDescent="0.25">
      <c r="A109" s="216"/>
      <c r="B109" s="215"/>
    </row>
    <row r="110" spans="1:2" s="147" customFormat="1" x14ac:dyDescent="0.25">
      <c r="A110" s="214"/>
      <c r="B110" s="215"/>
    </row>
    <row r="111" spans="1:2" s="147" customFormat="1" x14ac:dyDescent="0.25">
      <c r="A111" s="214"/>
      <c r="B111" s="215"/>
    </row>
    <row r="112" spans="1:2" s="147" customFormat="1" x14ac:dyDescent="0.25">
      <c r="A112" s="216"/>
      <c r="B112" s="215"/>
    </row>
    <row r="113" spans="1:2" s="147" customFormat="1" x14ac:dyDescent="0.25">
      <c r="A113" s="214"/>
      <c r="B113" s="215"/>
    </row>
    <row r="114" spans="1:2" s="147" customFormat="1" x14ac:dyDescent="0.25">
      <c r="A114" s="214"/>
      <c r="B114" s="215"/>
    </row>
    <row r="115" spans="1:2" s="147" customFormat="1" x14ac:dyDescent="0.25">
      <c r="A115" s="216"/>
      <c r="B115" s="215"/>
    </row>
    <row r="116" spans="1:2" s="147" customFormat="1" x14ac:dyDescent="0.25">
      <c r="A116" s="214"/>
      <c r="B116" s="215"/>
    </row>
    <row r="117" spans="1:2" s="147" customFormat="1" x14ac:dyDescent="0.25">
      <c r="A117" s="214"/>
      <c r="B117" s="215"/>
    </row>
    <row r="118" spans="1:2" s="147" customFormat="1" x14ac:dyDescent="0.25">
      <c r="A118" s="216"/>
      <c r="B118" s="215"/>
    </row>
    <row r="119" spans="1:2" s="147" customFormat="1" x14ac:dyDescent="0.25">
      <c r="A119" s="214"/>
      <c r="B119" s="215"/>
    </row>
    <row r="120" spans="1:2" s="147" customFormat="1" x14ac:dyDescent="0.25">
      <c r="A120" s="214"/>
      <c r="B120" s="215"/>
    </row>
    <row r="121" spans="1:2" s="147" customFormat="1" x14ac:dyDescent="0.25">
      <c r="A121" s="214"/>
      <c r="B121" s="215"/>
    </row>
    <row r="122" spans="1:2" s="147" customFormat="1" x14ac:dyDescent="0.25">
      <c r="A122" s="264"/>
      <c r="B122" s="264"/>
    </row>
    <row r="123" spans="1:2" s="147" customFormat="1" x14ac:dyDescent="0.25">
      <c r="A123" s="214"/>
      <c r="B123" s="215"/>
    </row>
    <row r="124" spans="1:2" s="147" customFormat="1" x14ac:dyDescent="0.25">
      <c r="A124" s="214"/>
      <c r="B124" s="215"/>
    </row>
    <row r="125" spans="1:2" s="147" customFormat="1" x14ac:dyDescent="0.25">
      <c r="A125" s="214"/>
      <c r="B125" s="215"/>
    </row>
    <row r="126" spans="1:2" s="147" customFormat="1" x14ac:dyDescent="0.25">
      <c r="A126" s="214"/>
      <c r="B126" s="215"/>
    </row>
    <row r="127" spans="1:2" s="147" customFormat="1" x14ac:dyDescent="0.25">
      <c r="A127" s="214"/>
      <c r="B127" s="215"/>
    </row>
    <row r="128" spans="1:2" s="147" customFormat="1" x14ac:dyDescent="0.25">
      <c r="A128" s="214"/>
      <c r="B128" s="215"/>
    </row>
    <row r="129" spans="1:2" s="147" customFormat="1" x14ac:dyDescent="0.25">
      <c r="A129" s="264"/>
      <c r="B129" s="264"/>
    </row>
    <row r="130" spans="1:2" s="147" customFormat="1" x14ac:dyDescent="0.25">
      <c r="A130" s="214"/>
      <c r="B130" s="215"/>
    </row>
    <row r="131" spans="1:2" s="147" customFormat="1" x14ac:dyDescent="0.25">
      <c r="A131" s="214"/>
      <c r="B131" s="215"/>
    </row>
    <row r="132" spans="1:2" s="147" customFormat="1" x14ac:dyDescent="0.25">
      <c r="A132" s="214"/>
      <c r="B132" s="215"/>
    </row>
    <row r="133" spans="1:2" s="147" customFormat="1" x14ac:dyDescent="0.25">
      <c r="A133" s="214"/>
      <c r="B133" s="215"/>
    </row>
    <row r="134" spans="1:2" s="147" customFormat="1" x14ac:dyDescent="0.25">
      <c r="A134" s="214"/>
      <c r="B134" s="215"/>
    </row>
    <row r="135" spans="1:2" s="147" customFormat="1" x14ac:dyDescent="0.25">
      <c r="A135" s="264"/>
      <c r="B135" s="264"/>
    </row>
    <row r="136" spans="1:2" s="147" customFormat="1" x14ac:dyDescent="0.25">
      <c r="A136" s="214"/>
      <c r="B136" s="215"/>
    </row>
    <row r="137" spans="1:2" s="147" customFormat="1" x14ac:dyDescent="0.25">
      <c r="A137" s="214"/>
      <c r="B137" s="215"/>
    </row>
    <row r="138" spans="1:2" s="147" customFormat="1" x14ac:dyDescent="0.25">
      <c r="A138" s="214"/>
      <c r="B138" s="215"/>
    </row>
    <row r="139" spans="1:2" s="147" customFormat="1" x14ac:dyDescent="0.25">
      <c r="A139" s="264"/>
      <c r="B139" s="264"/>
    </row>
    <row r="140" spans="1:2" s="147" customFormat="1" x14ac:dyDescent="0.25">
      <c r="A140" s="214"/>
      <c r="B140" s="215"/>
    </row>
    <row r="141" spans="1:2" s="147" customFormat="1" x14ac:dyDescent="0.25">
      <c r="A141" s="214"/>
      <c r="B141" s="215"/>
    </row>
    <row r="142" spans="1:2" s="147" customFormat="1" x14ac:dyDescent="0.25">
      <c r="A142" s="214"/>
      <c r="B142" s="215"/>
    </row>
    <row r="143" spans="1:2" s="147" customFormat="1" x14ac:dyDescent="0.25">
      <c r="A143" s="214"/>
      <c r="B143" s="215"/>
    </row>
    <row r="144" spans="1:2" s="147" customFormat="1" x14ac:dyDescent="0.25">
      <c r="A144" s="217"/>
      <c r="B144" s="217"/>
    </row>
    <row r="145" spans="1:2" s="147" customFormat="1" x14ac:dyDescent="0.25">
      <c r="A145" s="214"/>
      <c r="B145" s="215"/>
    </row>
    <row r="146" spans="1:2" s="147" customFormat="1" x14ac:dyDescent="0.25">
      <c r="A146" s="214"/>
      <c r="B146" s="215"/>
    </row>
    <row r="147" spans="1:2" s="147" customFormat="1" x14ac:dyDescent="0.25">
      <c r="A147" s="214"/>
      <c r="B147" s="215"/>
    </row>
    <row r="148" spans="1:2" s="147" customFormat="1" x14ac:dyDescent="0.25">
      <c r="A148" s="214"/>
      <c r="B148" s="215"/>
    </row>
    <row r="149" spans="1:2" s="147" customFormat="1" x14ac:dyDescent="0.25">
      <c r="A149" s="214"/>
      <c r="B149" s="215"/>
    </row>
    <row r="150" spans="1:2" s="147" customFormat="1" x14ac:dyDescent="0.25">
      <c r="A150" s="214"/>
      <c r="B150" s="215"/>
    </row>
    <row r="151" spans="1:2" s="147" customFormat="1" x14ac:dyDescent="0.25">
      <c r="A151" s="218"/>
      <c r="B151" s="219"/>
    </row>
    <row r="152" spans="1:2" s="147" customFormat="1" x14ac:dyDescent="0.25">
      <c r="A152" s="262"/>
      <c r="B152" s="262"/>
    </row>
    <row r="153" spans="1:2" s="147" customFormat="1" x14ac:dyDescent="0.25">
      <c r="A153" s="263"/>
      <c r="B153" s="263"/>
    </row>
    <row r="154" spans="1:2" s="147" customFormat="1" x14ac:dyDescent="0.25"/>
    <row r="155" spans="1:2" s="147" customFormat="1" x14ac:dyDescent="0.25"/>
    <row r="156" spans="1:2" s="147" customFormat="1" x14ac:dyDescent="0.25"/>
    <row r="157" spans="1:2" s="147" customFormat="1" x14ac:dyDescent="0.25"/>
    <row r="158" spans="1:2" s="147" customFormat="1" x14ac:dyDescent="0.25"/>
    <row r="159" spans="1:2" s="147" customFormat="1" x14ac:dyDescent="0.25"/>
    <row r="160" spans="1:2" s="147" customFormat="1" x14ac:dyDescent="0.25"/>
    <row r="161" s="147" customFormat="1" x14ac:dyDescent="0.25"/>
    <row r="162" s="147" customFormat="1" x14ac:dyDescent="0.25"/>
    <row r="163" s="147" customFormat="1" x14ac:dyDescent="0.25"/>
    <row r="164" s="147" customFormat="1" x14ac:dyDescent="0.25"/>
    <row r="165" s="147" customFormat="1" x14ac:dyDescent="0.25"/>
    <row r="166" s="147" customFormat="1" x14ac:dyDescent="0.25"/>
    <row r="167" s="147" customFormat="1" x14ac:dyDescent="0.25"/>
    <row r="168" s="147" customFormat="1" x14ac:dyDescent="0.25"/>
    <row r="169" s="147" customFormat="1" x14ac:dyDescent="0.25"/>
    <row r="170" s="147" customFormat="1" x14ac:dyDescent="0.25"/>
    <row r="171" s="147" customFormat="1" x14ac:dyDescent="0.25"/>
    <row r="172" s="147" customFormat="1" x14ac:dyDescent="0.25"/>
    <row r="173" s="147" customFormat="1" x14ac:dyDescent="0.25"/>
    <row r="174" s="147" customFormat="1" x14ac:dyDescent="0.25"/>
    <row r="175" s="147" customFormat="1" x14ac:dyDescent="0.25"/>
    <row r="176" s="147" customFormat="1" x14ac:dyDescent="0.25"/>
    <row r="177" s="147" customFormat="1" x14ac:dyDescent="0.25"/>
    <row r="178" s="147" customFormat="1" x14ac:dyDescent="0.25"/>
    <row r="179" s="147" customFormat="1" x14ac:dyDescent="0.25"/>
    <row r="180" s="147" customFormat="1" x14ac:dyDescent="0.25"/>
    <row r="181" s="147" customFormat="1" x14ac:dyDescent="0.25"/>
    <row r="182" s="147" customFormat="1" x14ac:dyDescent="0.25"/>
    <row r="183" s="147" customFormat="1" x14ac:dyDescent="0.25"/>
    <row r="184" s="147" customFormat="1" x14ac:dyDescent="0.25"/>
    <row r="185" s="147" customFormat="1" x14ac:dyDescent="0.25"/>
    <row r="186" s="147" customFormat="1" x14ac:dyDescent="0.25"/>
    <row r="187" s="147" customFormat="1" x14ac:dyDescent="0.25"/>
    <row r="188" s="147" customFormat="1" x14ac:dyDescent="0.25"/>
    <row r="189" s="147" customFormat="1" x14ac:dyDescent="0.25"/>
  </sheetData>
  <sheetProtection selectLockedCells="1"/>
  <mergeCells count="21">
    <mergeCell ref="A100:B100"/>
    <mergeCell ref="A1:B1"/>
    <mergeCell ref="A3:B3"/>
    <mergeCell ref="A13:B13"/>
    <mergeCell ref="A33:B33"/>
    <mergeCell ref="A37:B37"/>
    <mergeCell ref="A41:B41"/>
    <mergeCell ref="A45:B45"/>
    <mergeCell ref="A57:B57"/>
    <mergeCell ref="A78:B78"/>
    <mergeCell ref="A87:B87"/>
    <mergeCell ref="A91:B91"/>
    <mergeCell ref="A53:B53"/>
    <mergeCell ref="A152:B152"/>
    <mergeCell ref="A153:B153"/>
    <mergeCell ref="A104:B104"/>
    <mergeCell ref="A108:B108"/>
    <mergeCell ref="A122:B122"/>
    <mergeCell ref="A129:B129"/>
    <mergeCell ref="A135:B135"/>
    <mergeCell ref="A139:B139"/>
  </mergeCells>
  <pageMargins left="0.70866141732283472" right="0.70866141732283472" top="0.74803149606299213" bottom="0.74803149606299213" header="0.31496062992125984" footer="0.31496062992125984"/>
  <pageSetup scale="59" orientation="portrait" horizontalDpi="300" verticalDpi="300" r:id="rId1"/>
  <headerFooter>
    <oddHeader>&amp;LBijlage 3.A Ruimtestaten en Prijzenbladen – P.6857/TS d.d. 1 augustus 2022</oddHeader>
    <oddFooter>&amp;L&amp;A&amp;R&amp;P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5"/>
  <sheetViews>
    <sheetView topLeftCell="A113" workbookViewId="0"/>
  </sheetViews>
  <sheetFormatPr defaultColWidth="9.140625" defaultRowHeight="12.75" x14ac:dyDescent="0.2"/>
  <cols>
    <col min="1" max="1" width="9.85546875" style="92" customWidth="1"/>
    <col min="2" max="3" width="5.42578125" style="92" customWidth="1"/>
    <col min="4" max="4" width="17.85546875" style="92" customWidth="1"/>
    <col min="5" max="5" width="46.42578125" style="92" customWidth="1"/>
    <col min="6" max="6" width="9.85546875" style="93" customWidth="1"/>
    <col min="7" max="7" width="17.85546875" style="92" customWidth="1"/>
    <col min="8" max="9" width="6.42578125" style="92" customWidth="1"/>
    <col min="10" max="10" width="46.42578125" style="92" customWidth="1"/>
    <col min="11" max="16384" width="9.140625" style="90"/>
  </cols>
  <sheetData>
    <row r="1" spans="1:10" x14ac:dyDescent="0.2">
      <c r="A1" s="92" t="s">
        <v>462</v>
      </c>
      <c r="B1" s="92" t="s">
        <v>463</v>
      </c>
      <c r="C1" s="92" t="s">
        <v>464</v>
      </c>
      <c r="D1" s="92" t="s">
        <v>465</v>
      </c>
      <c r="E1" s="92" t="s">
        <v>466</v>
      </c>
      <c r="F1" s="93" t="s">
        <v>467</v>
      </c>
      <c r="G1" s="92" t="s">
        <v>468</v>
      </c>
      <c r="H1" s="92" t="s">
        <v>469</v>
      </c>
      <c r="I1" s="92" t="s">
        <v>470</v>
      </c>
      <c r="J1" s="92" t="s">
        <v>471</v>
      </c>
    </row>
    <row r="2" spans="1:10" x14ac:dyDescent="0.2">
      <c r="A2" s="92" t="s">
        <v>193</v>
      </c>
      <c r="C2" s="92" t="s">
        <v>13</v>
      </c>
      <c r="D2" s="92" t="s">
        <v>18</v>
      </c>
      <c r="E2" s="92" t="s">
        <v>19</v>
      </c>
      <c r="F2" s="93">
        <v>78.5</v>
      </c>
      <c r="G2" s="92" t="s">
        <v>361</v>
      </c>
      <c r="H2" s="92" t="s">
        <v>472</v>
      </c>
      <c r="I2" s="92" t="s">
        <v>473</v>
      </c>
      <c r="J2" s="92" t="s">
        <v>474</v>
      </c>
    </row>
    <row r="3" spans="1:10" x14ac:dyDescent="0.2">
      <c r="A3" s="92" t="s">
        <v>193</v>
      </c>
      <c r="C3" s="92" t="s">
        <v>13</v>
      </c>
      <c r="D3" s="92" t="s">
        <v>20</v>
      </c>
      <c r="E3" s="92" t="s">
        <v>21</v>
      </c>
      <c r="F3" s="93">
        <v>22.25</v>
      </c>
      <c r="G3" s="92" t="s">
        <v>362</v>
      </c>
      <c r="H3" s="92" t="s">
        <v>475</v>
      </c>
      <c r="I3" s="92" t="s">
        <v>473</v>
      </c>
      <c r="J3" s="92" t="s">
        <v>476</v>
      </c>
    </row>
    <row r="4" spans="1:10" x14ac:dyDescent="0.2">
      <c r="A4" s="92" t="s">
        <v>193</v>
      </c>
      <c r="C4" s="92" t="s">
        <v>13</v>
      </c>
      <c r="D4" s="92" t="s">
        <v>22</v>
      </c>
      <c r="E4" s="92" t="s">
        <v>23</v>
      </c>
      <c r="F4" s="93">
        <v>68.2</v>
      </c>
      <c r="G4" s="92" t="s">
        <v>361</v>
      </c>
      <c r="H4" s="92" t="s">
        <v>477</v>
      </c>
      <c r="I4" s="92" t="s">
        <v>473</v>
      </c>
      <c r="J4" s="92" t="s">
        <v>478</v>
      </c>
    </row>
    <row r="5" spans="1:10" x14ac:dyDescent="0.2">
      <c r="A5" s="92" t="s">
        <v>193</v>
      </c>
      <c r="C5" s="92" t="s">
        <v>13</v>
      </c>
      <c r="D5" s="92" t="s">
        <v>24</v>
      </c>
      <c r="E5" s="92" t="s">
        <v>25</v>
      </c>
      <c r="F5" s="93">
        <v>31</v>
      </c>
      <c r="G5" s="92" t="s">
        <v>361</v>
      </c>
      <c r="H5" s="92" t="s">
        <v>477</v>
      </c>
      <c r="I5" s="92" t="s">
        <v>473</v>
      </c>
      <c r="J5" s="92" t="s">
        <v>478</v>
      </c>
    </row>
    <row r="6" spans="1:10" x14ac:dyDescent="0.2">
      <c r="A6" s="92" t="s">
        <v>193</v>
      </c>
      <c r="C6" s="92" t="s">
        <v>13</v>
      </c>
      <c r="D6" s="92" t="s">
        <v>26</v>
      </c>
      <c r="E6" s="92" t="s">
        <v>27</v>
      </c>
      <c r="F6" s="93">
        <v>19</v>
      </c>
      <c r="G6" s="92" t="s">
        <v>361</v>
      </c>
      <c r="H6" s="92" t="s">
        <v>479</v>
      </c>
      <c r="I6" s="92" t="s">
        <v>473</v>
      </c>
      <c r="J6" s="92" t="s">
        <v>480</v>
      </c>
    </row>
    <row r="7" spans="1:10" x14ac:dyDescent="0.2">
      <c r="A7" s="92" t="s">
        <v>193</v>
      </c>
      <c r="C7" s="92" t="s">
        <v>13</v>
      </c>
      <c r="D7" s="92" t="s">
        <v>28</v>
      </c>
      <c r="E7" s="92" t="s">
        <v>29</v>
      </c>
      <c r="F7" s="93">
        <v>18.5</v>
      </c>
      <c r="G7" s="92" t="s">
        <v>361</v>
      </c>
      <c r="H7" s="92" t="s">
        <v>477</v>
      </c>
      <c r="I7" s="92" t="s">
        <v>473</v>
      </c>
      <c r="J7" s="92" t="s">
        <v>478</v>
      </c>
    </row>
    <row r="8" spans="1:10" x14ac:dyDescent="0.2">
      <c r="A8" s="92" t="s">
        <v>193</v>
      </c>
      <c r="C8" s="92" t="s">
        <v>13</v>
      </c>
      <c r="D8" s="92" t="s">
        <v>30</v>
      </c>
      <c r="E8" s="92" t="s">
        <v>31</v>
      </c>
      <c r="F8" s="93">
        <v>6.7</v>
      </c>
      <c r="G8" s="92" t="s">
        <v>361</v>
      </c>
      <c r="H8" s="92" t="s">
        <v>477</v>
      </c>
      <c r="I8" s="92" t="s">
        <v>473</v>
      </c>
      <c r="J8" s="92" t="s">
        <v>478</v>
      </c>
    </row>
    <row r="9" spans="1:10" x14ac:dyDescent="0.2">
      <c r="A9" s="92" t="s">
        <v>193</v>
      </c>
      <c r="C9" s="92" t="s">
        <v>13</v>
      </c>
      <c r="D9" s="92" t="s">
        <v>32</v>
      </c>
      <c r="E9" s="92" t="s">
        <v>23</v>
      </c>
      <c r="F9" s="93">
        <v>36.200000000000003</v>
      </c>
      <c r="G9" s="92" t="s">
        <v>361</v>
      </c>
      <c r="H9" s="92" t="s">
        <v>477</v>
      </c>
      <c r="I9" s="92" t="s">
        <v>473</v>
      </c>
      <c r="J9" s="92" t="s">
        <v>478</v>
      </c>
    </row>
    <row r="10" spans="1:10" x14ac:dyDescent="0.2">
      <c r="A10" s="92" t="s">
        <v>193</v>
      </c>
      <c r="C10" s="92" t="s">
        <v>13</v>
      </c>
      <c r="D10" s="92" t="s">
        <v>33</v>
      </c>
      <c r="E10" s="92" t="s">
        <v>34</v>
      </c>
      <c r="F10" s="93">
        <v>47.2</v>
      </c>
      <c r="G10" s="92" t="s">
        <v>361</v>
      </c>
      <c r="H10" s="92" t="s">
        <v>479</v>
      </c>
      <c r="I10" s="92" t="s">
        <v>473</v>
      </c>
      <c r="J10" s="92" t="s">
        <v>480</v>
      </c>
    </row>
    <row r="11" spans="1:10" x14ac:dyDescent="0.2">
      <c r="A11" s="92" t="s">
        <v>193</v>
      </c>
      <c r="C11" s="92" t="s">
        <v>13</v>
      </c>
      <c r="D11" s="92" t="s">
        <v>35</v>
      </c>
      <c r="E11" s="92" t="s">
        <v>36</v>
      </c>
      <c r="F11" s="93">
        <v>43.9</v>
      </c>
      <c r="G11" s="92" t="s">
        <v>361</v>
      </c>
      <c r="H11" s="92" t="s">
        <v>479</v>
      </c>
      <c r="I11" s="92" t="s">
        <v>473</v>
      </c>
      <c r="J11" s="92" t="s">
        <v>480</v>
      </c>
    </row>
    <row r="12" spans="1:10" x14ac:dyDescent="0.2">
      <c r="A12" s="92" t="s">
        <v>193</v>
      </c>
      <c r="C12" s="92" t="s">
        <v>13</v>
      </c>
      <c r="D12" s="92" t="s">
        <v>37</v>
      </c>
      <c r="E12" s="92" t="s">
        <v>27</v>
      </c>
      <c r="F12" s="93">
        <v>19.100000000000001</v>
      </c>
      <c r="G12" s="92" t="s">
        <v>360</v>
      </c>
      <c r="H12" s="92" t="s">
        <v>481</v>
      </c>
      <c r="I12" s="92" t="s">
        <v>473</v>
      </c>
      <c r="J12" s="92" t="s">
        <v>480</v>
      </c>
    </row>
    <row r="13" spans="1:10" x14ac:dyDescent="0.2">
      <c r="A13" s="92" t="s">
        <v>193</v>
      </c>
      <c r="C13" s="92" t="s">
        <v>13</v>
      </c>
      <c r="D13" s="92" t="s">
        <v>38</v>
      </c>
      <c r="E13" s="92" t="s">
        <v>27</v>
      </c>
      <c r="F13" s="93">
        <v>24.5</v>
      </c>
      <c r="G13" s="92" t="s">
        <v>362</v>
      </c>
      <c r="H13" s="92" t="s">
        <v>481</v>
      </c>
      <c r="I13" s="92" t="s">
        <v>473</v>
      </c>
      <c r="J13" s="92" t="s">
        <v>480</v>
      </c>
    </row>
    <row r="14" spans="1:10" x14ac:dyDescent="0.2">
      <c r="A14" s="92" t="s">
        <v>193</v>
      </c>
      <c r="C14" s="92" t="s">
        <v>13</v>
      </c>
      <c r="D14" s="92" t="s">
        <v>45</v>
      </c>
      <c r="E14" s="92" t="s">
        <v>25</v>
      </c>
      <c r="F14" s="93">
        <v>22.6</v>
      </c>
      <c r="G14" s="92" t="s">
        <v>361</v>
      </c>
      <c r="H14" s="92" t="s">
        <v>477</v>
      </c>
      <c r="I14" s="92" t="s">
        <v>473</v>
      </c>
      <c r="J14" s="92" t="s">
        <v>478</v>
      </c>
    </row>
    <row r="15" spans="1:10" x14ac:dyDescent="0.2">
      <c r="A15" s="92" t="s">
        <v>193</v>
      </c>
      <c r="C15" s="92" t="s">
        <v>13</v>
      </c>
      <c r="D15" s="92" t="s">
        <v>63</v>
      </c>
      <c r="E15" s="92" t="s">
        <v>25</v>
      </c>
      <c r="F15" s="93">
        <v>24.7</v>
      </c>
      <c r="G15" s="92" t="s">
        <v>361</v>
      </c>
      <c r="H15" s="92" t="s">
        <v>477</v>
      </c>
      <c r="I15" s="92" t="s">
        <v>473</v>
      </c>
      <c r="J15" s="92" t="s">
        <v>478</v>
      </c>
    </row>
    <row r="16" spans="1:10" x14ac:dyDescent="0.2">
      <c r="A16" s="92" t="s">
        <v>193</v>
      </c>
      <c r="C16" s="92" t="s">
        <v>13</v>
      </c>
      <c r="D16" s="92" t="s">
        <v>64</v>
      </c>
      <c r="E16" s="92" t="s">
        <v>27</v>
      </c>
      <c r="F16" s="93">
        <v>35.9</v>
      </c>
      <c r="G16" s="92" t="s">
        <v>361</v>
      </c>
      <c r="H16" s="92" t="s">
        <v>479</v>
      </c>
      <c r="I16" s="92" t="s">
        <v>473</v>
      </c>
      <c r="J16" s="92" t="s">
        <v>480</v>
      </c>
    </row>
    <row r="17" spans="1:10" x14ac:dyDescent="0.2">
      <c r="A17" s="92" t="s">
        <v>193</v>
      </c>
      <c r="C17" s="92" t="s">
        <v>13</v>
      </c>
      <c r="D17" s="92" t="s">
        <v>65</v>
      </c>
      <c r="E17" s="92" t="s">
        <v>29</v>
      </c>
      <c r="F17" s="93">
        <v>6.7</v>
      </c>
      <c r="G17" s="92" t="s">
        <v>361</v>
      </c>
      <c r="H17" s="92" t="s">
        <v>477</v>
      </c>
      <c r="I17" s="92" t="s">
        <v>473</v>
      </c>
      <c r="J17" s="92" t="s">
        <v>478</v>
      </c>
    </row>
    <row r="18" spans="1:10" x14ac:dyDescent="0.2">
      <c r="A18" s="92" t="s">
        <v>193</v>
      </c>
      <c r="C18" s="92" t="s">
        <v>13</v>
      </c>
      <c r="D18" s="92" t="s">
        <v>66</v>
      </c>
      <c r="E18" s="92" t="s">
        <v>29</v>
      </c>
      <c r="F18" s="93">
        <v>21.5</v>
      </c>
      <c r="G18" s="92" t="s">
        <v>361</v>
      </c>
      <c r="H18" s="92" t="s">
        <v>477</v>
      </c>
      <c r="I18" s="92" t="s">
        <v>473</v>
      </c>
      <c r="J18" s="92" t="s">
        <v>478</v>
      </c>
    </row>
    <row r="19" spans="1:10" x14ac:dyDescent="0.2">
      <c r="A19" s="92" t="s">
        <v>193</v>
      </c>
      <c r="C19" s="92" t="s">
        <v>13</v>
      </c>
      <c r="D19" s="92" t="s">
        <v>67</v>
      </c>
      <c r="E19" s="92" t="s">
        <v>31</v>
      </c>
      <c r="F19" s="93">
        <v>7.2</v>
      </c>
      <c r="G19" s="92" t="s">
        <v>361</v>
      </c>
      <c r="H19" s="92" t="s">
        <v>477</v>
      </c>
      <c r="I19" s="92" t="s">
        <v>473</v>
      </c>
      <c r="J19" s="92" t="s">
        <v>478</v>
      </c>
    </row>
    <row r="20" spans="1:10" x14ac:dyDescent="0.2">
      <c r="A20" s="92" t="s">
        <v>193</v>
      </c>
      <c r="C20" s="92" t="s">
        <v>13</v>
      </c>
      <c r="D20" s="92" t="s">
        <v>68</v>
      </c>
      <c r="E20" s="92" t="s">
        <v>23</v>
      </c>
      <c r="F20" s="93">
        <v>36.200000000000003</v>
      </c>
      <c r="G20" s="92" t="s">
        <v>361</v>
      </c>
      <c r="H20" s="92" t="s">
        <v>477</v>
      </c>
      <c r="I20" s="92" t="s">
        <v>473</v>
      </c>
      <c r="J20" s="92" t="s">
        <v>478</v>
      </c>
    </row>
    <row r="21" spans="1:10" x14ac:dyDescent="0.2">
      <c r="A21" s="92" t="s">
        <v>193</v>
      </c>
      <c r="C21" s="92" t="s">
        <v>13</v>
      </c>
      <c r="D21" s="92" t="s">
        <v>69</v>
      </c>
      <c r="E21" s="92" t="s">
        <v>31</v>
      </c>
      <c r="F21" s="93">
        <v>6.7</v>
      </c>
      <c r="G21" s="92" t="s">
        <v>361</v>
      </c>
      <c r="H21" s="92" t="s">
        <v>477</v>
      </c>
      <c r="I21" s="92" t="s">
        <v>473</v>
      </c>
      <c r="J21" s="92" t="s">
        <v>478</v>
      </c>
    </row>
    <row r="22" spans="1:10" x14ac:dyDescent="0.2">
      <c r="A22" s="92" t="s">
        <v>193</v>
      </c>
      <c r="C22" s="92" t="s">
        <v>13</v>
      </c>
      <c r="D22" s="92" t="s">
        <v>70</v>
      </c>
      <c r="E22" s="92" t="s">
        <v>23</v>
      </c>
      <c r="F22" s="93">
        <v>36.200000000000003</v>
      </c>
      <c r="G22" s="92" t="s">
        <v>361</v>
      </c>
      <c r="H22" s="92" t="s">
        <v>477</v>
      </c>
      <c r="I22" s="92" t="s">
        <v>473</v>
      </c>
      <c r="J22" s="92" t="s">
        <v>478</v>
      </c>
    </row>
    <row r="23" spans="1:10" x14ac:dyDescent="0.2">
      <c r="A23" s="92" t="s">
        <v>193</v>
      </c>
      <c r="C23" s="92" t="s">
        <v>13</v>
      </c>
      <c r="D23" s="92" t="s">
        <v>71</v>
      </c>
      <c r="E23" s="92" t="s">
        <v>29</v>
      </c>
      <c r="F23" s="93">
        <v>6.7</v>
      </c>
      <c r="G23" s="92" t="s">
        <v>361</v>
      </c>
      <c r="H23" s="92" t="s">
        <v>477</v>
      </c>
      <c r="I23" s="92" t="s">
        <v>473</v>
      </c>
      <c r="J23" s="92" t="s">
        <v>478</v>
      </c>
    </row>
    <row r="24" spans="1:10" x14ac:dyDescent="0.2">
      <c r="A24" s="92" t="s">
        <v>193</v>
      </c>
      <c r="C24" s="92" t="s">
        <v>13</v>
      </c>
      <c r="D24" s="92" t="s">
        <v>72</v>
      </c>
      <c r="E24" s="92" t="s">
        <v>29</v>
      </c>
      <c r="F24" s="93">
        <v>49.7</v>
      </c>
      <c r="G24" s="92" t="s">
        <v>361</v>
      </c>
      <c r="H24" s="92" t="s">
        <v>477</v>
      </c>
      <c r="I24" s="92" t="s">
        <v>473</v>
      </c>
      <c r="J24" s="92" t="s">
        <v>478</v>
      </c>
    </row>
    <row r="25" spans="1:10" x14ac:dyDescent="0.2">
      <c r="A25" s="92" t="s">
        <v>193</v>
      </c>
      <c r="C25" s="92" t="s">
        <v>13</v>
      </c>
      <c r="D25" s="92" t="s">
        <v>73</v>
      </c>
      <c r="E25" s="92" t="s">
        <v>74</v>
      </c>
      <c r="F25" s="93">
        <v>16.2</v>
      </c>
      <c r="G25" s="92" t="s">
        <v>362</v>
      </c>
      <c r="H25" s="92" t="s">
        <v>481</v>
      </c>
      <c r="I25" s="92" t="s">
        <v>473</v>
      </c>
      <c r="J25" s="92" t="s">
        <v>480</v>
      </c>
    </row>
    <row r="26" spans="1:10" x14ac:dyDescent="0.2">
      <c r="A26" s="92" t="s">
        <v>193</v>
      </c>
      <c r="C26" s="92" t="s">
        <v>482</v>
      </c>
      <c r="D26" s="92" t="s">
        <v>483</v>
      </c>
      <c r="E26" s="92" t="s">
        <v>484</v>
      </c>
      <c r="F26" s="93">
        <v>67</v>
      </c>
      <c r="G26" s="92" t="s">
        <v>361</v>
      </c>
      <c r="H26" s="92" t="s">
        <v>477</v>
      </c>
      <c r="I26" s="92" t="s">
        <v>473</v>
      </c>
      <c r="J26" s="92" t="s">
        <v>478</v>
      </c>
    </row>
    <row r="27" spans="1:10" x14ac:dyDescent="0.2">
      <c r="A27" s="92" t="s">
        <v>193</v>
      </c>
      <c r="C27" s="92" t="s">
        <v>482</v>
      </c>
      <c r="D27" s="92" t="s">
        <v>485</v>
      </c>
      <c r="E27" s="92" t="s">
        <v>29</v>
      </c>
      <c r="F27" s="93">
        <v>19</v>
      </c>
      <c r="G27" s="92" t="s">
        <v>361</v>
      </c>
      <c r="H27" s="92" t="s">
        <v>477</v>
      </c>
      <c r="I27" s="92" t="s">
        <v>473</v>
      </c>
      <c r="J27" s="92" t="s">
        <v>478</v>
      </c>
    </row>
    <row r="28" spans="1:10" x14ac:dyDescent="0.2">
      <c r="A28" s="92" t="s">
        <v>193</v>
      </c>
      <c r="C28" s="92" t="s">
        <v>482</v>
      </c>
      <c r="D28" s="92" t="s">
        <v>486</v>
      </c>
      <c r="E28" s="92" t="s">
        <v>29</v>
      </c>
      <c r="F28" s="93">
        <v>23</v>
      </c>
      <c r="G28" s="92" t="s">
        <v>361</v>
      </c>
      <c r="H28" s="92" t="s">
        <v>477</v>
      </c>
      <c r="I28" s="92" t="s">
        <v>473</v>
      </c>
      <c r="J28" s="92" t="s">
        <v>478</v>
      </c>
    </row>
    <row r="29" spans="1:10" x14ac:dyDescent="0.2">
      <c r="A29" s="92" t="s">
        <v>193</v>
      </c>
      <c r="C29" s="92" t="s">
        <v>482</v>
      </c>
      <c r="D29" s="92" t="s">
        <v>487</v>
      </c>
      <c r="E29" s="92" t="s">
        <v>29</v>
      </c>
      <c r="F29" s="93">
        <v>23</v>
      </c>
      <c r="G29" s="92" t="s">
        <v>361</v>
      </c>
      <c r="H29" s="92" t="s">
        <v>477</v>
      </c>
      <c r="I29" s="92" t="s">
        <v>473</v>
      </c>
      <c r="J29" s="92" t="s">
        <v>478</v>
      </c>
    </row>
    <row r="30" spans="1:10" x14ac:dyDescent="0.2">
      <c r="A30" s="92" t="s">
        <v>193</v>
      </c>
      <c r="C30" s="92" t="s">
        <v>482</v>
      </c>
      <c r="D30" s="92" t="s">
        <v>488</v>
      </c>
      <c r="E30" s="92" t="s">
        <v>29</v>
      </c>
      <c r="F30" s="93">
        <v>20</v>
      </c>
      <c r="G30" s="92" t="s">
        <v>361</v>
      </c>
      <c r="H30" s="92" t="s">
        <v>477</v>
      </c>
      <c r="I30" s="92" t="s">
        <v>473</v>
      </c>
      <c r="J30" s="92" t="s">
        <v>478</v>
      </c>
    </row>
    <row r="31" spans="1:10" x14ac:dyDescent="0.2">
      <c r="A31" s="92" t="s">
        <v>193</v>
      </c>
      <c r="C31" s="92" t="s">
        <v>482</v>
      </c>
      <c r="D31" s="92" t="s">
        <v>489</v>
      </c>
      <c r="E31" s="92" t="s">
        <v>490</v>
      </c>
      <c r="F31" s="93">
        <v>37</v>
      </c>
      <c r="G31" s="92" t="s">
        <v>361</v>
      </c>
      <c r="H31" s="92" t="s">
        <v>479</v>
      </c>
      <c r="I31" s="92" t="s">
        <v>473</v>
      </c>
      <c r="J31" s="92" t="s">
        <v>480</v>
      </c>
    </row>
    <row r="32" spans="1:10" x14ac:dyDescent="0.2">
      <c r="A32" s="92" t="s">
        <v>193</v>
      </c>
      <c r="C32" s="92" t="s">
        <v>482</v>
      </c>
      <c r="D32" s="92" t="s">
        <v>491</v>
      </c>
      <c r="E32" s="92" t="s">
        <v>27</v>
      </c>
      <c r="F32" s="93">
        <v>22.5</v>
      </c>
      <c r="G32" s="92" t="s">
        <v>361</v>
      </c>
      <c r="H32" s="92" t="s">
        <v>479</v>
      </c>
      <c r="I32" s="92" t="s">
        <v>473</v>
      </c>
      <c r="J32" s="92" t="s">
        <v>480</v>
      </c>
    </row>
    <row r="33" spans="1:10" x14ac:dyDescent="0.2">
      <c r="A33" s="92" t="s">
        <v>193</v>
      </c>
      <c r="C33" s="92" t="s">
        <v>482</v>
      </c>
      <c r="D33" s="92" t="s">
        <v>492</v>
      </c>
      <c r="E33" s="92" t="s">
        <v>29</v>
      </c>
      <c r="F33" s="93">
        <v>19</v>
      </c>
      <c r="G33" s="92" t="s">
        <v>361</v>
      </c>
      <c r="H33" s="92" t="s">
        <v>477</v>
      </c>
      <c r="I33" s="92" t="s">
        <v>473</v>
      </c>
      <c r="J33" s="92" t="s">
        <v>478</v>
      </c>
    </row>
    <row r="34" spans="1:10" x14ac:dyDescent="0.2">
      <c r="A34" s="92" t="s">
        <v>193</v>
      </c>
      <c r="C34" s="92" t="s">
        <v>482</v>
      </c>
      <c r="D34" s="92" t="s">
        <v>493</v>
      </c>
      <c r="E34" s="92" t="s">
        <v>29</v>
      </c>
      <c r="F34" s="93">
        <v>15</v>
      </c>
      <c r="G34" s="92" t="s">
        <v>361</v>
      </c>
      <c r="H34" s="92" t="s">
        <v>477</v>
      </c>
      <c r="I34" s="92" t="s">
        <v>473</v>
      </c>
      <c r="J34" s="92" t="s">
        <v>478</v>
      </c>
    </row>
    <row r="35" spans="1:10" x14ac:dyDescent="0.2">
      <c r="A35" s="92" t="s">
        <v>193</v>
      </c>
      <c r="C35" s="92" t="s">
        <v>482</v>
      </c>
      <c r="D35" s="92" t="s">
        <v>494</v>
      </c>
      <c r="E35" s="92" t="s">
        <v>29</v>
      </c>
      <c r="F35" s="93">
        <v>15</v>
      </c>
      <c r="G35" s="92" t="s">
        <v>361</v>
      </c>
      <c r="H35" s="92" t="s">
        <v>477</v>
      </c>
      <c r="I35" s="92" t="s">
        <v>473</v>
      </c>
      <c r="J35" s="92" t="s">
        <v>478</v>
      </c>
    </row>
    <row r="36" spans="1:10" x14ac:dyDescent="0.2">
      <c r="A36" s="92" t="s">
        <v>193</v>
      </c>
      <c r="C36" s="92" t="s">
        <v>482</v>
      </c>
      <c r="D36" s="92" t="s">
        <v>495</v>
      </c>
      <c r="E36" s="92" t="s">
        <v>29</v>
      </c>
      <c r="F36" s="93">
        <v>15</v>
      </c>
      <c r="G36" s="92" t="s">
        <v>361</v>
      </c>
      <c r="H36" s="92" t="s">
        <v>477</v>
      </c>
      <c r="I36" s="92" t="s">
        <v>473</v>
      </c>
      <c r="J36" s="92" t="s">
        <v>478</v>
      </c>
    </row>
    <row r="37" spans="1:10" x14ac:dyDescent="0.2">
      <c r="A37" s="92" t="s">
        <v>193</v>
      </c>
      <c r="C37" s="92" t="s">
        <v>482</v>
      </c>
      <c r="D37" s="92" t="s">
        <v>496</v>
      </c>
      <c r="E37" s="92" t="s">
        <v>29</v>
      </c>
      <c r="F37" s="93">
        <v>15</v>
      </c>
      <c r="G37" s="92" t="s">
        <v>361</v>
      </c>
      <c r="H37" s="92" t="s">
        <v>477</v>
      </c>
      <c r="I37" s="92" t="s">
        <v>473</v>
      </c>
      <c r="J37" s="92" t="s">
        <v>478</v>
      </c>
    </row>
    <row r="38" spans="1:10" x14ac:dyDescent="0.2">
      <c r="A38" s="92" t="s">
        <v>193</v>
      </c>
      <c r="C38" s="92" t="s">
        <v>482</v>
      </c>
      <c r="D38" s="92" t="s">
        <v>497</v>
      </c>
      <c r="E38" s="92" t="s">
        <v>498</v>
      </c>
      <c r="F38" s="93">
        <v>15</v>
      </c>
      <c r="G38" s="92" t="s">
        <v>361</v>
      </c>
      <c r="H38" s="92" t="s">
        <v>477</v>
      </c>
      <c r="I38" s="92" t="s">
        <v>473</v>
      </c>
      <c r="J38" s="92" t="s">
        <v>478</v>
      </c>
    </row>
    <row r="39" spans="1:10" x14ac:dyDescent="0.2">
      <c r="A39" s="92" t="s">
        <v>193</v>
      </c>
      <c r="C39" s="92" t="s">
        <v>482</v>
      </c>
      <c r="D39" s="92" t="s">
        <v>499</v>
      </c>
      <c r="E39" s="92" t="s">
        <v>107</v>
      </c>
      <c r="F39" s="93">
        <v>38</v>
      </c>
      <c r="G39" s="92" t="s">
        <v>361</v>
      </c>
      <c r="H39" s="92" t="s">
        <v>479</v>
      </c>
      <c r="I39" s="92" t="s">
        <v>473</v>
      </c>
      <c r="J39" s="92" t="s">
        <v>480</v>
      </c>
    </row>
    <row r="40" spans="1:10" x14ac:dyDescent="0.2">
      <c r="A40" s="92" t="s">
        <v>193</v>
      </c>
      <c r="C40" s="92" t="s">
        <v>482</v>
      </c>
      <c r="D40" s="92" t="s">
        <v>500</v>
      </c>
      <c r="E40" s="92" t="s">
        <v>21</v>
      </c>
      <c r="F40" s="93">
        <v>9</v>
      </c>
      <c r="G40" s="92" t="s">
        <v>361</v>
      </c>
      <c r="H40" s="92" t="s">
        <v>475</v>
      </c>
      <c r="I40" s="92" t="s">
        <v>473</v>
      </c>
      <c r="J40" s="92" t="s">
        <v>476</v>
      </c>
    </row>
    <row r="41" spans="1:10" x14ac:dyDescent="0.2">
      <c r="A41" s="92" t="s">
        <v>193</v>
      </c>
      <c r="C41" s="92" t="s">
        <v>501</v>
      </c>
      <c r="E41" s="92" t="s">
        <v>502</v>
      </c>
      <c r="F41" s="93">
        <v>87</v>
      </c>
      <c r="H41" s="92" t="s">
        <v>503</v>
      </c>
      <c r="I41" s="92" t="s">
        <v>504</v>
      </c>
      <c r="J41" s="92" t="s">
        <v>505</v>
      </c>
    </row>
    <row r="42" spans="1:10" x14ac:dyDescent="0.2">
      <c r="A42" s="92" t="s">
        <v>193</v>
      </c>
      <c r="C42" s="92" t="s">
        <v>501</v>
      </c>
      <c r="E42" s="92" t="s">
        <v>502</v>
      </c>
      <c r="F42" s="93">
        <v>138.26</v>
      </c>
      <c r="H42" s="92" t="s">
        <v>506</v>
      </c>
      <c r="I42" s="92" t="s">
        <v>504</v>
      </c>
      <c r="J42" s="92" t="s">
        <v>507</v>
      </c>
    </row>
    <row r="43" spans="1:10" x14ac:dyDescent="0.2">
      <c r="A43" s="92" t="s">
        <v>193</v>
      </c>
      <c r="C43" s="92" t="s">
        <v>501</v>
      </c>
      <c r="E43" s="92" t="s">
        <v>508</v>
      </c>
      <c r="F43" s="93">
        <v>87.5</v>
      </c>
      <c r="H43" s="92" t="s">
        <v>503</v>
      </c>
      <c r="I43" s="92" t="s">
        <v>504</v>
      </c>
      <c r="J43" s="92" t="s">
        <v>505</v>
      </c>
    </row>
    <row r="44" spans="1:10" x14ac:dyDescent="0.2">
      <c r="A44" s="92" t="s">
        <v>193</v>
      </c>
      <c r="C44" s="92" t="s">
        <v>501</v>
      </c>
      <c r="E44" s="92" t="s">
        <v>508</v>
      </c>
      <c r="F44" s="93">
        <v>226.3</v>
      </c>
      <c r="H44" s="92" t="s">
        <v>506</v>
      </c>
      <c r="I44" s="92" t="s">
        <v>504</v>
      </c>
      <c r="J44" s="92" t="s">
        <v>507</v>
      </c>
    </row>
    <row r="45" spans="1:10" x14ac:dyDescent="0.2">
      <c r="A45" s="92" t="s">
        <v>195</v>
      </c>
      <c r="C45" s="92" t="s">
        <v>75</v>
      </c>
      <c r="D45" s="92" t="s">
        <v>76</v>
      </c>
      <c r="E45" s="92" t="s">
        <v>77</v>
      </c>
      <c r="F45" s="93">
        <v>118.2</v>
      </c>
      <c r="G45" s="92" t="s">
        <v>361</v>
      </c>
      <c r="H45" s="92" t="s">
        <v>477</v>
      </c>
      <c r="I45" s="92" t="s">
        <v>473</v>
      </c>
      <c r="J45" s="92" t="s">
        <v>478</v>
      </c>
    </row>
    <row r="46" spans="1:10" x14ac:dyDescent="0.2">
      <c r="A46" s="92" t="s">
        <v>195</v>
      </c>
      <c r="C46" s="92" t="s">
        <v>75</v>
      </c>
      <c r="D46" s="92" t="s">
        <v>78</v>
      </c>
      <c r="E46" s="92" t="s">
        <v>509</v>
      </c>
      <c r="F46" s="93">
        <v>48.2</v>
      </c>
      <c r="G46" s="92" t="s">
        <v>369</v>
      </c>
      <c r="H46" s="92" t="s">
        <v>510</v>
      </c>
      <c r="I46" s="92" t="s">
        <v>473</v>
      </c>
      <c r="J46" s="92" t="s">
        <v>478</v>
      </c>
    </row>
    <row r="47" spans="1:10" x14ac:dyDescent="0.2">
      <c r="A47" s="92" t="s">
        <v>195</v>
      </c>
      <c r="C47" s="92" t="s">
        <v>75</v>
      </c>
      <c r="D47" s="92" t="s">
        <v>80</v>
      </c>
      <c r="E47" s="92" t="s">
        <v>29</v>
      </c>
      <c r="F47" s="93">
        <v>17.5</v>
      </c>
      <c r="G47" s="92" t="s">
        <v>361</v>
      </c>
      <c r="H47" s="92" t="s">
        <v>477</v>
      </c>
      <c r="I47" s="92" t="s">
        <v>473</v>
      </c>
      <c r="J47" s="92" t="s">
        <v>478</v>
      </c>
    </row>
    <row r="48" spans="1:10" x14ac:dyDescent="0.2">
      <c r="A48" s="92" t="s">
        <v>195</v>
      </c>
      <c r="C48" s="92" t="s">
        <v>75</v>
      </c>
      <c r="D48" s="92" t="s">
        <v>81</v>
      </c>
      <c r="E48" s="92" t="s">
        <v>29</v>
      </c>
      <c r="F48" s="93">
        <v>17.5</v>
      </c>
      <c r="G48" s="92" t="s">
        <v>361</v>
      </c>
      <c r="H48" s="92" t="s">
        <v>477</v>
      </c>
      <c r="I48" s="92" t="s">
        <v>473</v>
      </c>
      <c r="J48" s="92" t="s">
        <v>478</v>
      </c>
    </row>
    <row r="49" spans="1:10" x14ac:dyDescent="0.2">
      <c r="A49" s="92" t="s">
        <v>195</v>
      </c>
      <c r="C49" s="92" t="s">
        <v>75</v>
      </c>
      <c r="D49" s="92" t="s">
        <v>82</v>
      </c>
      <c r="E49" s="92" t="s">
        <v>29</v>
      </c>
      <c r="F49" s="93">
        <v>17.5</v>
      </c>
      <c r="G49" s="92" t="s">
        <v>361</v>
      </c>
      <c r="H49" s="92" t="s">
        <v>477</v>
      </c>
      <c r="I49" s="92" t="s">
        <v>473</v>
      </c>
      <c r="J49" s="92" t="s">
        <v>478</v>
      </c>
    </row>
    <row r="50" spans="1:10" x14ac:dyDescent="0.2">
      <c r="A50" s="92" t="s">
        <v>195</v>
      </c>
      <c r="C50" s="92" t="s">
        <v>75</v>
      </c>
      <c r="D50" s="92" t="s">
        <v>84</v>
      </c>
      <c r="E50" s="92" t="s">
        <v>29</v>
      </c>
      <c r="F50" s="93">
        <v>15.7</v>
      </c>
      <c r="G50" s="92" t="s">
        <v>361</v>
      </c>
      <c r="H50" s="92" t="s">
        <v>477</v>
      </c>
      <c r="I50" s="92" t="s">
        <v>473</v>
      </c>
      <c r="J50" s="92" t="s">
        <v>478</v>
      </c>
    </row>
    <row r="51" spans="1:10" x14ac:dyDescent="0.2">
      <c r="A51" s="92" t="s">
        <v>195</v>
      </c>
      <c r="C51" s="92" t="s">
        <v>75</v>
      </c>
      <c r="D51" s="92" t="s">
        <v>85</v>
      </c>
      <c r="E51" s="92" t="s">
        <v>86</v>
      </c>
      <c r="F51" s="93">
        <v>44.5</v>
      </c>
      <c r="G51" s="92" t="s">
        <v>361</v>
      </c>
      <c r="H51" s="92" t="s">
        <v>477</v>
      </c>
      <c r="I51" s="92" t="s">
        <v>473</v>
      </c>
      <c r="J51" s="92" t="s">
        <v>478</v>
      </c>
    </row>
    <row r="52" spans="1:10" x14ac:dyDescent="0.2">
      <c r="A52" s="92" t="s">
        <v>195</v>
      </c>
      <c r="C52" s="92" t="s">
        <v>75</v>
      </c>
      <c r="D52" s="92" t="s">
        <v>87</v>
      </c>
      <c r="E52" s="92" t="s">
        <v>29</v>
      </c>
      <c r="F52" s="93">
        <v>7.4</v>
      </c>
      <c r="G52" s="92" t="s">
        <v>361</v>
      </c>
      <c r="H52" s="92" t="s">
        <v>477</v>
      </c>
      <c r="I52" s="92" t="s">
        <v>473</v>
      </c>
      <c r="J52" s="92" t="s">
        <v>478</v>
      </c>
    </row>
    <row r="53" spans="1:10" x14ac:dyDescent="0.2">
      <c r="A53" s="92" t="s">
        <v>195</v>
      </c>
      <c r="C53" s="92" t="s">
        <v>75</v>
      </c>
      <c r="D53" s="92" t="s">
        <v>88</v>
      </c>
      <c r="E53" s="92" t="s">
        <v>29</v>
      </c>
      <c r="F53" s="93">
        <v>21.9</v>
      </c>
      <c r="G53" s="92" t="s">
        <v>361</v>
      </c>
      <c r="H53" s="92" t="s">
        <v>477</v>
      </c>
      <c r="I53" s="92" t="s">
        <v>473</v>
      </c>
      <c r="J53" s="92" t="s">
        <v>478</v>
      </c>
    </row>
    <row r="54" spans="1:10" x14ac:dyDescent="0.2">
      <c r="A54" s="92" t="s">
        <v>195</v>
      </c>
      <c r="C54" s="92" t="s">
        <v>75</v>
      </c>
      <c r="D54" s="92" t="s">
        <v>89</v>
      </c>
      <c r="E54" s="92" t="s">
        <v>90</v>
      </c>
      <c r="F54" s="93">
        <v>28.5</v>
      </c>
      <c r="G54" s="92" t="s">
        <v>361</v>
      </c>
      <c r="H54" s="92" t="s">
        <v>477</v>
      </c>
      <c r="I54" s="92" t="s">
        <v>473</v>
      </c>
      <c r="J54" s="92" t="s">
        <v>478</v>
      </c>
    </row>
    <row r="55" spans="1:10" x14ac:dyDescent="0.2">
      <c r="A55" s="92" t="s">
        <v>195</v>
      </c>
      <c r="C55" s="92" t="s">
        <v>75</v>
      </c>
      <c r="D55" s="92" t="s">
        <v>91</v>
      </c>
      <c r="E55" s="92" t="s">
        <v>92</v>
      </c>
      <c r="F55" s="93">
        <v>87.1</v>
      </c>
      <c r="G55" s="92" t="s">
        <v>361</v>
      </c>
      <c r="H55" s="92" t="s">
        <v>477</v>
      </c>
      <c r="I55" s="92" t="s">
        <v>473</v>
      </c>
      <c r="J55" s="92" t="s">
        <v>478</v>
      </c>
    </row>
    <row r="56" spans="1:10" x14ac:dyDescent="0.2">
      <c r="A56" s="92" t="s">
        <v>195</v>
      </c>
      <c r="C56" s="92" t="s">
        <v>75</v>
      </c>
      <c r="D56" s="92" t="s">
        <v>93</v>
      </c>
      <c r="E56" s="92" t="s">
        <v>29</v>
      </c>
      <c r="F56" s="93">
        <v>15.2</v>
      </c>
      <c r="G56" s="92" t="s">
        <v>361</v>
      </c>
      <c r="H56" s="92" t="s">
        <v>477</v>
      </c>
      <c r="I56" s="92" t="s">
        <v>473</v>
      </c>
      <c r="J56" s="92" t="s">
        <v>478</v>
      </c>
    </row>
    <row r="57" spans="1:10" x14ac:dyDescent="0.2">
      <c r="A57" s="92" t="s">
        <v>195</v>
      </c>
      <c r="C57" s="92" t="s">
        <v>75</v>
      </c>
      <c r="D57" s="92" t="s">
        <v>94</v>
      </c>
      <c r="E57" s="92" t="s">
        <v>29</v>
      </c>
      <c r="F57" s="93">
        <v>7.3</v>
      </c>
      <c r="G57" s="92" t="s">
        <v>361</v>
      </c>
      <c r="H57" s="92" t="s">
        <v>477</v>
      </c>
      <c r="I57" s="92" t="s">
        <v>473</v>
      </c>
      <c r="J57" s="92" t="s">
        <v>478</v>
      </c>
    </row>
    <row r="58" spans="1:10" x14ac:dyDescent="0.2">
      <c r="A58" s="92" t="s">
        <v>195</v>
      </c>
      <c r="C58" s="92" t="s">
        <v>75</v>
      </c>
      <c r="D58" s="92" t="s">
        <v>95</v>
      </c>
      <c r="E58" s="92" t="s">
        <v>96</v>
      </c>
      <c r="F58" s="93">
        <v>55.9</v>
      </c>
      <c r="G58" s="92" t="s">
        <v>361</v>
      </c>
      <c r="H58" s="92" t="s">
        <v>477</v>
      </c>
      <c r="I58" s="92" t="s">
        <v>473</v>
      </c>
      <c r="J58" s="92" t="s">
        <v>478</v>
      </c>
    </row>
    <row r="59" spans="1:10" x14ac:dyDescent="0.2">
      <c r="A59" s="92" t="s">
        <v>195</v>
      </c>
      <c r="C59" s="92" t="s">
        <v>75</v>
      </c>
      <c r="D59" s="92" t="s">
        <v>97</v>
      </c>
      <c r="E59" s="92" t="s">
        <v>511</v>
      </c>
      <c r="F59" s="93">
        <v>70</v>
      </c>
      <c r="G59" s="92" t="s">
        <v>369</v>
      </c>
      <c r="H59" s="92" t="s">
        <v>479</v>
      </c>
      <c r="I59" s="92" t="s">
        <v>473</v>
      </c>
      <c r="J59" s="92" t="s">
        <v>480</v>
      </c>
    </row>
    <row r="60" spans="1:10" x14ac:dyDescent="0.2">
      <c r="A60" s="92" t="s">
        <v>195</v>
      </c>
      <c r="C60" s="92" t="s">
        <v>75</v>
      </c>
      <c r="D60" s="92" t="s">
        <v>98</v>
      </c>
      <c r="E60" s="92" t="s">
        <v>99</v>
      </c>
      <c r="F60" s="93">
        <v>38</v>
      </c>
      <c r="G60" s="92" t="s">
        <v>361</v>
      </c>
      <c r="H60" s="92" t="s">
        <v>477</v>
      </c>
      <c r="I60" s="92" t="s">
        <v>473</v>
      </c>
      <c r="J60" s="92" t="s">
        <v>478</v>
      </c>
    </row>
    <row r="61" spans="1:10" x14ac:dyDescent="0.2">
      <c r="A61" s="92" t="s">
        <v>195</v>
      </c>
      <c r="C61" s="92" t="s">
        <v>75</v>
      </c>
      <c r="D61" s="92" t="s">
        <v>100</v>
      </c>
      <c r="E61" s="92" t="s">
        <v>101</v>
      </c>
      <c r="F61" s="93">
        <v>50</v>
      </c>
      <c r="G61" s="92" t="s">
        <v>361</v>
      </c>
      <c r="H61" s="92" t="s">
        <v>477</v>
      </c>
      <c r="I61" s="92" t="s">
        <v>473</v>
      </c>
      <c r="J61" s="92" t="s">
        <v>478</v>
      </c>
    </row>
    <row r="62" spans="1:10" x14ac:dyDescent="0.2">
      <c r="A62" s="92" t="s">
        <v>195</v>
      </c>
      <c r="C62" s="92" t="s">
        <v>75</v>
      </c>
      <c r="D62" s="92" t="s">
        <v>102</v>
      </c>
      <c r="E62" s="92" t="s">
        <v>103</v>
      </c>
      <c r="F62" s="93">
        <v>25</v>
      </c>
      <c r="G62" s="92" t="s">
        <v>361</v>
      </c>
      <c r="H62" s="92" t="s">
        <v>477</v>
      </c>
      <c r="I62" s="92" t="s">
        <v>473</v>
      </c>
      <c r="J62" s="92" t="s">
        <v>478</v>
      </c>
    </row>
    <row r="63" spans="1:10" x14ac:dyDescent="0.2">
      <c r="A63" s="92" t="s">
        <v>195</v>
      </c>
      <c r="C63" s="92" t="s">
        <v>75</v>
      </c>
      <c r="D63" s="92" t="s">
        <v>104</v>
      </c>
      <c r="E63" s="92" t="s">
        <v>105</v>
      </c>
      <c r="F63" s="93">
        <v>36.5</v>
      </c>
      <c r="G63" s="92" t="s">
        <v>361</v>
      </c>
      <c r="H63" s="92" t="s">
        <v>477</v>
      </c>
      <c r="I63" s="92" t="s">
        <v>473</v>
      </c>
      <c r="J63" s="92" t="s">
        <v>478</v>
      </c>
    </row>
    <row r="64" spans="1:10" x14ac:dyDescent="0.2">
      <c r="A64" s="92" t="s">
        <v>195</v>
      </c>
      <c r="C64" s="92" t="s">
        <v>75</v>
      </c>
      <c r="D64" s="92" t="s">
        <v>106</v>
      </c>
      <c r="E64" s="92" t="s">
        <v>107</v>
      </c>
      <c r="F64" s="93">
        <v>33</v>
      </c>
      <c r="G64" s="92" t="s">
        <v>361</v>
      </c>
      <c r="H64" s="92" t="s">
        <v>479</v>
      </c>
      <c r="I64" s="92" t="s">
        <v>473</v>
      </c>
      <c r="J64" s="92" t="s">
        <v>480</v>
      </c>
    </row>
    <row r="65" spans="1:10" x14ac:dyDescent="0.2">
      <c r="A65" s="92" t="s">
        <v>195</v>
      </c>
      <c r="C65" s="92" t="s">
        <v>75</v>
      </c>
      <c r="D65" s="92" t="s">
        <v>108</v>
      </c>
      <c r="E65" s="92" t="s">
        <v>107</v>
      </c>
      <c r="F65" s="93">
        <v>54</v>
      </c>
      <c r="G65" s="92" t="s">
        <v>361</v>
      </c>
      <c r="H65" s="92" t="s">
        <v>479</v>
      </c>
      <c r="I65" s="92" t="s">
        <v>473</v>
      </c>
      <c r="J65" s="92" t="s">
        <v>480</v>
      </c>
    </row>
    <row r="66" spans="1:10" x14ac:dyDescent="0.2">
      <c r="A66" s="92" t="s">
        <v>195</v>
      </c>
      <c r="C66" s="92" t="s">
        <v>75</v>
      </c>
      <c r="D66" s="92" t="s">
        <v>109</v>
      </c>
      <c r="E66" s="92" t="s">
        <v>107</v>
      </c>
      <c r="F66" s="93">
        <v>54</v>
      </c>
      <c r="G66" s="92" t="s">
        <v>361</v>
      </c>
      <c r="H66" s="92" t="s">
        <v>479</v>
      </c>
      <c r="I66" s="92" t="s">
        <v>473</v>
      </c>
      <c r="J66" s="92" t="s">
        <v>480</v>
      </c>
    </row>
    <row r="67" spans="1:10" x14ac:dyDescent="0.2">
      <c r="A67" s="92" t="s">
        <v>195</v>
      </c>
      <c r="C67" s="92" t="s">
        <v>75</v>
      </c>
      <c r="D67" s="92" t="s">
        <v>110</v>
      </c>
      <c r="E67" s="92" t="s">
        <v>111</v>
      </c>
      <c r="F67" s="93">
        <v>41.5</v>
      </c>
      <c r="G67" s="92" t="s">
        <v>369</v>
      </c>
      <c r="H67" s="92" t="s">
        <v>475</v>
      </c>
      <c r="I67" s="92" t="s">
        <v>473</v>
      </c>
      <c r="J67" s="92" t="s">
        <v>476</v>
      </c>
    </row>
    <row r="68" spans="1:10" x14ac:dyDescent="0.2">
      <c r="A68" s="92" t="s">
        <v>195</v>
      </c>
      <c r="C68" s="92" t="s">
        <v>75</v>
      </c>
      <c r="D68" s="92" t="s">
        <v>112</v>
      </c>
      <c r="E68" s="92" t="s">
        <v>107</v>
      </c>
      <c r="F68" s="93">
        <v>75.5</v>
      </c>
      <c r="G68" s="92" t="s">
        <v>361</v>
      </c>
      <c r="H68" s="92" t="s">
        <v>479</v>
      </c>
      <c r="I68" s="92" t="s">
        <v>473</v>
      </c>
      <c r="J68" s="92" t="s">
        <v>480</v>
      </c>
    </row>
    <row r="69" spans="1:10" x14ac:dyDescent="0.2">
      <c r="A69" s="92" t="s">
        <v>195</v>
      </c>
      <c r="C69" s="92" t="s">
        <v>75</v>
      </c>
      <c r="D69" s="92" t="s">
        <v>113</v>
      </c>
      <c r="E69" s="92" t="s">
        <v>114</v>
      </c>
      <c r="F69" s="93">
        <v>46</v>
      </c>
      <c r="G69" s="92" t="s">
        <v>361</v>
      </c>
      <c r="H69" s="92" t="s">
        <v>477</v>
      </c>
      <c r="I69" s="92" t="s">
        <v>473</v>
      </c>
      <c r="J69" s="92" t="s">
        <v>478</v>
      </c>
    </row>
    <row r="70" spans="1:10" x14ac:dyDescent="0.2">
      <c r="A70" s="92" t="s">
        <v>195</v>
      </c>
      <c r="C70" s="92" t="s">
        <v>75</v>
      </c>
      <c r="D70" s="92" t="s">
        <v>115</v>
      </c>
      <c r="E70" s="92" t="s">
        <v>21</v>
      </c>
      <c r="F70" s="93">
        <v>7.25</v>
      </c>
      <c r="G70" s="92" t="s">
        <v>372</v>
      </c>
      <c r="H70" s="92" t="s">
        <v>475</v>
      </c>
      <c r="I70" s="92" t="s">
        <v>473</v>
      </c>
      <c r="J70" s="92" t="s">
        <v>476</v>
      </c>
    </row>
    <row r="71" spans="1:10" x14ac:dyDescent="0.2">
      <c r="A71" s="92" t="s">
        <v>195</v>
      </c>
      <c r="C71" s="92" t="s">
        <v>75</v>
      </c>
      <c r="D71" s="92" t="s">
        <v>116</v>
      </c>
      <c r="E71" s="92" t="s">
        <v>117</v>
      </c>
      <c r="F71" s="93">
        <v>0.7</v>
      </c>
      <c r="G71" s="92" t="s">
        <v>361</v>
      </c>
      <c r="H71" s="92" t="s">
        <v>479</v>
      </c>
      <c r="I71" s="92" t="s">
        <v>473</v>
      </c>
      <c r="J71" s="92" t="s">
        <v>480</v>
      </c>
    </row>
    <row r="72" spans="1:10" x14ac:dyDescent="0.2">
      <c r="A72" s="92" t="s">
        <v>195</v>
      </c>
      <c r="C72" s="92" t="s">
        <v>75</v>
      </c>
      <c r="D72" s="92" t="s">
        <v>118</v>
      </c>
      <c r="E72" s="92" t="s">
        <v>117</v>
      </c>
      <c r="F72" s="93">
        <v>0.7</v>
      </c>
      <c r="G72" s="92" t="s">
        <v>361</v>
      </c>
      <c r="H72" s="92" t="s">
        <v>479</v>
      </c>
      <c r="I72" s="92" t="s">
        <v>473</v>
      </c>
      <c r="J72" s="92" t="s">
        <v>480</v>
      </c>
    </row>
    <row r="73" spans="1:10" x14ac:dyDescent="0.2">
      <c r="A73" s="92" t="s">
        <v>195</v>
      </c>
      <c r="C73" s="92" t="s">
        <v>75</v>
      </c>
      <c r="D73" s="92" t="s">
        <v>119</v>
      </c>
      <c r="E73" s="92" t="s">
        <v>120</v>
      </c>
      <c r="F73" s="93">
        <v>12</v>
      </c>
      <c r="G73" s="92" t="s">
        <v>363</v>
      </c>
      <c r="H73" s="92" t="s">
        <v>481</v>
      </c>
      <c r="I73" s="92" t="s">
        <v>473</v>
      </c>
      <c r="J73" s="92" t="s">
        <v>480</v>
      </c>
    </row>
    <row r="74" spans="1:10" x14ac:dyDescent="0.2">
      <c r="A74" s="92" t="s">
        <v>195</v>
      </c>
      <c r="C74" s="92" t="s">
        <v>75</v>
      </c>
      <c r="D74" s="92" t="s">
        <v>122</v>
      </c>
      <c r="E74" s="92" t="s">
        <v>123</v>
      </c>
      <c r="F74" s="93">
        <v>9.8000000000000007</v>
      </c>
      <c r="G74" s="92" t="s">
        <v>363</v>
      </c>
      <c r="H74" s="92" t="s">
        <v>512</v>
      </c>
      <c r="I74" s="92" t="s">
        <v>473</v>
      </c>
      <c r="J74" s="92" t="s">
        <v>513</v>
      </c>
    </row>
    <row r="75" spans="1:10" x14ac:dyDescent="0.2">
      <c r="A75" s="92" t="s">
        <v>195</v>
      </c>
      <c r="C75" s="92" t="s">
        <v>75</v>
      </c>
      <c r="D75" s="92" t="s">
        <v>124</v>
      </c>
      <c r="E75" s="92" t="s">
        <v>123</v>
      </c>
      <c r="F75" s="93">
        <v>9.8000000000000007</v>
      </c>
      <c r="G75" s="92" t="s">
        <v>363</v>
      </c>
      <c r="H75" s="92" t="s">
        <v>512</v>
      </c>
      <c r="I75" s="92" t="s">
        <v>473</v>
      </c>
      <c r="J75" s="92" t="s">
        <v>513</v>
      </c>
    </row>
    <row r="76" spans="1:10" x14ac:dyDescent="0.2">
      <c r="A76" s="92" t="s">
        <v>195</v>
      </c>
      <c r="C76" s="92" t="s">
        <v>75</v>
      </c>
      <c r="D76" s="92" t="s">
        <v>126</v>
      </c>
      <c r="E76" s="92" t="s">
        <v>123</v>
      </c>
      <c r="F76" s="93">
        <v>11.8</v>
      </c>
      <c r="G76" s="92" t="s">
        <v>363</v>
      </c>
      <c r="H76" s="92" t="s">
        <v>512</v>
      </c>
      <c r="I76" s="92" t="s">
        <v>473</v>
      </c>
      <c r="J76" s="92" t="s">
        <v>513</v>
      </c>
    </row>
    <row r="77" spans="1:10" x14ac:dyDescent="0.2">
      <c r="A77" s="92" t="s">
        <v>195</v>
      </c>
      <c r="C77" s="92" t="s">
        <v>75</v>
      </c>
      <c r="D77" s="92" t="s">
        <v>127</v>
      </c>
      <c r="E77" s="92" t="s">
        <v>128</v>
      </c>
      <c r="F77" s="93">
        <v>11.4</v>
      </c>
      <c r="G77" s="92" t="s">
        <v>361</v>
      </c>
      <c r="H77" s="92" t="s">
        <v>514</v>
      </c>
      <c r="I77" s="92" t="s">
        <v>473</v>
      </c>
      <c r="J77" s="92" t="s">
        <v>61</v>
      </c>
    </row>
    <row r="78" spans="1:10" x14ac:dyDescent="0.2">
      <c r="A78" s="92" t="s">
        <v>195</v>
      </c>
      <c r="C78" s="92" t="s">
        <v>75</v>
      </c>
      <c r="D78" s="92" t="s">
        <v>129</v>
      </c>
      <c r="E78" s="92" t="s">
        <v>107</v>
      </c>
      <c r="F78" s="93">
        <v>3.1</v>
      </c>
      <c r="G78" s="92" t="s">
        <v>363</v>
      </c>
      <c r="H78" s="92" t="s">
        <v>479</v>
      </c>
      <c r="I78" s="92" t="s">
        <v>473</v>
      </c>
      <c r="J78" s="92" t="s">
        <v>480</v>
      </c>
    </row>
    <row r="79" spans="1:10" x14ac:dyDescent="0.2">
      <c r="A79" s="92" t="s">
        <v>195</v>
      </c>
      <c r="C79" s="92" t="s">
        <v>75</v>
      </c>
      <c r="D79" s="92" t="s">
        <v>130</v>
      </c>
      <c r="E79" s="92" t="s">
        <v>131</v>
      </c>
      <c r="F79" s="93">
        <v>6.5</v>
      </c>
      <c r="G79" s="92" t="s">
        <v>363</v>
      </c>
      <c r="H79" s="92" t="s">
        <v>515</v>
      </c>
      <c r="I79" s="92" t="s">
        <v>473</v>
      </c>
      <c r="J79" s="92" t="s">
        <v>516</v>
      </c>
    </row>
    <row r="80" spans="1:10" x14ac:dyDescent="0.2">
      <c r="A80" s="92" t="s">
        <v>195</v>
      </c>
      <c r="C80" s="92" t="s">
        <v>132</v>
      </c>
      <c r="D80" s="92" t="s">
        <v>133</v>
      </c>
      <c r="E80" s="92" t="s">
        <v>268</v>
      </c>
      <c r="F80" s="93">
        <v>24.9</v>
      </c>
      <c r="G80" s="92" t="s">
        <v>361</v>
      </c>
      <c r="H80" s="92" t="s">
        <v>477</v>
      </c>
      <c r="I80" s="92" t="s">
        <v>473</v>
      </c>
      <c r="J80" s="92" t="s">
        <v>478</v>
      </c>
    </row>
    <row r="81" spans="1:10" x14ac:dyDescent="0.2">
      <c r="A81" s="92" t="s">
        <v>195</v>
      </c>
      <c r="C81" s="92" t="s">
        <v>132</v>
      </c>
      <c r="D81" s="92" t="s">
        <v>134</v>
      </c>
      <c r="E81" s="92" t="s">
        <v>268</v>
      </c>
      <c r="F81" s="93">
        <v>39.6</v>
      </c>
      <c r="G81" s="92" t="s">
        <v>361</v>
      </c>
      <c r="H81" s="92" t="s">
        <v>477</v>
      </c>
      <c r="I81" s="92" t="s">
        <v>473</v>
      </c>
      <c r="J81" s="92" t="s">
        <v>478</v>
      </c>
    </row>
    <row r="82" spans="1:10" x14ac:dyDescent="0.2">
      <c r="A82" s="92" t="s">
        <v>195</v>
      </c>
      <c r="C82" s="92" t="s">
        <v>132</v>
      </c>
      <c r="D82" s="92" t="s">
        <v>135</v>
      </c>
      <c r="E82" s="92" t="s">
        <v>268</v>
      </c>
      <c r="F82" s="93">
        <v>25.9</v>
      </c>
      <c r="G82" s="92" t="s">
        <v>361</v>
      </c>
      <c r="H82" s="92" t="s">
        <v>477</v>
      </c>
      <c r="I82" s="92" t="s">
        <v>473</v>
      </c>
      <c r="J82" s="92" t="s">
        <v>478</v>
      </c>
    </row>
    <row r="83" spans="1:10" x14ac:dyDescent="0.2">
      <c r="A83" s="92" t="s">
        <v>195</v>
      </c>
      <c r="C83" s="92" t="s">
        <v>132</v>
      </c>
      <c r="D83" s="92" t="s">
        <v>136</v>
      </c>
      <c r="E83" s="92" t="s">
        <v>268</v>
      </c>
      <c r="F83" s="93">
        <v>26.2</v>
      </c>
      <c r="G83" s="92" t="s">
        <v>361</v>
      </c>
      <c r="H83" s="92" t="s">
        <v>477</v>
      </c>
      <c r="I83" s="92" t="s">
        <v>473</v>
      </c>
      <c r="J83" s="92" t="s">
        <v>478</v>
      </c>
    </row>
    <row r="84" spans="1:10" x14ac:dyDescent="0.2">
      <c r="A84" s="92" t="s">
        <v>195</v>
      </c>
      <c r="C84" s="92" t="s">
        <v>132</v>
      </c>
      <c r="D84" s="92" t="s">
        <v>138</v>
      </c>
      <c r="E84" s="92" t="s">
        <v>268</v>
      </c>
      <c r="F84" s="93">
        <v>29.5</v>
      </c>
      <c r="G84" s="92" t="s">
        <v>361</v>
      </c>
      <c r="H84" s="92" t="s">
        <v>477</v>
      </c>
      <c r="I84" s="92" t="s">
        <v>473</v>
      </c>
      <c r="J84" s="92" t="s">
        <v>478</v>
      </c>
    </row>
    <row r="85" spans="1:10" x14ac:dyDescent="0.2">
      <c r="A85" s="92" t="s">
        <v>195</v>
      </c>
      <c r="C85" s="92" t="s">
        <v>132</v>
      </c>
      <c r="D85" s="92" t="s">
        <v>139</v>
      </c>
      <c r="E85" s="92" t="s">
        <v>268</v>
      </c>
      <c r="F85" s="93">
        <v>29.2</v>
      </c>
      <c r="G85" s="92" t="s">
        <v>361</v>
      </c>
      <c r="H85" s="92" t="s">
        <v>477</v>
      </c>
      <c r="I85" s="92" t="s">
        <v>473</v>
      </c>
      <c r="J85" s="92" t="s">
        <v>478</v>
      </c>
    </row>
    <row r="86" spans="1:10" x14ac:dyDescent="0.2">
      <c r="A86" s="92" t="s">
        <v>195</v>
      </c>
      <c r="C86" s="92" t="s">
        <v>501</v>
      </c>
      <c r="E86" s="92" t="s">
        <v>517</v>
      </c>
      <c r="F86" s="93">
        <v>140.4</v>
      </c>
      <c r="H86" s="92" t="s">
        <v>503</v>
      </c>
      <c r="I86" s="92" t="s">
        <v>504</v>
      </c>
      <c r="J86" s="92" t="s">
        <v>505</v>
      </c>
    </row>
    <row r="87" spans="1:10" x14ac:dyDescent="0.2">
      <c r="A87" s="92" t="s">
        <v>195</v>
      </c>
      <c r="C87" s="92" t="s">
        <v>501</v>
      </c>
      <c r="E87" s="92" t="s">
        <v>518</v>
      </c>
      <c r="F87" s="93">
        <v>31.55</v>
      </c>
      <c r="H87" s="92" t="s">
        <v>503</v>
      </c>
      <c r="I87" s="92" t="s">
        <v>504</v>
      </c>
      <c r="J87" s="92" t="s">
        <v>505</v>
      </c>
    </row>
    <row r="88" spans="1:10" x14ac:dyDescent="0.2">
      <c r="A88" s="92" t="s">
        <v>195</v>
      </c>
      <c r="C88" s="92" t="s">
        <v>501</v>
      </c>
      <c r="E88" s="92" t="s">
        <v>518</v>
      </c>
      <c r="F88" s="93">
        <v>261.02</v>
      </c>
      <c r="H88" s="92" t="s">
        <v>506</v>
      </c>
      <c r="I88" s="92" t="s">
        <v>504</v>
      </c>
      <c r="J88" s="92" t="s">
        <v>507</v>
      </c>
    </row>
    <row r="89" spans="1:10" x14ac:dyDescent="0.2">
      <c r="A89" s="92" t="s">
        <v>204</v>
      </c>
      <c r="C89" s="92" t="s">
        <v>519</v>
      </c>
      <c r="E89" s="92" t="s">
        <v>520</v>
      </c>
      <c r="F89" s="93">
        <v>225.28</v>
      </c>
      <c r="H89" s="92" t="s">
        <v>503</v>
      </c>
      <c r="I89" s="92" t="s">
        <v>504</v>
      </c>
      <c r="J89" s="92" t="s">
        <v>505</v>
      </c>
    </row>
    <row r="90" spans="1:10" x14ac:dyDescent="0.2">
      <c r="A90" s="92" t="s">
        <v>204</v>
      </c>
      <c r="C90" s="92" t="s">
        <v>519</v>
      </c>
      <c r="E90" s="92" t="s">
        <v>520</v>
      </c>
      <c r="F90" s="93">
        <v>351.9</v>
      </c>
      <c r="H90" s="92" t="s">
        <v>506</v>
      </c>
      <c r="I90" s="92" t="s">
        <v>504</v>
      </c>
      <c r="J90" s="92" t="s">
        <v>507</v>
      </c>
    </row>
    <row r="91" spans="1:10" x14ac:dyDescent="0.2">
      <c r="A91" s="92" t="s">
        <v>204</v>
      </c>
      <c r="C91" s="92" t="s">
        <v>519</v>
      </c>
      <c r="E91" s="92" t="s">
        <v>521</v>
      </c>
      <c r="F91" s="93">
        <v>112.64</v>
      </c>
      <c r="H91" s="92" t="s">
        <v>503</v>
      </c>
      <c r="I91" s="92" t="s">
        <v>504</v>
      </c>
      <c r="J91" s="92" t="s">
        <v>505</v>
      </c>
    </row>
    <row r="92" spans="1:10" x14ac:dyDescent="0.2">
      <c r="A92" s="92" t="s">
        <v>204</v>
      </c>
      <c r="C92" s="92" t="s">
        <v>519</v>
      </c>
      <c r="E92" s="92" t="s">
        <v>521</v>
      </c>
      <c r="F92" s="93">
        <v>177.11</v>
      </c>
      <c r="H92" s="92" t="s">
        <v>506</v>
      </c>
      <c r="I92" s="92" t="s">
        <v>504</v>
      </c>
      <c r="J92" s="92" t="s">
        <v>507</v>
      </c>
    </row>
    <row r="93" spans="1:10" x14ac:dyDescent="0.2">
      <c r="A93" s="92" t="s">
        <v>204</v>
      </c>
      <c r="C93" s="92" t="s">
        <v>522</v>
      </c>
      <c r="D93" s="92" t="s">
        <v>523</v>
      </c>
      <c r="E93" s="92" t="s">
        <v>524</v>
      </c>
      <c r="F93" s="93">
        <v>45</v>
      </c>
      <c r="G93" s="92" t="s">
        <v>361</v>
      </c>
      <c r="H93" s="92" t="s">
        <v>477</v>
      </c>
      <c r="I93" s="92" t="s">
        <v>473</v>
      </c>
      <c r="J93" s="92" t="s">
        <v>478</v>
      </c>
    </row>
    <row r="94" spans="1:10" x14ac:dyDescent="0.2">
      <c r="A94" s="92" t="s">
        <v>204</v>
      </c>
      <c r="C94" s="92" t="s">
        <v>522</v>
      </c>
      <c r="D94" s="92" t="s">
        <v>525</v>
      </c>
      <c r="E94" s="92" t="s">
        <v>452</v>
      </c>
      <c r="F94" s="93">
        <v>7.5</v>
      </c>
      <c r="G94" s="92" t="s">
        <v>361</v>
      </c>
      <c r="H94" s="92" t="s">
        <v>477</v>
      </c>
      <c r="I94" s="92" t="s">
        <v>473</v>
      </c>
      <c r="J94" s="92" t="s">
        <v>478</v>
      </c>
    </row>
    <row r="95" spans="1:10" x14ac:dyDescent="0.2">
      <c r="A95" s="92" t="s">
        <v>204</v>
      </c>
      <c r="C95" s="92" t="s">
        <v>522</v>
      </c>
      <c r="D95" s="92" t="s">
        <v>526</v>
      </c>
      <c r="E95" s="92" t="s">
        <v>453</v>
      </c>
      <c r="F95" s="93">
        <v>6.7</v>
      </c>
      <c r="G95" s="92" t="s">
        <v>361</v>
      </c>
      <c r="H95" s="92" t="s">
        <v>477</v>
      </c>
      <c r="I95" s="92" t="s">
        <v>473</v>
      </c>
      <c r="J95" s="92" t="s">
        <v>478</v>
      </c>
    </row>
    <row r="96" spans="1:10" x14ac:dyDescent="0.2">
      <c r="A96" s="92" t="s">
        <v>204</v>
      </c>
      <c r="C96" s="92" t="s">
        <v>522</v>
      </c>
      <c r="D96" s="92" t="s">
        <v>527</v>
      </c>
      <c r="E96" s="92" t="s">
        <v>528</v>
      </c>
      <c r="F96" s="93">
        <v>54</v>
      </c>
      <c r="G96" s="92" t="s">
        <v>361</v>
      </c>
      <c r="H96" s="92" t="s">
        <v>477</v>
      </c>
      <c r="I96" s="92" t="s">
        <v>473</v>
      </c>
      <c r="J96" s="92" t="s">
        <v>478</v>
      </c>
    </row>
    <row r="97" spans="1:10" x14ac:dyDescent="0.2">
      <c r="A97" s="92" t="s">
        <v>204</v>
      </c>
      <c r="C97" s="92" t="s">
        <v>522</v>
      </c>
      <c r="D97" s="92" t="s">
        <v>529</v>
      </c>
      <c r="E97" s="92" t="s">
        <v>530</v>
      </c>
      <c r="F97" s="93">
        <v>59</v>
      </c>
      <c r="G97" s="92" t="s">
        <v>361</v>
      </c>
      <c r="H97" s="92" t="s">
        <v>477</v>
      </c>
      <c r="I97" s="92" t="s">
        <v>473</v>
      </c>
      <c r="J97" s="92" t="s">
        <v>478</v>
      </c>
    </row>
    <row r="98" spans="1:10" x14ac:dyDescent="0.2">
      <c r="A98" s="92" t="s">
        <v>204</v>
      </c>
      <c r="C98" s="92" t="s">
        <v>522</v>
      </c>
      <c r="D98" s="92" t="s">
        <v>531</v>
      </c>
      <c r="E98" s="92" t="s">
        <v>453</v>
      </c>
      <c r="F98" s="93">
        <v>4.5999999999999996</v>
      </c>
      <c r="G98" s="92" t="s">
        <v>361</v>
      </c>
      <c r="H98" s="92" t="s">
        <v>477</v>
      </c>
      <c r="I98" s="92" t="s">
        <v>473</v>
      </c>
      <c r="J98" s="92" t="s">
        <v>478</v>
      </c>
    </row>
    <row r="99" spans="1:10" x14ac:dyDescent="0.2">
      <c r="A99" s="92" t="s">
        <v>204</v>
      </c>
      <c r="C99" s="92" t="s">
        <v>522</v>
      </c>
      <c r="D99" s="92" t="s">
        <v>532</v>
      </c>
      <c r="E99" s="92" t="s">
        <v>533</v>
      </c>
      <c r="F99" s="93">
        <v>4.9000000000000004</v>
      </c>
      <c r="G99" s="92" t="s">
        <v>361</v>
      </c>
      <c r="H99" s="92" t="s">
        <v>477</v>
      </c>
      <c r="I99" s="92" t="s">
        <v>473</v>
      </c>
      <c r="J99" s="92" t="s">
        <v>478</v>
      </c>
    </row>
    <row r="100" spans="1:10" x14ac:dyDescent="0.2">
      <c r="A100" s="92" t="s">
        <v>204</v>
      </c>
      <c r="C100" s="92" t="s">
        <v>522</v>
      </c>
      <c r="D100" s="92" t="s">
        <v>534</v>
      </c>
      <c r="E100" s="92" t="s">
        <v>453</v>
      </c>
      <c r="F100" s="93">
        <v>6.7</v>
      </c>
      <c r="G100" s="92" t="s">
        <v>361</v>
      </c>
      <c r="H100" s="92" t="s">
        <v>477</v>
      </c>
      <c r="I100" s="92" t="s">
        <v>473</v>
      </c>
      <c r="J100" s="92" t="s">
        <v>478</v>
      </c>
    </row>
    <row r="101" spans="1:10" x14ac:dyDescent="0.2">
      <c r="A101" s="92" t="s">
        <v>204</v>
      </c>
      <c r="C101" s="92" t="s">
        <v>522</v>
      </c>
      <c r="D101" s="92" t="s">
        <v>535</v>
      </c>
      <c r="E101" s="92" t="s">
        <v>452</v>
      </c>
      <c r="F101" s="93">
        <v>7.5</v>
      </c>
      <c r="G101" s="92" t="s">
        <v>361</v>
      </c>
      <c r="H101" s="92" t="s">
        <v>477</v>
      </c>
      <c r="I101" s="92" t="s">
        <v>473</v>
      </c>
      <c r="J101" s="92" t="s">
        <v>478</v>
      </c>
    </row>
    <row r="102" spans="1:10" x14ac:dyDescent="0.2">
      <c r="A102" s="92" t="s">
        <v>204</v>
      </c>
      <c r="C102" s="92" t="s">
        <v>522</v>
      </c>
      <c r="D102" s="92" t="s">
        <v>536</v>
      </c>
      <c r="E102" s="92" t="s">
        <v>537</v>
      </c>
      <c r="F102" s="93">
        <v>20</v>
      </c>
      <c r="G102" s="92" t="s">
        <v>361</v>
      </c>
      <c r="H102" s="92" t="s">
        <v>477</v>
      </c>
      <c r="I102" s="92" t="s">
        <v>473</v>
      </c>
      <c r="J102" s="92" t="s">
        <v>478</v>
      </c>
    </row>
    <row r="103" spans="1:10" x14ac:dyDescent="0.2">
      <c r="A103" s="92" t="s">
        <v>204</v>
      </c>
      <c r="C103" s="92" t="s">
        <v>522</v>
      </c>
      <c r="D103" s="92" t="s">
        <v>538</v>
      </c>
      <c r="E103" s="92" t="s">
        <v>539</v>
      </c>
      <c r="F103" s="93">
        <v>59</v>
      </c>
      <c r="G103" s="92" t="s">
        <v>361</v>
      </c>
      <c r="H103" s="92" t="s">
        <v>477</v>
      </c>
      <c r="I103" s="92" t="s">
        <v>473</v>
      </c>
      <c r="J103" s="92" t="s">
        <v>478</v>
      </c>
    </row>
    <row r="104" spans="1:10" x14ac:dyDescent="0.2">
      <c r="A104" s="92" t="s">
        <v>204</v>
      </c>
      <c r="C104" s="92" t="s">
        <v>522</v>
      </c>
      <c r="D104" s="92" t="s">
        <v>540</v>
      </c>
      <c r="E104" s="92" t="s">
        <v>452</v>
      </c>
      <c r="F104" s="93">
        <v>4.9000000000000004</v>
      </c>
      <c r="G104" s="92" t="s">
        <v>361</v>
      </c>
      <c r="H104" s="92" t="s">
        <v>477</v>
      </c>
      <c r="I104" s="92" t="s">
        <v>473</v>
      </c>
      <c r="J104" s="92" t="s">
        <v>478</v>
      </c>
    </row>
    <row r="105" spans="1:10" x14ac:dyDescent="0.2">
      <c r="A105" s="92" t="s">
        <v>204</v>
      </c>
      <c r="C105" s="92" t="s">
        <v>522</v>
      </c>
      <c r="D105" s="92" t="s">
        <v>541</v>
      </c>
      <c r="E105" s="92" t="s">
        <v>542</v>
      </c>
      <c r="F105" s="93">
        <v>44</v>
      </c>
      <c r="G105" s="92" t="s">
        <v>361</v>
      </c>
      <c r="H105" s="92" t="s">
        <v>477</v>
      </c>
      <c r="I105" s="92" t="s">
        <v>473</v>
      </c>
      <c r="J105" s="92" t="s">
        <v>478</v>
      </c>
    </row>
    <row r="106" spans="1:10" x14ac:dyDescent="0.2">
      <c r="A106" s="92" t="s">
        <v>204</v>
      </c>
      <c r="C106" s="92" t="s">
        <v>522</v>
      </c>
      <c r="D106" s="92" t="s">
        <v>543</v>
      </c>
      <c r="E106" s="92" t="s">
        <v>453</v>
      </c>
      <c r="F106" s="93">
        <v>4.5999999999999996</v>
      </c>
      <c r="G106" s="92" t="s">
        <v>361</v>
      </c>
      <c r="H106" s="92" t="s">
        <v>477</v>
      </c>
      <c r="I106" s="92" t="s">
        <v>473</v>
      </c>
      <c r="J106" s="92" t="s">
        <v>478</v>
      </c>
    </row>
    <row r="107" spans="1:10" x14ac:dyDescent="0.2">
      <c r="A107" s="92" t="s">
        <v>204</v>
      </c>
      <c r="C107" s="92" t="s">
        <v>522</v>
      </c>
      <c r="D107" s="92" t="s">
        <v>544</v>
      </c>
      <c r="E107" s="92" t="s">
        <v>545</v>
      </c>
      <c r="F107" s="93">
        <v>20</v>
      </c>
      <c r="G107" s="92" t="s">
        <v>361</v>
      </c>
      <c r="H107" s="92" t="s">
        <v>477</v>
      </c>
      <c r="I107" s="92" t="s">
        <v>473</v>
      </c>
      <c r="J107" s="92" t="s">
        <v>478</v>
      </c>
    </row>
    <row r="108" spans="1:10" x14ac:dyDescent="0.2">
      <c r="A108" s="92" t="s">
        <v>204</v>
      </c>
      <c r="C108" s="92" t="s">
        <v>522</v>
      </c>
      <c r="D108" s="92" t="s">
        <v>546</v>
      </c>
      <c r="E108" s="92" t="s">
        <v>452</v>
      </c>
      <c r="F108" s="93">
        <v>7.5</v>
      </c>
      <c r="G108" s="92" t="s">
        <v>361</v>
      </c>
      <c r="H108" s="92" t="s">
        <v>477</v>
      </c>
      <c r="I108" s="92" t="s">
        <v>473</v>
      </c>
      <c r="J108" s="92" t="s">
        <v>478</v>
      </c>
    </row>
    <row r="109" spans="1:10" x14ac:dyDescent="0.2">
      <c r="A109" s="92" t="s">
        <v>204</v>
      </c>
      <c r="C109" s="92" t="s">
        <v>522</v>
      </c>
      <c r="D109" s="92" t="s">
        <v>547</v>
      </c>
      <c r="E109" s="92" t="s">
        <v>74</v>
      </c>
      <c r="F109" s="93">
        <v>6.7</v>
      </c>
      <c r="G109" s="92" t="s">
        <v>361</v>
      </c>
      <c r="H109" s="92" t="s">
        <v>481</v>
      </c>
      <c r="I109" s="92" t="s">
        <v>473</v>
      </c>
      <c r="J109" s="92" t="s">
        <v>480</v>
      </c>
    </row>
    <row r="110" spans="1:10" x14ac:dyDescent="0.2">
      <c r="A110" s="92" t="s">
        <v>204</v>
      </c>
      <c r="C110" s="92" t="s">
        <v>522</v>
      </c>
      <c r="D110" s="92" t="s">
        <v>548</v>
      </c>
      <c r="E110" s="92" t="s">
        <v>25</v>
      </c>
      <c r="F110" s="93">
        <v>27</v>
      </c>
      <c r="G110" s="92" t="s">
        <v>361</v>
      </c>
      <c r="H110" s="92" t="s">
        <v>477</v>
      </c>
      <c r="I110" s="92" t="s">
        <v>473</v>
      </c>
      <c r="J110" s="92" t="s">
        <v>478</v>
      </c>
    </row>
    <row r="111" spans="1:10" x14ac:dyDescent="0.2">
      <c r="A111" s="92" t="s">
        <v>204</v>
      </c>
      <c r="C111" s="92" t="s">
        <v>522</v>
      </c>
      <c r="D111" s="92" t="s">
        <v>549</v>
      </c>
      <c r="E111" s="92" t="s">
        <v>27</v>
      </c>
      <c r="F111" s="93">
        <v>39</v>
      </c>
      <c r="G111" s="92" t="s">
        <v>361</v>
      </c>
      <c r="H111" s="92" t="s">
        <v>479</v>
      </c>
      <c r="I111" s="92" t="s">
        <v>473</v>
      </c>
      <c r="J111" s="92" t="s">
        <v>480</v>
      </c>
    </row>
    <row r="112" spans="1:10" x14ac:dyDescent="0.2">
      <c r="A112" s="92" t="s">
        <v>204</v>
      </c>
      <c r="C112" s="92" t="s">
        <v>522</v>
      </c>
      <c r="D112" s="92" t="s">
        <v>550</v>
      </c>
      <c r="E112" s="92" t="s">
        <v>335</v>
      </c>
      <c r="F112" s="93">
        <v>41</v>
      </c>
      <c r="G112" s="92" t="s">
        <v>361</v>
      </c>
      <c r="H112" s="92" t="s">
        <v>479</v>
      </c>
      <c r="I112" s="92" t="s">
        <v>473</v>
      </c>
      <c r="J112" s="92" t="s">
        <v>480</v>
      </c>
    </row>
    <row r="113" spans="1:10" x14ac:dyDescent="0.2">
      <c r="A113" s="92" t="s">
        <v>204</v>
      </c>
      <c r="C113" s="92" t="s">
        <v>522</v>
      </c>
      <c r="D113" s="92" t="s">
        <v>551</v>
      </c>
      <c r="E113" s="92" t="s">
        <v>552</v>
      </c>
      <c r="F113" s="93">
        <v>16</v>
      </c>
      <c r="G113" s="92" t="s">
        <v>385</v>
      </c>
      <c r="H113" s="92" t="s">
        <v>512</v>
      </c>
      <c r="I113" s="92" t="s">
        <v>473</v>
      </c>
      <c r="J113" s="92" t="s">
        <v>513</v>
      </c>
    </row>
    <row r="114" spans="1:10" x14ac:dyDescent="0.2">
      <c r="A114" s="92" t="s">
        <v>204</v>
      </c>
      <c r="C114" s="92" t="s">
        <v>522</v>
      </c>
      <c r="D114" s="92" t="s">
        <v>553</v>
      </c>
      <c r="E114" s="92" t="s">
        <v>123</v>
      </c>
      <c r="F114" s="93">
        <v>7.6</v>
      </c>
      <c r="G114" s="92" t="s">
        <v>385</v>
      </c>
      <c r="H114" s="92" t="s">
        <v>512</v>
      </c>
      <c r="I114" s="92" t="s">
        <v>473</v>
      </c>
      <c r="J114" s="92" t="s">
        <v>513</v>
      </c>
    </row>
    <row r="115" spans="1:10" x14ac:dyDescent="0.2">
      <c r="A115" s="92" t="s">
        <v>204</v>
      </c>
      <c r="C115" s="92" t="s">
        <v>522</v>
      </c>
      <c r="D115" s="92" t="s">
        <v>554</v>
      </c>
      <c r="E115" s="92" t="s">
        <v>454</v>
      </c>
      <c r="F115" s="93">
        <v>34</v>
      </c>
      <c r="G115" s="92" t="s">
        <v>361</v>
      </c>
      <c r="H115" s="92" t="s">
        <v>479</v>
      </c>
      <c r="I115" s="92" t="s">
        <v>473</v>
      </c>
      <c r="J115" s="92" t="s">
        <v>480</v>
      </c>
    </row>
    <row r="116" spans="1:10" x14ac:dyDescent="0.2">
      <c r="A116" s="92" t="s">
        <v>204</v>
      </c>
      <c r="C116" s="92" t="s">
        <v>522</v>
      </c>
      <c r="D116" s="92" t="s">
        <v>555</v>
      </c>
      <c r="E116" s="92" t="s">
        <v>107</v>
      </c>
      <c r="F116" s="93">
        <v>6</v>
      </c>
      <c r="G116" s="92" t="s">
        <v>361</v>
      </c>
      <c r="H116" s="92" t="s">
        <v>479</v>
      </c>
      <c r="I116" s="92" t="s">
        <v>473</v>
      </c>
      <c r="J116" s="92" t="s">
        <v>480</v>
      </c>
    </row>
    <row r="117" spans="1:10" x14ac:dyDescent="0.2">
      <c r="A117" s="92" t="s">
        <v>204</v>
      </c>
      <c r="C117" s="92" t="s">
        <v>522</v>
      </c>
      <c r="D117" s="92" t="s">
        <v>556</v>
      </c>
      <c r="E117" s="92" t="s">
        <v>25</v>
      </c>
      <c r="F117" s="93">
        <v>27</v>
      </c>
      <c r="G117" s="92" t="s">
        <v>361</v>
      </c>
      <c r="H117" s="92" t="s">
        <v>477</v>
      </c>
      <c r="I117" s="92" t="s">
        <v>473</v>
      </c>
      <c r="J117" s="92" t="s">
        <v>478</v>
      </c>
    </row>
    <row r="118" spans="1:10" x14ac:dyDescent="0.2">
      <c r="A118" s="92" t="s">
        <v>204</v>
      </c>
      <c r="C118" s="92" t="s">
        <v>522</v>
      </c>
      <c r="D118" s="92" t="s">
        <v>557</v>
      </c>
      <c r="E118" s="92" t="s">
        <v>25</v>
      </c>
      <c r="F118" s="93">
        <v>28</v>
      </c>
      <c r="G118" s="92" t="s">
        <v>361</v>
      </c>
      <c r="H118" s="92" t="s">
        <v>477</v>
      </c>
      <c r="I118" s="92" t="s">
        <v>473</v>
      </c>
      <c r="J118" s="92" t="s">
        <v>478</v>
      </c>
    </row>
    <row r="119" spans="1:10" x14ac:dyDescent="0.2">
      <c r="A119" s="92" t="s">
        <v>204</v>
      </c>
      <c r="C119" s="92" t="s">
        <v>522</v>
      </c>
      <c r="D119" s="92" t="s">
        <v>558</v>
      </c>
      <c r="E119" s="92" t="s">
        <v>559</v>
      </c>
      <c r="F119" s="93">
        <v>45</v>
      </c>
      <c r="G119" s="92" t="s">
        <v>361</v>
      </c>
      <c r="H119" s="92" t="s">
        <v>477</v>
      </c>
      <c r="I119" s="92" t="s">
        <v>473</v>
      </c>
      <c r="J119" s="92" t="s">
        <v>478</v>
      </c>
    </row>
    <row r="120" spans="1:10" x14ac:dyDescent="0.2">
      <c r="A120" s="92" t="s">
        <v>204</v>
      </c>
      <c r="C120" s="92" t="s">
        <v>522</v>
      </c>
      <c r="D120" s="92" t="s">
        <v>560</v>
      </c>
      <c r="E120" s="92" t="s">
        <v>452</v>
      </c>
      <c r="F120" s="93">
        <v>7.5</v>
      </c>
      <c r="G120" s="92" t="s">
        <v>361</v>
      </c>
      <c r="H120" s="92" t="s">
        <v>477</v>
      </c>
      <c r="I120" s="92" t="s">
        <v>473</v>
      </c>
      <c r="J120" s="92" t="s">
        <v>478</v>
      </c>
    </row>
    <row r="121" spans="1:10" x14ac:dyDescent="0.2">
      <c r="A121" s="92" t="s">
        <v>204</v>
      </c>
      <c r="C121" s="92" t="s">
        <v>522</v>
      </c>
      <c r="D121" s="92" t="s">
        <v>561</v>
      </c>
      <c r="E121" s="92" t="s">
        <v>453</v>
      </c>
      <c r="F121" s="93">
        <v>6.7</v>
      </c>
      <c r="G121" s="92" t="s">
        <v>361</v>
      </c>
      <c r="H121" s="92" t="s">
        <v>477</v>
      </c>
      <c r="I121" s="92" t="s">
        <v>473</v>
      </c>
      <c r="J121" s="92" t="s">
        <v>478</v>
      </c>
    </row>
    <row r="122" spans="1:10" x14ac:dyDescent="0.2">
      <c r="A122" s="92" t="s">
        <v>204</v>
      </c>
      <c r="C122" s="92" t="s">
        <v>522</v>
      </c>
      <c r="D122" s="92" t="s">
        <v>562</v>
      </c>
      <c r="E122" s="92" t="s">
        <v>155</v>
      </c>
      <c r="F122" s="93">
        <v>10.25</v>
      </c>
      <c r="G122" s="92" t="s">
        <v>361</v>
      </c>
      <c r="H122" s="92" t="s">
        <v>479</v>
      </c>
      <c r="I122" s="92" t="s">
        <v>473</v>
      </c>
      <c r="J122" s="92" t="s">
        <v>480</v>
      </c>
    </row>
    <row r="123" spans="1:10" x14ac:dyDescent="0.2">
      <c r="A123" s="92" t="s">
        <v>204</v>
      </c>
      <c r="C123" s="92" t="s">
        <v>522</v>
      </c>
      <c r="D123" s="92" t="s">
        <v>563</v>
      </c>
      <c r="E123" s="92" t="s">
        <v>452</v>
      </c>
      <c r="F123" s="93">
        <v>10.56</v>
      </c>
      <c r="G123" s="92" t="s">
        <v>361</v>
      </c>
      <c r="H123" s="92" t="s">
        <v>477</v>
      </c>
      <c r="I123" s="92" t="s">
        <v>473</v>
      </c>
      <c r="J123" s="92" t="s">
        <v>478</v>
      </c>
    </row>
    <row r="124" spans="1:10" x14ac:dyDescent="0.2">
      <c r="A124" s="92" t="s">
        <v>204</v>
      </c>
      <c r="C124" s="92" t="s">
        <v>522</v>
      </c>
      <c r="D124" s="92" t="s">
        <v>564</v>
      </c>
      <c r="E124" s="92" t="s">
        <v>453</v>
      </c>
      <c r="F124" s="93">
        <v>4.5999999999999996</v>
      </c>
      <c r="G124" s="92" t="s">
        <v>361</v>
      </c>
      <c r="H124" s="92" t="s">
        <v>477</v>
      </c>
      <c r="I124" s="92" t="s">
        <v>473</v>
      </c>
      <c r="J124" s="92" t="s">
        <v>478</v>
      </c>
    </row>
    <row r="125" spans="1:10" x14ac:dyDescent="0.2">
      <c r="A125" s="92" t="s">
        <v>204</v>
      </c>
      <c r="C125" s="92" t="s">
        <v>522</v>
      </c>
      <c r="D125" s="92" t="s">
        <v>565</v>
      </c>
      <c r="E125" s="92" t="s">
        <v>452</v>
      </c>
      <c r="F125" s="93">
        <v>4.9000000000000004</v>
      </c>
      <c r="G125" s="92" t="s">
        <v>361</v>
      </c>
      <c r="H125" s="92" t="s">
        <v>477</v>
      </c>
      <c r="I125" s="92" t="s">
        <v>473</v>
      </c>
      <c r="J125" s="92" t="s">
        <v>478</v>
      </c>
    </row>
    <row r="126" spans="1:10" x14ac:dyDescent="0.2">
      <c r="A126" s="92" t="s">
        <v>204</v>
      </c>
      <c r="C126" s="92" t="s">
        <v>522</v>
      </c>
      <c r="D126" s="92" t="s">
        <v>566</v>
      </c>
      <c r="E126" s="92" t="s">
        <v>567</v>
      </c>
      <c r="F126" s="93">
        <v>42</v>
      </c>
      <c r="G126" s="92" t="s">
        <v>361</v>
      </c>
      <c r="H126" s="92" t="s">
        <v>477</v>
      </c>
      <c r="I126" s="92" t="s">
        <v>473</v>
      </c>
      <c r="J126" s="92" t="s">
        <v>478</v>
      </c>
    </row>
    <row r="127" spans="1:10" x14ac:dyDescent="0.2">
      <c r="A127" s="92" t="s">
        <v>204</v>
      </c>
      <c r="C127" s="92" t="s">
        <v>522</v>
      </c>
      <c r="D127" s="92" t="s">
        <v>568</v>
      </c>
      <c r="E127" s="92" t="s">
        <v>569</v>
      </c>
      <c r="F127" s="93">
        <v>72</v>
      </c>
      <c r="G127" s="92" t="s">
        <v>361</v>
      </c>
      <c r="H127" s="92" t="s">
        <v>477</v>
      </c>
      <c r="I127" s="92" t="s">
        <v>473</v>
      </c>
      <c r="J127" s="92" t="s">
        <v>478</v>
      </c>
    </row>
    <row r="128" spans="1:10" x14ac:dyDescent="0.2">
      <c r="A128" s="92" t="s">
        <v>204</v>
      </c>
      <c r="C128" s="92" t="s">
        <v>522</v>
      </c>
      <c r="D128" s="92" t="s">
        <v>570</v>
      </c>
      <c r="E128" s="92" t="s">
        <v>452</v>
      </c>
      <c r="F128" s="93">
        <v>4.9000000000000004</v>
      </c>
      <c r="G128" s="92" t="s">
        <v>361</v>
      </c>
      <c r="H128" s="92" t="s">
        <v>477</v>
      </c>
      <c r="I128" s="92" t="s">
        <v>473</v>
      </c>
      <c r="J128" s="92" t="s">
        <v>478</v>
      </c>
    </row>
    <row r="129" spans="1:10" x14ac:dyDescent="0.2">
      <c r="A129" s="92" t="s">
        <v>204</v>
      </c>
      <c r="C129" s="92" t="s">
        <v>522</v>
      </c>
      <c r="D129" s="92" t="s">
        <v>571</v>
      </c>
      <c r="E129" s="92" t="s">
        <v>453</v>
      </c>
      <c r="F129" s="93">
        <v>4.5999999999999996</v>
      </c>
      <c r="G129" s="92" t="s">
        <v>361</v>
      </c>
      <c r="H129" s="92" t="s">
        <v>477</v>
      </c>
      <c r="I129" s="92" t="s">
        <v>473</v>
      </c>
      <c r="J129" s="92" t="s">
        <v>478</v>
      </c>
    </row>
    <row r="130" spans="1:10" x14ac:dyDescent="0.2">
      <c r="A130" s="92" t="s">
        <v>204</v>
      </c>
      <c r="C130" s="92" t="s">
        <v>522</v>
      </c>
      <c r="D130" s="92" t="s">
        <v>572</v>
      </c>
      <c r="E130" s="92" t="s">
        <v>573</v>
      </c>
      <c r="F130" s="93">
        <v>52</v>
      </c>
      <c r="G130" s="92" t="s">
        <v>361</v>
      </c>
      <c r="H130" s="92" t="s">
        <v>477</v>
      </c>
      <c r="I130" s="92" t="s">
        <v>473</v>
      </c>
      <c r="J130" s="92" t="s">
        <v>478</v>
      </c>
    </row>
    <row r="131" spans="1:10" x14ac:dyDescent="0.2">
      <c r="A131" s="92" t="s">
        <v>204</v>
      </c>
      <c r="C131" s="92" t="s">
        <v>522</v>
      </c>
      <c r="D131" s="92" t="s">
        <v>574</v>
      </c>
      <c r="E131" s="92" t="s">
        <v>453</v>
      </c>
      <c r="F131" s="93">
        <v>6.7</v>
      </c>
      <c r="G131" s="92" t="s">
        <v>361</v>
      </c>
      <c r="H131" s="92" t="s">
        <v>477</v>
      </c>
      <c r="I131" s="92" t="s">
        <v>473</v>
      </c>
      <c r="J131" s="92" t="s">
        <v>478</v>
      </c>
    </row>
    <row r="132" spans="1:10" x14ac:dyDescent="0.2">
      <c r="A132" s="92" t="s">
        <v>204</v>
      </c>
      <c r="C132" s="92" t="s">
        <v>522</v>
      </c>
      <c r="D132" s="92" t="s">
        <v>575</v>
      </c>
      <c r="E132" s="92" t="s">
        <v>452</v>
      </c>
      <c r="F132" s="93">
        <v>7.5</v>
      </c>
      <c r="G132" s="92" t="s">
        <v>361</v>
      </c>
      <c r="H132" s="92" t="s">
        <v>477</v>
      </c>
      <c r="I132" s="92" t="s">
        <v>473</v>
      </c>
      <c r="J132" s="92" t="s">
        <v>478</v>
      </c>
    </row>
    <row r="133" spans="1:10" x14ac:dyDescent="0.2">
      <c r="A133" s="92" t="s">
        <v>204</v>
      </c>
      <c r="C133" s="92" t="s">
        <v>522</v>
      </c>
      <c r="D133" s="92" t="s">
        <v>576</v>
      </c>
      <c r="E133" s="92" t="s">
        <v>577</v>
      </c>
      <c r="F133" s="93">
        <v>45</v>
      </c>
      <c r="G133" s="92" t="s">
        <v>361</v>
      </c>
      <c r="H133" s="92" t="s">
        <v>477</v>
      </c>
      <c r="I133" s="92" t="s">
        <v>473</v>
      </c>
      <c r="J133" s="92" t="s">
        <v>478</v>
      </c>
    </row>
    <row r="134" spans="1:10" x14ac:dyDescent="0.2">
      <c r="A134" s="92" t="s">
        <v>204</v>
      </c>
      <c r="C134" s="92" t="s">
        <v>522</v>
      </c>
      <c r="D134" s="92" t="s">
        <v>578</v>
      </c>
      <c r="E134" s="92" t="s">
        <v>27</v>
      </c>
      <c r="F134" s="93">
        <v>49</v>
      </c>
      <c r="G134" s="92" t="s">
        <v>361</v>
      </c>
      <c r="H134" s="92" t="s">
        <v>479</v>
      </c>
      <c r="I134" s="92" t="s">
        <v>473</v>
      </c>
      <c r="J134" s="92" t="s">
        <v>480</v>
      </c>
    </row>
    <row r="135" spans="1:10" x14ac:dyDescent="0.2">
      <c r="A135" s="92" t="s">
        <v>204</v>
      </c>
      <c r="C135" s="92" t="s">
        <v>75</v>
      </c>
      <c r="D135" s="92" t="s">
        <v>76</v>
      </c>
      <c r="E135" s="92" t="s">
        <v>579</v>
      </c>
      <c r="F135" s="93">
        <v>42</v>
      </c>
      <c r="G135" s="92" t="s">
        <v>361</v>
      </c>
      <c r="H135" s="92" t="s">
        <v>477</v>
      </c>
      <c r="I135" s="92" t="s">
        <v>473</v>
      </c>
      <c r="J135" s="92" t="s">
        <v>478</v>
      </c>
    </row>
    <row r="136" spans="1:10" x14ac:dyDescent="0.2">
      <c r="A136" s="92" t="s">
        <v>204</v>
      </c>
      <c r="C136" s="92" t="s">
        <v>75</v>
      </c>
      <c r="D136" s="92" t="s">
        <v>78</v>
      </c>
      <c r="E136" s="92" t="s">
        <v>452</v>
      </c>
      <c r="F136" s="93">
        <v>7.5</v>
      </c>
      <c r="G136" s="92" t="s">
        <v>361</v>
      </c>
      <c r="H136" s="92" t="s">
        <v>477</v>
      </c>
      <c r="I136" s="92" t="s">
        <v>473</v>
      </c>
      <c r="J136" s="92" t="s">
        <v>478</v>
      </c>
    </row>
    <row r="137" spans="1:10" x14ac:dyDescent="0.2">
      <c r="A137" s="92" t="s">
        <v>204</v>
      </c>
      <c r="C137" s="92" t="s">
        <v>75</v>
      </c>
      <c r="D137" s="92" t="s">
        <v>80</v>
      </c>
      <c r="E137" s="92" t="s">
        <v>453</v>
      </c>
      <c r="F137" s="93">
        <v>6.7</v>
      </c>
      <c r="G137" s="92" t="s">
        <v>361</v>
      </c>
      <c r="H137" s="92" t="s">
        <v>477</v>
      </c>
      <c r="I137" s="92" t="s">
        <v>473</v>
      </c>
      <c r="J137" s="92" t="s">
        <v>478</v>
      </c>
    </row>
    <row r="138" spans="1:10" x14ac:dyDescent="0.2">
      <c r="A138" s="92" t="s">
        <v>204</v>
      </c>
      <c r="C138" s="92" t="s">
        <v>75</v>
      </c>
      <c r="D138" s="92" t="s">
        <v>81</v>
      </c>
      <c r="E138" s="92" t="s">
        <v>580</v>
      </c>
      <c r="F138" s="93">
        <v>49</v>
      </c>
      <c r="G138" s="92" t="s">
        <v>361</v>
      </c>
      <c r="H138" s="92" t="s">
        <v>477</v>
      </c>
      <c r="I138" s="92" t="s">
        <v>473</v>
      </c>
      <c r="J138" s="92" t="s">
        <v>478</v>
      </c>
    </row>
    <row r="139" spans="1:10" x14ac:dyDescent="0.2">
      <c r="A139" s="92" t="s">
        <v>204</v>
      </c>
      <c r="C139" s="92" t="s">
        <v>75</v>
      </c>
      <c r="D139" s="92" t="s">
        <v>82</v>
      </c>
      <c r="E139" s="92" t="s">
        <v>453</v>
      </c>
      <c r="F139" s="93">
        <v>4.5999999999999996</v>
      </c>
      <c r="G139" s="92" t="s">
        <v>361</v>
      </c>
      <c r="H139" s="92" t="s">
        <v>477</v>
      </c>
      <c r="I139" s="92" t="s">
        <v>473</v>
      </c>
      <c r="J139" s="92" t="s">
        <v>478</v>
      </c>
    </row>
    <row r="140" spans="1:10" x14ac:dyDescent="0.2">
      <c r="A140" s="92" t="s">
        <v>204</v>
      </c>
      <c r="C140" s="92" t="s">
        <v>75</v>
      </c>
      <c r="D140" s="92" t="s">
        <v>83</v>
      </c>
      <c r="E140" s="92" t="s">
        <v>452</v>
      </c>
      <c r="F140" s="93">
        <v>4.9000000000000004</v>
      </c>
      <c r="G140" s="92" t="s">
        <v>361</v>
      </c>
      <c r="H140" s="92" t="s">
        <v>477</v>
      </c>
      <c r="I140" s="92" t="s">
        <v>473</v>
      </c>
      <c r="J140" s="92" t="s">
        <v>478</v>
      </c>
    </row>
    <row r="141" spans="1:10" x14ac:dyDescent="0.2">
      <c r="A141" s="92" t="s">
        <v>204</v>
      </c>
      <c r="C141" s="92" t="s">
        <v>75</v>
      </c>
      <c r="D141" s="92" t="s">
        <v>84</v>
      </c>
      <c r="E141" s="92" t="s">
        <v>581</v>
      </c>
      <c r="F141" s="93">
        <v>60</v>
      </c>
      <c r="G141" s="92" t="s">
        <v>361</v>
      </c>
      <c r="H141" s="92" t="s">
        <v>477</v>
      </c>
      <c r="I141" s="92" t="s">
        <v>473</v>
      </c>
      <c r="J141" s="92" t="s">
        <v>478</v>
      </c>
    </row>
    <row r="142" spans="1:10" x14ac:dyDescent="0.2">
      <c r="A142" s="92" t="s">
        <v>204</v>
      </c>
      <c r="C142" s="92" t="s">
        <v>75</v>
      </c>
      <c r="D142" s="92" t="s">
        <v>85</v>
      </c>
      <c r="E142" s="92" t="s">
        <v>452</v>
      </c>
      <c r="F142" s="93">
        <v>7.5</v>
      </c>
      <c r="G142" s="92" t="s">
        <v>361</v>
      </c>
      <c r="H142" s="92" t="s">
        <v>477</v>
      </c>
      <c r="I142" s="92" t="s">
        <v>473</v>
      </c>
      <c r="J142" s="92" t="s">
        <v>478</v>
      </c>
    </row>
    <row r="143" spans="1:10" x14ac:dyDescent="0.2">
      <c r="A143" s="92" t="s">
        <v>204</v>
      </c>
      <c r="C143" s="92" t="s">
        <v>75</v>
      </c>
      <c r="D143" s="92" t="s">
        <v>87</v>
      </c>
      <c r="E143" s="92" t="s">
        <v>74</v>
      </c>
      <c r="F143" s="93">
        <v>6.7</v>
      </c>
      <c r="G143" s="92" t="s">
        <v>361</v>
      </c>
      <c r="H143" s="92" t="s">
        <v>481</v>
      </c>
      <c r="I143" s="92" t="s">
        <v>473</v>
      </c>
      <c r="J143" s="92" t="s">
        <v>480</v>
      </c>
    </row>
    <row r="144" spans="1:10" x14ac:dyDescent="0.2">
      <c r="A144" s="92" t="s">
        <v>204</v>
      </c>
      <c r="C144" s="92" t="s">
        <v>75</v>
      </c>
      <c r="D144" s="92" t="s">
        <v>88</v>
      </c>
      <c r="E144" s="92" t="s">
        <v>582</v>
      </c>
      <c r="F144" s="93">
        <v>46</v>
      </c>
      <c r="G144" s="92" t="s">
        <v>361</v>
      </c>
      <c r="H144" s="92" t="s">
        <v>477</v>
      </c>
      <c r="I144" s="92" t="s">
        <v>473</v>
      </c>
      <c r="J144" s="92" t="s">
        <v>478</v>
      </c>
    </row>
    <row r="145" spans="1:10" x14ac:dyDescent="0.2">
      <c r="A145" s="92" t="s">
        <v>204</v>
      </c>
      <c r="C145" s="92" t="s">
        <v>75</v>
      </c>
      <c r="D145" s="92" t="s">
        <v>89</v>
      </c>
      <c r="E145" s="92" t="s">
        <v>453</v>
      </c>
      <c r="F145" s="93">
        <v>4.5999999999999996</v>
      </c>
      <c r="G145" s="92" t="s">
        <v>361</v>
      </c>
      <c r="H145" s="92" t="s">
        <v>477</v>
      </c>
      <c r="I145" s="92" t="s">
        <v>473</v>
      </c>
      <c r="J145" s="92" t="s">
        <v>478</v>
      </c>
    </row>
    <row r="146" spans="1:10" x14ac:dyDescent="0.2">
      <c r="A146" s="92" t="s">
        <v>204</v>
      </c>
      <c r="C146" s="92" t="s">
        <v>75</v>
      </c>
      <c r="D146" s="92" t="s">
        <v>91</v>
      </c>
      <c r="E146" s="92" t="s">
        <v>452</v>
      </c>
      <c r="F146" s="93">
        <v>4.9000000000000004</v>
      </c>
      <c r="G146" s="92" t="s">
        <v>361</v>
      </c>
      <c r="H146" s="92" t="s">
        <v>477</v>
      </c>
      <c r="I146" s="92" t="s">
        <v>473</v>
      </c>
      <c r="J146" s="92" t="s">
        <v>478</v>
      </c>
    </row>
    <row r="147" spans="1:10" x14ac:dyDescent="0.2">
      <c r="A147" s="92" t="s">
        <v>204</v>
      </c>
      <c r="C147" s="92" t="s">
        <v>75</v>
      </c>
      <c r="D147" s="92" t="s">
        <v>93</v>
      </c>
      <c r="E147" s="92" t="s">
        <v>583</v>
      </c>
      <c r="F147" s="93">
        <v>45</v>
      </c>
      <c r="G147" s="92" t="s">
        <v>361</v>
      </c>
      <c r="H147" s="92" t="s">
        <v>477</v>
      </c>
      <c r="I147" s="92" t="s">
        <v>473</v>
      </c>
      <c r="J147" s="92" t="s">
        <v>478</v>
      </c>
    </row>
    <row r="148" spans="1:10" x14ac:dyDescent="0.2">
      <c r="A148" s="92" t="s">
        <v>204</v>
      </c>
      <c r="C148" s="92" t="s">
        <v>75</v>
      </c>
      <c r="D148" s="92" t="s">
        <v>94</v>
      </c>
      <c r="E148" s="92" t="s">
        <v>25</v>
      </c>
      <c r="F148" s="93">
        <v>28</v>
      </c>
      <c r="G148" s="92" t="s">
        <v>361</v>
      </c>
      <c r="H148" s="92" t="s">
        <v>477</v>
      </c>
      <c r="I148" s="92" t="s">
        <v>473</v>
      </c>
      <c r="J148" s="92" t="s">
        <v>478</v>
      </c>
    </row>
    <row r="149" spans="1:10" x14ac:dyDescent="0.2">
      <c r="A149" s="92" t="s">
        <v>204</v>
      </c>
      <c r="C149" s="92" t="s">
        <v>75</v>
      </c>
      <c r="D149" s="92" t="s">
        <v>95</v>
      </c>
      <c r="E149" s="92" t="s">
        <v>584</v>
      </c>
      <c r="F149" s="93">
        <v>53</v>
      </c>
      <c r="G149" s="92" t="s">
        <v>361</v>
      </c>
      <c r="H149" s="92" t="s">
        <v>477</v>
      </c>
      <c r="I149" s="92" t="s">
        <v>473</v>
      </c>
      <c r="J149" s="92" t="s">
        <v>478</v>
      </c>
    </row>
    <row r="150" spans="1:10" x14ac:dyDescent="0.2">
      <c r="A150" s="92" t="s">
        <v>204</v>
      </c>
      <c r="C150" s="92" t="s">
        <v>75</v>
      </c>
      <c r="D150" s="92" t="s">
        <v>97</v>
      </c>
      <c r="E150" s="92" t="s">
        <v>585</v>
      </c>
      <c r="F150" s="93">
        <v>24</v>
      </c>
      <c r="G150" s="92" t="s">
        <v>361</v>
      </c>
      <c r="H150" s="92" t="s">
        <v>477</v>
      </c>
      <c r="I150" s="92" t="s">
        <v>473</v>
      </c>
      <c r="J150" s="92" t="s">
        <v>478</v>
      </c>
    </row>
    <row r="151" spans="1:10" x14ac:dyDescent="0.2">
      <c r="A151" s="92" t="s">
        <v>204</v>
      </c>
      <c r="C151" s="92" t="s">
        <v>75</v>
      </c>
      <c r="D151" s="92" t="s">
        <v>98</v>
      </c>
      <c r="E151" s="92" t="s">
        <v>25</v>
      </c>
      <c r="F151" s="93">
        <v>20</v>
      </c>
      <c r="G151" s="92" t="s">
        <v>361</v>
      </c>
      <c r="H151" s="92" t="s">
        <v>477</v>
      </c>
      <c r="I151" s="92" t="s">
        <v>473</v>
      </c>
      <c r="J151" s="92" t="s">
        <v>478</v>
      </c>
    </row>
    <row r="152" spans="1:10" x14ac:dyDescent="0.2">
      <c r="A152" s="92" t="s">
        <v>204</v>
      </c>
      <c r="C152" s="92" t="s">
        <v>75</v>
      </c>
      <c r="D152" s="92" t="s">
        <v>100</v>
      </c>
      <c r="E152" s="92" t="s">
        <v>586</v>
      </c>
      <c r="F152" s="93">
        <v>37</v>
      </c>
      <c r="G152" s="92" t="s">
        <v>361</v>
      </c>
      <c r="H152" s="92" t="s">
        <v>477</v>
      </c>
      <c r="I152" s="92" t="s">
        <v>473</v>
      </c>
      <c r="J152" s="92" t="s">
        <v>478</v>
      </c>
    </row>
    <row r="153" spans="1:10" x14ac:dyDescent="0.2">
      <c r="A153" s="92" t="s">
        <v>204</v>
      </c>
      <c r="C153" s="92" t="s">
        <v>75</v>
      </c>
      <c r="D153" s="92" t="s">
        <v>587</v>
      </c>
      <c r="E153" s="92" t="s">
        <v>21</v>
      </c>
      <c r="F153" s="93">
        <v>4.5999999999999996</v>
      </c>
      <c r="G153" s="92" t="s">
        <v>361</v>
      </c>
      <c r="H153" s="92" t="s">
        <v>475</v>
      </c>
      <c r="I153" s="92" t="s">
        <v>473</v>
      </c>
      <c r="J153" s="92" t="s">
        <v>476</v>
      </c>
    </row>
    <row r="154" spans="1:10" x14ac:dyDescent="0.2">
      <c r="A154" s="92" t="s">
        <v>204</v>
      </c>
      <c r="C154" s="92" t="s">
        <v>75</v>
      </c>
      <c r="D154" s="92" t="s">
        <v>102</v>
      </c>
      <c r="E154" s="92" t="s">
        <v>454</v>
      </c>
      <c r="F154" s="93">
        <v>53</v>
      </c>
      <c r="G154" s="92" t="s">
        <v>361</v>
      </c>
      <c r="H154" s="92" t="s">
        <v>479</v>
      </c>
      <c r="I154" s="92" t="s">
        <v>473</v>
      </c>
      <c r="J154" s="92" t="s">
        <v>480</v>
      </c>
    </row>
    <row r="155" spans="1:10" x14ac:dyDescent="0.2">
      <c r="A155" s="92" t="s">
        <v>204</v>
      </c>
      <c r="C155" s="92" t="s">
        <v>75</v>
      </c>
      <c r="D155" s="92" t="s">
        <v>104</v>
      </c>
      <c r="E155" s="92" t="s">
        <v>455</v>
      </c>
      <c r="F155" s="93">
        <v>10.56</v>
      </c>
      <c r="G155" s="92" t="s">
        <v>385</v>
      </c>
      <c r="H155" s="92" t="s">
        <v>512</v>
      </c>
      <c r="I155" s="92" t="s">
        <v>473</v>
      </c>
      <c r="J155" s="92" t="s">
        <v>513</v>
      </c>
    </row>
    <row r="156" spans="1:10" x14ac:dyDescent="0.2">
      <c r="A156" s="92" t="s">
        <v>204</v>
      </c>
      <c r="C156" s="92" t="s">
        <v>75</v>
      </c>
      <c r="D156" s="92" t="s">
        <v>106</v>
      </c>
      <c r="E156" s="92" t="s">
        <v>455</v>
      </c>
      <c r="F156" s="93">
        <v>7.6</v>
      </c>
      <c r="G156" s="92" t="s">
        <v>385</v>
      </c>
      <c r="H156" s="92" t="s">
        <v>512</v>
      </c>
      <c r="I156" s="92" t="s">
        <v>473</v>
      </c>
      <c r="J156" s="92" t="s">
        <v>513</v>
      </c>
    </row>
    <row r="157" spans="1:10" x14ac:dyDescent="0.2">
      <c r="A157" s="92" t="s">
        <v>204</v>
      </c>
      <c r="C157" s="92" t="s">
        <v>75</v>
      </c>
      <c r="D157" s="92" t="s">
        <v>108</v>
      </c>
      <c r="E157" s="92" t="s">
        <v>588</v>
      </c>
      <c r="F157" s="93">
        <v>4.8</v>
      </c>
      <c r="G157" s="92" t="s">
        <v>385</v>
      </c>
      <c r="H157" s="92" t="s">
        <v>512</v>
      </c>
      <c r="I157" s="92" t="s">
        <v>473</v>
      </c>
      <c r="J157" s="92" t="s">
        <v>513</v>
      </c>
    </row>
    <row r="158" spans="1:10" x14ac:dyDescent="0.2">
      <c r="A158" s="92" t="s">
        <v>212</v>
      </c>
      <c r="C158" s="92" t="s">
        <v>184</v>
      </c>
      <c r="D158" s="92" t="s">
        <v>315</v>
      </c>
      <c r="E158" s="92" t="s">
        <v>316</v>
      </c>
      <c r="F158" s="93">
        <v>43.04</v>
      </c>
      <c r="G158" s="92" t="s">
        <v>361</v>
      </c>
      <c r="H158" s="92" t="s">
        <v>477</v>
      </c>
      <c r="I158" s="92" t="s">
        <v>473</v>
      </c>
      <c r="J158" s="92" t="s">
        <v>478</v>
      </c>
    </row>
    <row r="159" spans="1:10" x14ac:dyDescent="0.2">
      <c r="A159" s="92" t="s">
        <v>212</v>
      </c>
      <c r="C159" s="92" t="s">
        <v>184</v>
      </c>
      <c r="D159" s="92" t="s">
        <v>589</v>
      </c>
      <c r="E159" s="92" t="s">
        <v>316</v>
      </c>
      <c r="G159" s="92" t="s">
        <v>361</v>
      </c>
      <c r="H159" s="92" t="s">
        <v>477</v>
      </c>
      <c r="I159" s="92" t="s">
        <v>473</v>
      </c>
      <c r="J159" s="92" t="s">
        <v>478</v>
      </c>
    </row>
    <row r="160" spans="1:10" x14ac:dyDescent="0.2">
      <c r="A160" s="92" t="s">
        <v>212</v>
      </c>
      <c r="C160" s="92" t="s">
        <v>184</v>
      </c>
      <c r="D160" s="92" t="s">
        <v>317</v>
      </c>
      <c r="E160" s="92" t="s">
        <v>79</v>
      </c>
      <c r="F160" s="93">
        <v>20.6</v>
      </c>
      <c r="G160" s="92" t="s">
        <v>361</v>
      </c>
      <c r="H160" s="92" t="s">
        <v>477</v>
      </c>
      <c r="I160" s="92" t="s">
        <v>473</v>
      </c>
      <c r="J160" s="92" t="s">
        <v>478</v>
      </c>
    </row>
    <row r="161" spans="1:10" x14ac:dyDescent="0.2">
      <c r="A161" s="92" t="s">
        <v>212</v>
      </c>
      <c r="C161" s="92" t="s">
        <v>184</v>
      </c>
      <c r="D161" s="92" t="s">
        <v>318</v>
      </c>
      <c r="E161" s="92" t="s">
        <v>79</v>
      </c>
      <c r="F161" s="93">
        <v>13.6</v>
      </c>
      <c r="G161" s="92" t="s">
        <v>361</v>
      </c>
      <c r="H161" s="92" t="s">
        <v>477</v>
      </c>
      <c r="I161" s="92" t="s">
        <v>473</v>
      </c>
      <c r="J161" s="92" t="s">
        <v>478</v>
      </c>
    </row>
    <row r="162" spans="1:10" x14ac:dyDescent="0.2">
      <c r="A162" s="92" t="s">
        <v>212</v>
      </c>
      <c r="C162" s="92" t="s">
        <v>184</v>
      </c>
      <c r="D162" s="92" t="s">
        <v>319</v>
      </c>
      <c r="E162" s="92" t="s">
        <v>316</v>
      </c>
      <c r="F162" s="93">
        <v>29.6</v>
      </c>
      <c r="G162" s="92" t="s">
        <v>361</v>
      </c>
      <c r="H162" s="92" t="s">
        <v>477</v>
      </c>
      <c r="I162" s="92" t="s">
        <v>473</v>
      </c>
      <c r="J162" s="92" t="s">
        <v>478</v>
      </c>
    </row>
    <row r="163" spans="1:10" x14ac:dyDescent="0.2">
      <c r="A163" s="92" t="s">
        <v>212</v>
      </c>
      <c r="C163" s="92" t="s">
        <v>184</v>
      </c>
      <c r="D163" s="92" t="s">
        <v>320</v>
      </c>
      <c r="E163" s="92" t="s">
        <v>321</v>
      </c>
      <c r="F163" s="93">
        <v>23.7</v>
      </c>
      <c r="G163" s="92" t="s">
        <v>361</v>
      </c>
      <c r="H163" s="92" t="s">
        <v>477</v>
      </c>
      <c r="I163" s="92" t="s">
        <v>473</v>
      </c>
      <c r="J163" s="92" t="s">
        <v>478</v>
      </c>
    </row>
    <row r="164" spans="1:10" x14ac:dyDescent="0.2">
      <c r="A164" s="92" t="s">
        <v>212</v>
      </c>
      <c r="C164" s="92" t="s">
        <v>184</v>
      </c>
      <c r="D164" s="92" t="s">
        <v>322</v>
      </c>
      <c r="E164" s="92" t="s">
        <v>590</v>
      </c>
      <c r="F164" s="93">
        <v>56.3</v>
      </c>
      <c r="G164" s="92" t="s">
        <v>361</v>
      </c>
      <c r="H164" s="92" t="s">
        <v>477</v>
      </c>
      <c r="I164" s="92" t="s">
        <v>473</v>
      </c>
      <c r="J164" s="92" t="s">
        <v>478</v>
      </c>
    </row>
    <row r="165" spans="1:10" x14ac:dyDescent="0.2">
      <c r="A165" s="92" t="s">
        <v>212</v>
      </c>
      <c r="C165" s="92" t="s">
        <v>184</v>
      </c>
      <c r="D165" s="92" t="s">
        <v>324</v>
      </c>
      <c r="E165" s="92" t="s">
        <v>323</v>
      </c>
      <c r="F165" s="93">
        <v>3.12</v>
      </c>
      <c r="G165" s="92" t="s">
        <v>361</v>
      </c>
      <c r="H165" s="92" t="s">
        <v>477</v>
      </c>
      <c r="I165" s="92" t="s">
        <v>473</v>
      </c>
      <c r="J165" s="92" t="s">
        <v>478</v>
      </c>
    </row>
    <row r="166" spans="1:10" x14ac:dyDescent="0.2">
      <c r="A166" s="92" t="s">
        <v>212</v>
      </c>
      <c r="C166" s="92" t="s">
        <v>184</v>
      </c>
      <c r="D166" s="92" t="s">
        <v>325</v>
      </c>
      <c r="E166" s="92" t="s">
        <v>323</v>
      </c>
      <c r="F166" s="93">
        <v>3.12</v>
      </c>
      <c r="G166" s="92" t="s">
        <v>361</v>
      </c>
      <c r="H166" s="92" t="s">
        <v>477</v>
      </c>
      <c r="I166" s="92" t="s">
        <v>473</v>
      </c>
      <c r="J166" s="92" t="s">
        <v>478</v>
      </c>
    </row>
    <row r="167" spans="1:10" x14ac:dyDescent="0.2">
      <c r="A167" s="92" t="s">
        <v>212</v>
      </c>
      <c r="C167" s="92" t="s">
        <v>184</v>
      </c>
      <c r="D167" s="92" t="s">
        <v>326</v>
      </c>
      <c r="E167" s="92" t="s">
        <v>323</v>
      </c>
      <c r="F167" s="93">
        <v>3.12</v>
      </c>
      <c r="G167" s="92" t="s">
        <v>361</v>
      </c>
      <c r="H167" s="92" t="s">
        <v>477</v>
      </c>
      <c r="I167" s="92" t="s">
        <v>473</v>
      </c>
      <c r="J167" s="92" t="s">
        <v>478</v>
      </c>
    </row>
    <row r="168" spans="1:10" x14ac:dyDescent="0.2">
      <c r="A168" s="92" t="s">
        <v>212</v>
      </c>
      <c r="C168" s="92" t="s">
        <v>184</v>
      </c>
      <c r="D168" s="92" t="s">
        <v>327</v>
      </c>
      <c r="E168" s="92" t="s">
        <v>323</v>
      </c>
      <c r="F168" s="93">
        <v>3.12</v>
      </c>
      <c r="G168" s="92" t="s">
        <v>361</v>
      </c>
      <c r="H168" s="92" t="s">
        <v>477</v>
      </c>
      <c r="I168" s="92" t="s">
        <v>473</v>
      </c>
      <c r="J168" s="92" t="s">
        <v>478</v>
      </c>
    </row>
    <row r="169" spans="1:10" x14ac:dyDescent="0.2">
      <c r="A169" s="92" t="s">
        <v>212</v>
      </c>
      <c r="C169" s="92" t="s">
        <v>184</v>
      </c>
      <c r="D169" s="92" t="s">
        <v>328</v>
      </c>
      <c r="E169" s="92" t="s">
        <v>323</v>
      </c>
      <c r="F169" s="93">
        <v>6.24</v>
      </c>
      <c r="G169" s="92" t="s">
        <v>361</v>
      </c>
      <c r="H169" s="92" t="s">
        <v>477</v>
      </c>
      <c r="I169" s="92" t="s">
        <v>473</v>
      </c>
      <c r="J169" s="92" t="s">
        <v>478</v>
      </c>
    </row>
    <row r="170" spans="1:10" x14ac:dyDescent="0.2">
      <c r="A170" s="92" t="s">
        <v>212</v>
      </c>
      <c r="C170" s="92" t="s">
        <v>184</v>
      </c>
      <c r="D170" s="92" t="s">
        <v>329</v>
      </c>
      <c r="E170" s="92" t="s">
        <v>316</v>
      </c>
      <c r="F170" s="93">
        <v>65.52</v>
      </c>
      <c r="G170" s="92" t="s">
        <v>361</v>
      </c>
      <c r="H170" s="92" t="s">
        <v>477</v>
      </c>
      <c r="I170" s="92" t="s">
        <v>473</v>
      </c>
      <c r="J170" s="92" t="s">
        <v>478</v>
      </c>
    </row>
    <row r="171" spans="1:10" x14ac:dyDescent="0.2">
      <c r="A171" s="92" t="s">
        <v>212</v>
      </c>
      <c r="C171" s="92" t="s">
        <v>184</v>
      </c>
      <c r="D171" s="92" t="s">
        <v>591</v>
      </c>
      <c r="E171" s="92" t="s">
        <v>316</v>
      </c>
      <c r="G171" s="92" t="s">
        <v>361</v>
      </c>
      <c r="H171" s="92" t="s">
        <v>477</v>
      </c>
      <c r="I171" s="92" t="s">
        <v>473</v>
      </c>
      <c r="J171" s="92" t="s">
        <v>478</v>
      </c>
    </row>
    <row r="172" spans="1:10" x14ac:dyDescent="0.2">
      <c r="A172" s="92" t="s">
        <v>212</v>
      </c>
      <c r="C172" s="92" t="s">
        <v>184</v>
      </c>
      <c r="D172" s="92" t="s">
        <v>592</v>
      </c>
      <c r="E172" s="92" t="s">
        <v>316</v>
      </c>
      <c r="G172" s="92" t="s">
        <v>361</v>
      </c>
      <c r="H172" s="92" t="s">
        <v>477</v>
      </c>
      <c r="I172" s="92" t="s">
        <v>473</v>
      </c>
      <c r="J172" s="92" t="s">
        <v>478</v>
      </c>
    </row>
    <row r="173" spans="1:10" x14ac:dyDescent="0.2">
      <c r="A173" s="92" t="s">
        <v>212</v>
      </c>
      <c r="C173" s="92" t="s">
        <v>184</v>
      </c>
      <c r="D173" s="92" t="s">
        <v>330</v>
      </c>
      <c r="E173" s="92" t="s">
        <v>316</v>
      </c>
      <c r="F173" s="93">
        <v>16.600000000000001</v>
      </c>
      <c r="G173" s="92" t="s">
        <v>361</v>
      </c>
      <c r="H173" s="92" t="s">
        <v>477</v>
      </c>
      <c r="I173" s="92" t="s">
        <v>473</v>
      </c>
      <c r="J173" s="92" t="s">
        <v>478</v>
      </c>
    </row>
    <row r="174" spans="1:10" x14ac:dyDescent="0.2">
      <c r="A174" s="92" t="s">
        <v>212</v>
      </c>
      <c r="C174" s="92" t="s">
        <v>184</v>
      </c>
      <c r="D174" s="92" t="s">
        <v>331</v>
      </c>
      <c r="E174" s="92" t="s">
        <v>316</v>
      </c>
      <c r="F174" s="93">
        <v>38.700000000000003</v>
      </c>
      <c r="G174" s="92" t="s">
        <v>361</v>
      </c>
      <c r="H174" s="92" t="s">
        <v>477</v>
      </c>
      <c r="I174" s="92" t="s">
        <v>473</v>
      </c>
      <c r="J174" s="92" t="s">
        <v>478</v>
      </c>
    </row>
    <row r="175" spans="1:10" x14ac:dyDescent="0.2">
      <c r="A175" s="92" t="s">
        <v>212</v>
      </c>
      <c r="C175" s="92" t="s">
        <v>184</v>
      </c>
      <c r="D175" s="92" t="s">
        <v>593</v>
      </c>
      <c r="E175" s="92" t="s">
        <v>316</v>
      </c>
      <c r="G175" s="92" t="s">
        <v>361</v>
      </c>
      <c r="H175" s="92" t="s">
        <v>477</v>
      </c>
      <c r="I175" s="92" t="s">
        <v>473</v>
      </c>
      <c r="J175" s="92" t="s">
        <v>478</v>
      </c>
    </row>
    <row r="176" spans="1:10" x14ac:dyDescent="0.2">
      <c r="A176" s="92" t="s">
        <v>212</v>
      </c>
      <c r="C176" s="92" t="s">
        <v>184</v>
      </c>
      <c r="D176" s="92" t="s">
        <v>332</v>
      </c>
      <c r="E176" s="92" t="s">
        <v>79</v>
      </c>
      <c r="F176" s="93">
        <v>34.700000000000003</v>
      </c>
      <c r="G176" s="92" t="s">
        <v>361</v>
      </c>
      <c r="H176" s="92" t="s">
        <v>477</v>
      </c>
      <c r="I176" s="92" t="s">
        <v>473</v>
      </c>
      <c r="J176" s="92" t="s">
        <v>478</v>
      </c>
    </row>
    <row r="177" spans="1:10" x14ac:dyDescent="0.2">
      <c r="A177" s="92" t="s">
        <v>212</v>
      </c>
      <c r="C177" s="92" t="s">
        <v>184</v>
      </c>
      <c r="D177" s="92" t="s">
        <v>333</v>
      </c>
      <c r="E177" s="92" t="s">
        <v>316</v>
      </c>
      <c r="F177" s="93">
        <v>23.8</v>
      </c>
      <c r="G177" s="92" t="s">
        <v>361</v>
      </c>
      <c r="H177" s="92" t="s">
        <v>477</v>
      </c>
      <c r="I177" s="92" t="s">
        <v>473</v>
      </c>
      <c r="J177" s="92" t="s">
        <v>478</v>
      </c>
    </row>
    <row r="178" spans="1:10" x14ac:dyDescent="0.2">
      <c r="A178" s="92" t="s">
        <v>212</v>
      </c>
      <c r="C178" s="92" t="s">
        <v>184</v>
      </c>
      <c r="D178" s="92" t="s">
        <v>334</v>
      </c>
      <c r="E178" s="92" t="s">
        <v>335</v>
      </c>
      <c r="F178" s="93">
        <v>24.6</v>
      </c>
      <c r="G178" s="92" t="s">
        <v>361</v>
      </c>
      <c r="H178" s="92" t="s">
        <v>477</v>
      </c>
      <c r="I178" s="92" t="s">
        <v>473</v>
      </c>
      <c r="J178" s="92" t="s">
        <v>478</v>
      </c>
    </row>
    <row r="179" spans="1:10" x14ac:dyDescent="0.2">
      <c r="A179" s="92" t="s">
        <v>212</v>
      </c>
      <c r="C179" s="92" t="s">
        <v>184</v>
      </c>
      <c r="D179" s="92" t="s">
        <v>336</v>
      </c>
      <c r="E179" s="92" t="s">
        <v>316</v>
      </c>
      <c r="F179" s="93">
        <v>24.6</v>
      </c>
      <c r="G179" s="92" t="s">
        <v>361</v>
      </c>
      <c r="H179" s="92" t="s">
        <v>477</v>
      </c>
      <c r="I179" s="92" t="s">
        <v>473</v>
      </c>
      <c r="J179" s="92" t="s">
        <v>478</v>
      </c>
    </row>
    <row r="180" spans="1:10" x14ac:dyDescent="0.2">
      <c r="A180" s="92" t="s">
        <v>212</v>
      </c>
      <c r="C180" s="92" t="s">
        <v>184</v>
      </c>
      <c r="D180" s="92" t="s">
        <v>337</v>
      </c>
      <c r="E180" s="92" t="s">
        <v>594</v>
      </c>
      <c r="F180" s="93">
        <v>57.7</v>
      </c>
      <c r="G180" s="92" t="s">
        <v>376</v>
      </c>
      <c r="H180" s="92" t="s">
        <v>472</v>
      </c>
      <c r="I180" s="92" t="s">
        <v>473</v>
      </c>
      <c r="J180" s="92" t="s">
        <v>474</v>
      </c>
    </row>
    <row r="181" spans="1:10" x14ac:dyDescent="0.2">
      <c r="A181" s="92" t="s">
        <v>212</v>
      </c>
      <c r="C181" s="92" t="s">
        <v>184</v>
      </c>
      <c r="D181" s="92" t="s">
        <v>595</v>
      </c>
      <c r="E181" s="92" t="s">
        <v>596</v>
      </c>
      <c r="G181" s="92" t="s">
        <v>376</v>
      </c>
      <c r="H181" s="92" t="s">
        <v>472</v>
      </c>
      <c r="I181" s="92" t="s">
        <v>473</v>
      </c>
      <c r="J181" s="92" t="s">
        <v>474</v>
      </c>
    </row>
    <row r="182" spans="1:10" x14ac:dyDescent="0.2">
      <c r="A182" s="92" t="s">
        <v>212</v>
      </c>
      <c r="C182" s="92" t="s">
        <v>184</v>
      </c>
      <c r="D182" s="92" t="s">
        <v>597</v>
      </c>
      <c r="E182" s="92" t="s">
        <v>21</v>
      </c>
      <c r="G182" s="92" t="s">
        <v>376</v>
      </c>
      <c r="H182" s="92" t="s">
        <v>472</v>
      </c>
      <c r="I182" s="92" t="s">
        <v>473</v>
      </c>
      <c r="J182" s="92" t="s">
        <v>474</v>
      </c>
    </row>
    <row r="183" spans="1:10" x14ac:dyDescent="0.2">
      <c r="A183" s="92" t="s">
        <v>212</v>
      </c>
      <c r="C183" s="92" t="s">
        <v>184</v>
      </c>
      <c r="D183" s="92" t="s">
        <v>339</v>
      </c>
      <c r="E183" s="92" t="s">
        <v>598</v>
      </c>
      <c r="F183" s="93">
        <v>114.8</v>
      </c>
      <c r="G183" s="92" t="s">
        <v>361</v>
      </c>
      <c r="H183" s="92" t="s">
        <v>477</v>
      </c>
      <c r="I183" s="92" t="s">
        <v>473</v>
      </c>
      <c r="J183" s="92" t="s">
        <v>478</v>
      </c>
    </row>
    <row r="184" spans="1:10" x14ac:dyDescent="0.2">
      <c r="A184" s="92" t="s">
        <v>212</v>
      </c>
      <c r="C184" s="92" t="s">
        <v>184</v>
      </c>
      <c r="D184" s="92" t="s">
        <v>340</v>
      </c>
      <c r="E184" s="92" t="s">
        <v>341</v>
      </c>
      <c r="F184" s="93">
        <v>118</v>
      </c>
      <c r="G184" s="92" t="s">
        <v>361</v>
      </c>
      <c r="H184" s="92" t="s">
        <v>477</v>
      </c>
      <c r="I184" s="92" t="s">
        <v>473</v>
      </c>
      <c r="J184" s="92" t="s">
        <v>478</v>
      </c>
    </row>
    <row r="185" spans="1:10" x14ac:dyDescent="0.2">
      <c r="A185" s="92" t="s">
        <v>212</v>
      </c>
      <c r="C185" s="92" t="s">
        <v>184</v>
      </c>
      <c r="D185" s="92" t="s">
        <v>599</v>
      </c>
      <c r="E185" s="92" t="s">
        <v>341</v>
      </c>
      <c r="G185" s="92" t="s">
        <v>361</v>
      </c>
      <c r="H185" s="92" t="s">
        <v>477</v>
      </c>
      <c r="I185" s="92" t="s">
        <v>473</v>
      </c>
      <c r="J185" s="92" t="s">
        <v>478</v>
      </c>
    </row>
    <row r="186" spans="1:10" x14ac:dyDescent="0.2">
      <c r="A186" s="92" t="s">
        <v>212</v>
      </c>
      <c r="C186" s="92" t="s">
        <v>184</v>
      </c>
      <c r="D186" s="92" t="s">
        <v>342</v>
      </c>
      <c r="E186" s="92" t="s">
        <v>107</v>
      </c>
      <c r="F186" s="93">
        <v>60.6</v>
      </c>
      <c r="G186" s="92" t="s">
        <v>361</v>
      </c>
      <c r="H186" s="92" t="s">
        <v>479</v>
      </c>
      <c r="I186" s="92" t="s">
        <v>473</v>
      </c>
      <c r="J186" s="92" t="s">
        <v>480</v>
      </c>
    </row>
    <row r="187" spans="1:10" x14ac:dyDescent="0.2">
      <c r="A187" s="92" t="s">
        <v>212</v>
      </c>
      <c r="C187" s="92" t="s">
        <v>184</v>
      </c>
      <c r="D187" s="92" t="s">
        <v>343</v>
      </c>
      <c r="E187" s="92" t="s">
        <v>107</v>
      </c>
      <c r="F187" s="93">
        <v>21.18</v>
      </c>
      <c r="G187" s="92" t="s">
        <v>361</v>
      </c>
      <c r="H187" s="92" t="s">
        <v>479</v>
      </c>
      <c r="I187" s="92" t="s">
        <v>473</v>
      </c>
      <c r="J187" s="92" t="s">
        <v>480</v>
      </c>
    </row>
    <row r="188" spans="1:10" x14ac:dyDescent="0.2">
      <c r="A188" s="92" t="s">
        <v>212</v>
      </c>
      <c r="C188" s="92" t="s">
        <v>184</v>
      </c>
      <c r="D188" s="92" t="s">
        <v>395</v>
      </c>
      <c r="E188" s="92" t="s">
        <v>107</v>
      </c>
      <c r="F188" s="93">
        <v>32.5</v>
      </c>
      <c r="G188" s="92" t="s">
        <v>361</v>
      </c>
      <c r="H188" s="92" t="s">
        <v>479</v>
      </c>
      <c r="I188" s="92" t="s">
        <v>473</v>
      </c>
      <c r="J188" s="92" t="s">
        <v>480</v>
      </c>
    </row>
    <row r="189" spans="1:10" x14ac:dyDescent="0.2">
      <c r="A189" s="92" t="s">
        <v>212</v>
      </c>
      <c r="C189" s="92" t="s">
        <v>184</v>
      </c>
      <c r="D189" s="92" t="s">
        <v>600</v>
      </c>
      <c r="E189" s="92" t="s">
        <v>107</v>
      </c>
      <c r="F189" s="93">
        <v>51.7</v>
      </c>
      <c r="G189" s="92" t="s">
        <v>361</v>
      </c>
      <c r="H189" s="92" t="s">
        <v>479</v>
      </c>
      <c r="I189" s="92" t="s">
        <v>473</v>
      </c>
      <c r="J189" s="92" t="s">
        <v>480</v>
      </c>
    </row>
    <row r="190" spans="1:10" x14ac:dyDescent="0.2">
      <c r="A190" s="92" t="s">
        <v>212</v>
      </c>
      <c r="C190" s="92" t="s">
        <v>184</v>
      </c>
      <c r="D190" s="92" t="s">
        <v>601</v>
      </c>
      <c r="E190" s="92" t="s">
        <v>107</v>
      </c>
      <c r="F190" s="93">
        <v>51.7</v>
      </c>
      <c r="G190" s="92" t="s">
        <v>361</v>
      </c>
      <c r="H190" s="92" t="s">
        <v>479</v>
      </c>
      <c r="I190" s="92" t="s">
        <v>473</v>
      </c>
      <c r="J190" s="92" t="s">
        <v>480</v>
      </c>
    </row>
    <row r="191" spans="1:10" x14ac:dyDescent="0.2">
      <c r="A191" s="92" t="s">
        <v>212</v>
      </c>
      <c r="C191" s="92" t="s">
        <v>184</v>
      </c>
      <c r="D191" s="92" t="s">
        <v>344</v>
      </c>
      <c r="E191" s="92" t="s">
        <v>602</v>
      </c>
      <c r="F191" s="93">
        <v>33.46</v>
      </c>
      <c r="G191" s="92" t="s">
        <v>361</v>
      </c>
      <c r="H191" s="92" t="s">
        <v>477</v>
      </c>
      <c r="I191" s="92" t="s">
        <v>473</v>
      </c>
      <c r="J191" s="92" t="s">
        <v>478</v>
      </c>
    </row>
    <row r="192" spans="1:10" x14ac:dyDescent="0.2">
      <c r="A192" s="92" t="s">
        <v>212</v>
      </c>
      <c r="C192" s="92" t="s">
        <v>184</v>
      </c>
      <c r="D192" s="92" t="s">
        <v>345</v>
      </c>
      <c r="E192" s="92" t="s">
        <v>602</v>
      </c>
      <c r="F192" s="93">
        <v>11.67</v>
      </c>
      <c r="G192" s="92" t="s">
        <v>361</v>
      </c>
      <c r="H192" s="92" t="s">
        <v>477</v>
      </c>
      <c r="I192" s="92" t="s">
        <v>473</v>
      </c>
      <c r="J192" s="92" t="s">
        <v>478</v>
      </c>
    </row>
    <row r="193" spans="1:10" x14ac:dyDescent="0.2">
      <c r="A193" s="92" t="s">
        <v>212</v>
      </c>
      <c r="C193" s="92" t="s">
        <v>184</v>
      </c>
      <c r="D193" s="92" t="s">
        <v>346</v>
      </c>
      <c r="E193" s="92" t="s">
        <v>25</v>
      </c>
      <c r="F193" s="93">
        <v>51.12</v>
      </c>
      <c r="G193" s="92" t="s">
        <v>361</v>
      </c>
      <c r="H193" s="92" t="s">
        <v>477</v>
      </c>
      <c r="I193" s="92" t="s">
        <v>473</v>
      </c>
      <c r="J193" s="92" t="s">
        <v>478</v>
      </c>
    </row>
    <row r="194" spans="1:10" x14ac:dyDescent="0.2">
      <c r="A194" s="92" t="s">
        <v>212</v>
      </c>
      <c r="C194" s="92" t="s">
        <v>184</v>
      </c>
      <c r="D194" s="92" t="s">
        <v>347</v>
      </c>
      <c r="E194" s="92" t="s">
        <v>603</v>
      </c>
      <c r="F194" s="93">
        <v>20.420000000000002</v>
      </c>
      <c r="G194" s="92" t="s">
        <v>361</v>
      </c>
      <c r="H194" s="92" t="s">
        <v>477</v>
      </c>
      <c r="I194" s="92" t="s">
        <v>473</v>
      </c>
      <c r="J194" s="92" t="s">
        <v>478</v>
      </c>
    </row>
    <row r="195" spans="1:10" x14ac:dyDescent="0.2">
      <c r="A195" s="92" t="s">
        <v>212</v>
      </c>
      <c r="C195" s="92" t="s">
        <v>184</v>
      </c>
      <c r="D195" s="92" t="s">
        <v>348</v>
      </c>
      <c r="E195" s="92" t="s">
        <v>25</v>
      </c>
      <c r="F195" s="93">
        <v>55.23</v>
      </c>
      <c r="G195" s="92" t="s">
        <v>361</v>
      </c>
      <c r="H195" s="92" t="s">
        <v>477</v>
      </c>
      <c r="I195" s="92" t="s">
        <v>473</v>
      </c>
      <c r="J195" s="92" t="s">
        <v>478</v>
      </c>
    </row>
    <row r="196" spans="1:10" x14ac:dyDescent="0.2">
      <c r="A196" s="92" t="s">
        <v>212</v>
      </c>
      <c r="C196" s="92" t="s">
        <v>184</v>
      </c>
      <c r="D196" s="92" t="s">
        <v>349</v>
      </c>
      <c r="E196" s="92" t="s">
        <v>316</v>
      </c>
      <c r="F196" s="93">
        <v>14.12</v>
      </c>
      <c r="G196" s="92" t="s">
        <v>361</v>
      </c>
      <c r="H196" s="92" t="s">
        <v>477</v>
      </c>
      <c r="I196" s="92" t="s">
        <v>473</v>
      </c>
      <c r="J196" s="92" t="s">
        <v>478</v>
      </c>
    </row>
    <row r="197" spans="1:10" x14ac:dyDescent="0.2">
      <c r="A197" s="92" t="s">
        <v>212</v>
      </c>
      <c r="C197" s="92" t="s">
        <v>184</v>
      </c>
      <c r="D197" s="92" t="s">
        <v>350</v>
      </c>
      <c r="E197" s="92" t="s">
        <v>21</v>
      </c>
      <c r="F197" s="93">
        <v>14.23</v>
      </c>
      <c r="G197" s="92" t="s">
        <v>361</v>
      </c>
      <c r="H197" s="92" t="s">
        <v>604</v>
      </c>
      <c r="I197" s="92" t="s">
        <v>473</v>
      </c>
      <c r="J197" s="92" t="s">
        <v>605</v>
      </c>
    </row>
    <row r="198" spans="1:10" x14ac:dyDescent="0.2">
      <c r="A198" s="92" t="s">
        <v>212</v>
      </c>
      <c r="C198" s="92" t="s">
        <v>184</v>
      </c>
      <c r="D198" s="92" t="s">
        <v>351</v>
      </c>
      <c r="E198" s="92" t="s">
        <v>25</v>
      </c>
      <c r="F198" s="93">
        <v>22</v>
      </c>
      <c r="G198" s="92" t="s">
        <v>361</v>
      </c>
      <c r="H198" s="92" t="s">
        <v>477</v>
      </c>
      <c r="I198" s="92" t="s">
        <v>473</v>
      </c>
      <c r="J198" s="92" t="s">
        <v>478</v>
      </c>
    </row>
    <row r="199" spans="1:10" x14ac:dyDescent="0.2">
      <c r="A199" s="92" t="s">
        <v>212</v>
      </c>
      <c r="C199" s="92" t="s">
        <v>184</v>
      </c>
      <c r="D199" s="92" t="s">
        <v>354</v>
      </c>
      <c r="E199" s="92" t="s">
        <v>355</v>
      </c>
      <c r="F199" s="93">
        <v>3.7</v>
      </c>
      <c r="G199" s="92" t="s">
        <v>360</v>
      </c>
      <c r="H199" s="92" t="s">
        <v>512</v>
      </c>
      <c r="I199" s="92" t="s">
        <v>473</v>
      </c>
      <c r="J199" s="92" t="s">
        <v>513</v>
      </c>
    </row>
    <row r="200" spans="1:10" x14ac:dyDescent="0.2">
      <c r="A200" s="92" t="s">
        <v>212</v>
      </c>
      <c r="C200" s="92" t="s">
        <v>184</v>
      </c>
      <c r="D200" s="92" t="s">
        <v>354</v>
      </c>
      <c r="E200" s="92" t="s">
        <v>355</v>
      </c>
      <c r="F200" s="93">
        <v>3.7</v>
      </c>
      <c r="G200" s="92" t="s">
        <v>360</v>
      </c>
      <c r="H200" s="92" t="s">
        <v>641</v>
      </c>
      <c r="I200" s="92" t="s">
        <v>642</v>
      </c>
      <c r="J200" s="92" t="s">
        <v>643</v>
      </c>
    </row>
    <row r="201" spans="1:10" x14ac:dyDescent="0.2">
      <c r="A201" s="92" t="s">
        <v>212</v>
      </c>
      <c r="C201" s="92" t="s">
        <v>184</v>
      </c>
      <c r="D201" s="92" t="s">
        <v>356</v>
      </c>
      <c r="E201" s="92" t="s">
        <v>606</v>
      </c>
      <c r="F201" s="93">
        <v>5.8</v>
      </c>
      <c r="G201" s="92" t="s">
        <v>360</v>
      </c>
      <c r="H201" s="92" t="s">
        <v>512</v>
      </c>
      <c r="I201" s="92" t="s">
        <v>473</v>
      </c>
      <c r="J201" s="92" t="s">
        <v>513</v>
      </c>
    </row>
    <row r="202" spans="1:10" x14ac:dyDescent="0.2">
      <c r="A202" s="92" t="s">
        <v>212</v>
      </c>
      <c r="C202" s="92" t="s">
        <v>184</v>
      </c>
      <c r="D202" s="92" t="s">
        <v>356</v>
      </c>
      <c r="E202" s="92" t="s">
        <v>606</v>
      </c>
      <c r="F202" s="93">
        <v>5.8</v>
      </c>
      <c r="G202" s="92" t="s">
        <v>360</v>
      </c>
      <c r="H202" s="92" t="s">
        <v>641</v>
      </c>
      <c r="I202" s="92" t="s">
        <v>642</v>
      </c>
      <c r="J202" s="92" t="s">
        <v>643</v>
      </c>
    </row>
    <row r="203" spans="1:10" x14ac:dyDescent="0.2">
      <c r="A203" s="92" t="s">
        <v>212</v>
      </c>
      <c r="C203" s="92" t="s">
        <v>184</v>
      </c>
      <c r="D203" s="92" t="s">
        <v>358</v>
      </c>
      <c r="E203" s="92" t="s">
        <v>607</v>
      </c>
      <c r="F203" s="93">
        <v>8.3000000000000007</v>
      </c>
      <c r="G203" s="92" t="s">
        <v>360</v>
      </c>
      <c r="H203" s="92" t="s">
        <v>512</v>
      </c>
      <c r="I203" s="92" t="s">
        <v>473</v>
      </c>
      <c r="J203" s="92" t="s">
        <v>513</v>
      </c>
    </row>
    <row r="204" spans="1:10" x14ac:dyDescent="0.2">
      <c r="A204" s="92" t="s">
        <v>212</v>
      </c>
      <c r="C204" s="92" t="s">
        <v>184</v>
      </c>
      <c r="D204" s="92" t="s">
        <v>358</v>
      </c>
      <c r="E204" s="92" t="s">
        <v>607</v>
      </c>
      <c r="F204" s="93">
        <v>8.3000000000000007</v>
      </c>
      <c r="G204" s="92" t="s">
        <v>360</v>
      </c>
      <c r="H204" s="92" t="s">
        <v>641</v>
      </c>
      <c r="I204" s="92" t="s">
        <v>642</v>
      </c>
      <c r="J204" s="92" t="s">
        <v>643</v>
      </c>
    </row>
    <row r="205" spans="1:10" x14ac:dyDescent="0.2">
      <c r="A205" s="92" t="s">
        <v>212</v>
      </c>
      <c r="C205" s="92" t="s">
        <v>184</v>
      </c>
      <c r="D205" s="92" t="s">
        <v>608</v>
      </c>
      <c r="E205" s="92" t="s">
        <v>609</v>
      </c>
      <c r="G205" s="92" t="s">
        <v>361</v>
      </c>
      <c r="H205" s="92" t="s">
        <v>479</v>
      </c>
      <c r="I205" s="92" t="s">
        <v>473</v>
      </c>
      <c r="J205" s="92" t="s">
        <v>480</v>
      </c>
    </row>
    <row r="206" spans="1:10" x14ac:dyDescent="0.2">
      <c r="A206" s="92" t="s">
        <v>212</v>
      </c>
      <c r="C206" s="92" t="s">
        <v>184</v>
      </c>
      <c r="D206" s="92" t="s">
        <v>610</v>
      </c>
      <c r="E206" s="92" t="s">
        <v>611</v>
      </c>
      <c r="G206" s="92" t="s">
        <v>361</v>
      </c>
      <c r="H206" s="92" t="s">
        <v>479</v>
      </c>
      <c r="I206" s="92" t="s">
        <v>473</v>
      </c>
      <c r="J206" s="92" t="s">
        <v>480</v>
      </c>
    </row>
    <row r="207" spans="1:10" x14ac:dyDescent="0.2">
      <c r="A207" s="92" t="s">
        <v>212</v>
      </c>
      <c r="C207" s="92" t="s">
        <v>501</v>
      </c>
      <c r="E207" s="92" t="s">
        <v>612</v>
      </c>
      <c r="F207" s="93">
        <v>75.64</v>
      </c>
      <c r="H207" s="92" t="s">
        <v>503</v>
      </c>
      <c r="I207" s="92" t="s">
        <v>613</v>
      </c>
      <c r="J207" s="92" t="s">
        <v>505</v>
      </c>
    </row>
    <row r="208" spans="1:10" x14ac:dyDescent="0.2">
      <c r="A208" s="92" t="s">
        <v>212</v>
      </c>
      <c r="C208" s="92" t="s">
        <v>501</v>
      </c>
      <c r="E208" s="92" t="s">
        <v>612</v>
      </c>
      <c r="F208" s="93">
        <v>155.1</v>
      </c>
      <c r="H208" s="92" t="s">
        <v>506</v>
      </c>
      <c r="I208" s="92" t="s">
        <v>613</v>
      </c>
      <c r="J208" s="92" t="s">
        <v>507</v>
      </c>
    </row>
    <row r="209" spans="1:10" x14ac:dyDescent="0.2">
      <c r="A209" s="92" t="s">
        <v>224</v>
      </c>
      <c r="C209" s="92" t="s">
        <v>184</v>
      </c>
      <c r="D209" s="92" t="s">
        <v>193</v>
      </c>
      <c r="E209" s="92" t="s">
        <v>194</v>
      </c>
      <c r="F209" s="93">
        <v>52.2</v>
      </c>
      <c r="G209" s="92" t="s">
        <v>361</v>
      </c>
      <c r="H209" s="92" t="s">
        <v>479</v>
      </c>
      <c r="I209" s="92" t="s">
        <v>473</v>
      </c>
      <c r="J209" s="92" t="s">
        <v>480</v>
      </c>
    </row>
    <row r="210" spans="1:10" x14ac:dyDescent="0.2">
      <c r="A210" s="92" t="s">
        <v>224</v>
      </c>
      <c r="C210" s="92" t="s">
        <v>184</v>
      </c>
      <c r="D210" s="92" t="s">
        <v>197</v>
      </c>
      <c r="E210" s="92" t="s">
        <v>27</v>
      </c>
      <c r="F210" s="93">
        <v>27.2</v>
      </c>
      <c r="G210" s="92" t="s">
        <v>361</v>
      </c>
      <c r="H210" s="92" t="s">
        <v>479</v>
      </c>
      <c r="I210" s="92" t="s">
        <v>473</v>
      </c>
      <c r="J210" s="92" t="s">
        <v>480</v>
      </c>
    </row>
    <row r="211" spans="1:10" x14ac:dyDescent="0.2">
      <c r="A211" s="92" t="s">
        <v>224</v>
      </c>
      <c r="C211" s="92" t="s">
        <v>184</v>
      </c>
      <c r="D211" s="92" t="s">
        <v>198</v>
      </c>
      <c r="E211" s="92" t="s">
        <v>21</v>
      </c>
      <c r="F211" s="93">
        <v>7.4</v>
      </c>
      <c r="G211" s="92" t="s">
        <v>369</v>
      </c>
      <c r="H211" s="92" t="s">
        <v>472</v>
      </c>
      <c r="I211" s="92" t="s">
        <v>473</v>
      </c>
      <c r="J211" s="92" t="s">
        <v>474</v>
      </c>
    </row>
    <row r="212" spans="1:10" x14ac:dyDescent="0.2">
      <c r="A212" s="92" t="s">
        <v>224</v>
      </c>
      <c r="C212" s="92" t="s">
        <v>184</v>
      </c>
      <c r="D212" s="92" t="s">
        <v>199</v>
      </c>
      <c r="E212" s="92" t="s">
        <v>200</v>
      </c>
      <c r="F212" s="93">
        <v>25</v>
      </c>
      <c r="G212" s="92" t="s">
        <v>361</v>
      </c>
      <c r="H212" s="92" t="s">
        <v>477</v>
      </c>
      <c r="I212" s="92" t="s">
        <v>473</v>
      </c>
      <c r="J212" s="92" t="s">
        <v>478</v>
      </c>
    </row>
    <row r="213" spans="1:10" x14ac:dyDescent="0.2">
      <c r="A213" s="92" t="s">
        <v>224</v>
      </c>
      <c r="C213" s="92" t="s">
        <v>184</v>
      </c>
      <c r="D213" s="92" t="s">
        <v>201</v>
      </c>
      <c r="E213" s="92" t="s">
        <v>25</v>
      </c>
      <c r="F213" s="93">
        <v>29</v>
      </c>
      <c r="G213" s="92" t="s">
        <v>361</v>
      </c>
      <c r="H213" s="92" t="s">
        <v>477</v>
      </c>
      <c r="I213" s="92" t="s">
        <v>473</v>
      </c>
      <c r="J213" s="92" t="s">
        <v>478</v>
      </c>
    </row>
    <row r="214" spans="1:10" x14ac:dyDescent="0.2">
      <c r="A214" s="92" t="s">
        <v>224</v>
      </c>
      <c r="C214" s="92" t="s">
        <v>184</v>
      </c>
      <c r="D214" s="92" t="s">
        <v>202</v>
      </c>
      <c r="E214" s="92" t="s">
        <v>203</v>
      </c>
      <c r="F214" s="93">
        <v>14</v>
      </c>
      <c r="G214" s="92" t="s">
        <v>361</v>
      </c>
      <c r="H214" s="92" t="s">
        <v>479</v>
      </c>
      <c r="I214" s="92" t="s">
        <v>473</v>
      </c>
      <c r="J214" s="92" t="s">
        <v>480</v>
      </c>
    </row>
    <row r="215" spans="1:10" x14ac:dyDescent="0.2">
      <c r="A215" s="92" t="s">
        <v>224</v>
      </c>
      <c r="C215" s="92" t="s">
        <v>184</v>
      </c>
      <c r="D215" s="92" t="s">
        <v>204</v>
      </c>
      <c r="E215" s="92" t="s">
        <v>205</v>
      </c>
      <c r="F215" s="93">
        <v>11.4</v>
      </c>
      <c r="G215" s="92" t="s">
        <v>369</v>
      </c>
      <c r="H215" s="92" t="s">
        <v>481</v>
      </c>
      <c r="I215" s="92" t="s">
        <v>473</v>
      </c>
      <c r="J215" s="92" t="s">
        <v>480</v>
      </c>
    </row>
    <row r="216" spans="1:10" x14ac:dyDescent="0.2">
      <c r="A216" s="92" t="s">
        <v>224</v>
      </c>
      <c r="C216" s="92" t="s">
        <v>184</v>
      </c>
      <c r="D216" s="92" t="s">
        <v>206</v>
      </c>
      <c r="E216" s="92" t="s">
        <v>27</v>
      </c>
      <c r="F216" s="93">
        <v>40</v>
      </c>
      <c r="G216" s="92" t="s">
        <v>361</v>
      </c>
      <c r="H216" s="92" t="s">
        <v>479</v>
      </c>
      <c r="I216" s="92" t="s">
        <v>473</v>
      </c>
      <c r="J216" s="92" t="s">
        <v>480</v>
      </c>
    </row>
    <row r="217" spans="1:10" x14ac:dyDescent="0.2">
      <c r="A217" s="92" t="s">
        <v>224</v>
      </c>
      <c r="C217" s="92" t="s">
        <v>184</v>
      </c>
      <c r="D217" s="92" t="s">
        <v>207</v>
      </c>
      <c r="E217" s="92" t="s">
        <v>25</v>
      </c>
      <c r="F217" s="93">
        <v>26</v>
      </c>
      <c r="G217" s="92" t="s">
        <v>361</v>
      </c>
      <c r="H217" s="92" t="s">
        <v>477</v>
      </c>
      <c r="I217" s="92" t="s">
        <v>473</v>
      </c>
      <c r="J217" s="92" t="s">
        <v>478</v>
      </c>
    </row>
    <row r="218" spans="1:10" x14ac:dyDescent="0.2">
      <c r="A218" s="92" t="s">
        <v>224</v>
      </c>
      <c r="C218" s="92" t="s">
        <v>184</v>
      </c>
      <c r="D218" s="92" t="s">
        <v>208</v>
      </c>
      <c r="E218" s="92" t="s">
        <v>25</v>
      </c>
      <c r="F218" s="93">
        <v>26</v>
      </c>
      <c r="G218" s="92" t="s">
        <v>361</v>
      </c>
      <c r="H218" s="92" t="s">
        <v>477</v>
      </c>
      <c r="I218" s="92" t="s">
        <v>473</v>
      </c>
      <c r="J218" s="92" t="s">
        <v>478</v>
      </c>
    </row>
    <row r="219" spans="1:10" x14ac:dyDescent="0.2">
      <c r="A219" s="92" t="s">
        <v>224</v>
      </c>
      <c r="C219" s="92" t="s">
        <v>184</v>
      </c>
      <c r="D219" s="92" t="s">
        <v>209</v>
      </c>
      <c r="E219" s="92" t="s">
        <v>210</v>
      </c>
      <c r="F219" s="93">
        <v>17</v>
      </c>
      <c r="G219" s="92" t="s">
        <v>361</v>
      </c>
      <c r="H219" s="92" t="s">
        <v>477</v>
      </c>
      <c r="I219" s="92" t="s">
        <v>473</v>
      </c>
      <c r="J219" s="92" t="s">
        <v>478</v>
      </c>
    </row>
    <row r="220" spans="1:10" x14ac:dyDescent="0.2">
      <c r="A220" s="92" t="s">
        <v>224</v>
      </c>
      <c r="C220" s="92" t="s">
        <v>184</v>
      </c>
      <c r="D220" s="92" t="s">
        <v>211</v>
      </c>
      <c r="E220" s="92" t="s">
        <v>27</v>
      </c>
      <c r="F220" s="93">
        <v>19.2</v>
      </c>
      <c r="G220" s="92" t="s">
        <v>361</v>
      </c>
      <c r="H220" s="92" t="s">
        <v>479</v>
      </c>
      <c r="I220" s="92" t="s">
        <v>473</v>
      </c>
      <c r="J220" s="92" t="s">
        <v>480</v>
      </c>
    </row>
    <row r="221" spans="1:10" x14ac:dyDescent="0.2">
      <c r="A221" s="92" t="s">
        <v>224</v>
      </c>
      <c r="C221" s="92" t="s">
        <v>184</v>
      </c>
      <c r="D221" s="92" t="s">
        <v>212</v>
      </c>
      <c r="E221" s="92" t="s">
        <v>213</v>
      </c>
      <c r="F221" s="93">
        <v>59.3</v>
      </c>
      <c r="G221" s="92" t="s">
        <v>361</v>
      </c>
      <c r="H221" s="92" t="s">
        <v>477</v>
      </c>
      <c r="I221" s="92" t="s">
        <v>473</v>
      </c>
      <c r="J221" s="92" t="s">
        <v>478</v>
      </c>
    </row>
    <row r="222" spans="1:10" x14ac:dyDescent="0.2">
      <c r="A222" s="92" t="s">
        <v>224</v>
      </c>
      <c r="C222" s="92" t="s">
        <v>184</v>
      </c>
      <c r="D222" s="92" t="s">
        <v>214</v>
      </c>
      <c r="E222" s="92" t="s">
        <v>27</v>
      </c>
      <c r="F222" s="93">
        <v>27.3</v>
      </c>
      <c r="G222" s="92" t="s">
        <v>361</v>
      </c>
      <c r="H222" s="92" t="s">
        <v>479</v>
      </c>
      <c r="I222" s="92" t="s">
        <v>473</v>
      </c>
      <c r="J222" s="92" t="s">
        <v>480</v>
      </c>
    </row>
    <row r="223" spans="1:10" x14ac:dyDescent="0.2">
      <c r="A223" s="92" t="s">
        <v>224</v>
      </c>
      <c r="C223" s="92" t="s">
        <v>184</v>
      </c>
      <c r="D223" s="92" t="s">
        <v>216</v>
      </c>
      <c r="E223" s="92" t="s">
        <v>27</v>
      </c>
      <c r="F223" s="93">
        <v>12.4</v>
      </c>
      <c r="G223" s="92" t="s">
        <v>361</v>
      </c>
      <c r="H223" s="92" t="s">
        <v>479</v>
      </c>
      <c r="I223" s="92" t="s">
        <v>473</v>
      </c>
      <c r="J223" s="92" t="s">
        <v>480</v>
      </c>
    </row>
    <row r="224" spans="1:10" x14ac:dyDescent="0.2">
      <c r="A224" s="92" t="s">
        <v>224</v>
      </c>
      <c r="C224" s="92" t="s">
        <v>184</v>
      </c>
      <c r="D224" s="92" t="s">
        <v>217</v>
      </c>
      <c r="E224" s="92" t="s">
        <v>218</v>
      </c>
      <c r="F224" s="93">
        <v>18.5</v>
      </c>
      <c r="G224" s="92" t="s">
        <v>361</v>
      </c>
      <c r="H224" s="92" t="s">
        <v>477</v>
      </c>
      <c r="I224" s="92" t="s">
        <v>473</v>
      </c>
      <c r="J224" s="92" t="s">
        <v>478</v>
      </c>
    </row>
    <row r="225" spans="1:10" x14ac:dyDescent="0.2">
      <c r="A225" s="92" t="s">
        <v>224</v>
      </c>
      <c r="C225" s="92" t="s">
        <v>184</v>
      </c>
      <c r="D225" s="92" t="s">
        <v>219</v>
      </c>
      <c r="E225" s="92" t="s">
        <v>220</v>
      </c>
      <c r="F225" s="93">
        <v>18.5</v>
      </c>
      <c r="G225" s="92" t="s">
        <v>361</v>
      </c>
      <c r="H225" s="92" t="s">
        <v>477</v>
      </c>
      <c r="I225" s="92" t="s">
        <v>473</v>
      </c>
      <c r="J225" s="92" t="s">
        <v>478</v>
      </c>
    </row>
    <row r="226" spans="1:10" x14ac:dyDescent="0.2">
      <c r="A226" s="92" t="s">
        <v>224</v>
      </c>
      <c r="C226" s="92" t="s">
        <v>184</v>
      </c>
      <c r="D226" s="92" t="s">
        <v>221</v>
      </c>
      <c r="E226" s="92" t="s">
        <v>27</v>
      </c>
      <c r="F226" s="93">
        <v>32.1</v>
      </c>
      <c r="G226" s="92" t="s">
        <v>361</v>
      </c>
      <c r="H226" s="92" t="s">
        <v>479</v>
      </c>
      <c r="I226" s="92" t="s">
        <v>473</v>
      </c>
      <c r="J226" s="92" t="s">
        <v>480</v>
      </c>
    </row>
    <row r="227" spans="1:10" x14ac:dyDescent="0.2">
      <c r="A227" s="92" t="s">
        <v>224</v>
      </c>
      <c r="C227" s="92" t="s">
        <v>184</v>
      </c>
      <c r="D227" s="92" t="s">
        <v>222</v>
      </c>
      <c r="E227" s="92" t="s">
        <v>223</v>
      </c>
      <c r="F227" s="93">
        <v>19.2</v>
      </c>
      <c r="G227" s="92" t="s">
        <v>361</v>
      </c>
      <c r="H227" s="92" t="s">
        <v>477</v>
      </c>
      <c r="I227" s="92" t="s">
        <v>473</v>
      </c>
      <c r="J227" s="92" t="s">
        <v>478</v>
      </c>
    </row>
    <row r="228" spans="1:10" x14ac:dyDescent="0.2">
      <c r="A228" s="92" t="s">
        <v>224</v>
      </c>
      <c r="C228" s="92" t="s">
        <v>184</v>
      </c>
      <c r="D228" s="92" t="s">
        <v>224</v>
      </c>
      <c r="E228" s="92" t="s">
        <v>23</v>
      </c>
      <c r="F228" s="93">
        <v>51.75</v>
      </c>
      <c r="G228" s="92" t="s">
        <v>361</v>
      </c>
      <c r="H228" s="92" t="s">
        <v>477</v>
      </c>
      <c r="I228" s="92" t="s">
        <v>473</v>
      </c>
      <c r="J228" s="92" t="s">
        <v>478</v>
      </c>
    </row>
    <row r="229" spans="1:10" x14ac:dyDescent="0.2">
      <c r="A229" s="92" t="s">
        <v>224</v>
      </c>
      <c r="C229" s="92" t="s">
        <v>184</v>
      </c>
      <c r="D229" s="92" t="s">
        <v>225</v>
      </c>
      <c r="E229" s="92" t="s">
        <v>226</v>
      </c>
      <c r="F229" s="93">
        <v>38.5</v>
      </c>
      <c r="G229" s="92" t="s">
        <v>361</v>
      </c>
      <c r="H229" s="92" t="s">
        <v>477</v>
      </c>
      <c r="I229" s="92" t="s">
        <v>473</v>
      </c>
      <c r="J229" s="92" t="s">
        <v>478</v>
      </c>
    </row>
    <row r="230" spans="1:10" x14ac:dyDescent="0.2">
      <c r="A230" s="92" t="s">
        <v>224</v>
      </c>
      <c r="C230" s="92" t="s">
        <v>184</v>
      </c>
      <c r="D230" s="92" t="s">
        <v>227</v>
      </c>
      <c r="E230" s="92" t="s">
        <v>228</v>
      </c>
      <c r="F230" s="93">
        <v>13</v>
      </c>
      <c r="G230" s="92" t="s">
        <v>369</v>
      </c>
      <c r="H230" s="92" t="s">
        <v>481</v>
      </c>
      <c r="I230" s="92" t="s">
        <v>473</v>
      </c>
      <c r="J230" s="92" t="s">
        <v>480</v>
      </c>
    </row>
    <row r="231" spans="1:10" x14ac:dyDescent="0.2">
      <c r="A231" s="92" t="s">
        <v>224</v>
      </c>
      <c r="C231" s="92" t="s">
        <v>184</v>
      </c>
      <c r="D231" s="92" t="s">
        <v>229</v>
      </c>
      <c r="E231" s="92" t="s">
        <v>230</v>
      </c>
      <c r="F231" s="93">
        <v>9.8000000000000007</v>
      </c>
      <c r="G231" s="92" t="s">
        <v>361</v>
      </c>
      <c r="H231" s="92" t="s">
        <v>479</v>
      </c>
      <c r="I231" s="92" t="s">
        <v>473</v>
      </c>
      <c r="J231" s="92" t="s">
        <v>480</v>
      </c>
    </row>
    <row r="232" spans="1:10" x14ac:dyDescent="0.2">
      <c r="A232" s="92" t="s">
        <v>224</v>
      </c>
      <c r="C232" s="92" t="s">
        <v>184</v>
      </c>
      <c r="D232" s="92" t="s">
        <v>236</v>
      </c>
      <c r="E232" s="92" t="s">
        <v>123</v>
      </c>
      <c r="F232" s="93">
        <v>7.8</v>
      </c>
      <c r="G232" s="92" t="s">
        <v>385</v>
      </c>
      <c r="H232" s="92" t="s">
        <v>512</v>
      </c>
      <c r="I232" s="92" t="s">
        <v>614</v>
      </c>
      <c r="J232" s="92" t="s">
        <v>513</v>
      </c>
    </row>
    <row r="233" spans="1:10" x14ac:dyDescent="0.2">
      <c r="A233" s="92" t="s">
        <v>224</v>
      </c>
      <c r="C233" s="92" t="s">
        <v>184</v>
      </c>
      <c r="D233" s="92" t="s">
        <v>238</v>
      </c>
      <c r="E233" s="92" t="s">
        <v>123</v>
      </c>
      <c r="F233" s="93">
        <v>7.8</v>
      </c>
      <c r="G233" s="92" t="s">
        <v>385</v>
      </c>
      <c r="H233" s="92" t="s">
        <v>512</v>
      </c>
      <c r="I233" s="92" t="s">
        <v>614</v>
      </c>
      <c r="J233" s="92" t="s">
        <v>513</v>
      </c>
    </row>
    <row r="234" spans="1:10" x14ac:dyDescent="0.2">
      <c r="A234" s="92" t="s">
        <v>224</v>
      </c>
      <c r="C234" s="92" t="s">
        <v>184</v>
      </c>
      <c r="D234" s="92" t="s">
        <v>239</v>
      </c>
      <c r="E234" s="92" t="s">
        <v>27</v>
      </c>
      <c r="F234" s="93">
        <v>86.1</v>
      </c>
      <c r="G234" s="92" t="s">
        <v>361</v>
      </c>
      <c r="H234" s="92" t="s">
        <v>479</v>
      </c>
      <c r="I234" s="92" t="s">
        <v>473</v>
      </c>
      <c r="J234" s="92" t="s">
        <v>480</v>
      </c>
    </row>
    <row r="235" spans="1:10" x14ac:dyDescent="0.2">
      <c r="A235" s="92" t="s">
        <v>224</v>
      </c>
      <c r="C235" s="92" t="s">
        <v>184</v>
      </c>
      <c r="D235" s="92" t="s">
        <v>240</v>
      </c>
      <c r="E235" s="92" t="s">
        <v>120</v>
      </c>
      <c r="F235" s="93">
        <v>7</v>
      </c>
      <c r="G235" s="92" t="s">
        <v>369</v>
      </c>
      <c r="H235" s="92" t="s">
        <v>481</v>
      </c>
      <c r="I235" s="92" t="s">
        <v>473</v>
      </c>
      <c r="J235" s="92" t="s">
        <v>480</v>
      </c>
    </row>
    <row r="236" spans="1:10" x14ac:dyDescent="0.2">
      <c r="A236" s="92" t="s">
        <v>224</v>
      </c>
      <c r="C236" s="92" t="s">
        <v>184</v>
      </c>
      <c r="D236" s="92" t="s">
        <v>241</v>
      </c>
      <c r="E236" s="92" t="s">
        <v>23</v>
      </c>
      <c r="F236" s="93">
        <v>51.25</v>
      </c>
      <c r="G236" s="92" t="s">
        <v>361</v>
      </c>
      <c r="H236" s="92" t="s">
        <v>477</v>
      </c>
      <c r="I236" s="92" t="s">
        <v>473</v>
      </c>
      <c r="J236" s="92" t="s">
        <v>478</v>
      </c>
    </row>
    <row r="237" spans="1:10" x14ac:dyDescent="0.2">
      <c r="A237" s="92" t="s">
        <v>224</v>
      </c>
      <c r="C237" s="92" t="s">
        <v>184</v>
      </c>
      <c r="D237" s="92" t="s">
        <v>242</v>
      </c>
      <c r="E237" s="92" t="s">
        <v>29</v>
      </c>
      <c r="F237" s="93">
        <v>17</v>
      </c>
      <c r="G237" s="92" t="s">
        <v>361</v>
      </c>
      <c r="H237" s="92" t="s">
        <v>477</v>
      </c>
      <c r="I237" s="92" t="s">
        <v>473</v>
      </c>
      <c r="J237" s="92" t="s">
        <v>478</v>
      </c>
    </row>
    <row r="238" spans="1:10" x14ac:dyDescent="0.2">
      <c r="A238" s="92" t="s">
        <v>224</v>
      </c>
      <c r="C238" s="92" t="s">
        <v>184</v>
      </c>
      <c r="D238" s="92" t="s">
        <v>243</v>
      </c>
      <c r="E238" s="92" t="s">
        <v>23</v>
      </c>
      <c r="F238" s="93">
        <v>40.950000000000003</v>
      </c>
      <c r="G238" s="92" t="s">
        <v>361</v>
      </c>
      <c r="H238" s="92" t="s">
        <v>477</v>
      </c>
      <c r="I238" s="92" t="s">
        <v>473</v>
      </c>
      <c r="J238" s="92" t="s">
        <v>478</v>
      </c>
    </row>
    <row r="239" spans="1:10" x14ac:dyDescent="0.2">
      <c r="A239" s="92" t="s">
        <v>224</v>
      </c>
      <c r="C239" s="92" t="s">
        <v>184</v>
      </c>
      <c r="D239" s="92" t="s">
        <v>245</v>
      </c>
      <c r="E239" s="92" t="s">
        <v>27</v>
      </c>
      <c r="F239" s="93">
        <v>114</v>
      </c>
      <c r="G239" s="92" t="s">
        <v>361</v>
      </c>
      <c r="H239" s="92" t="s">
        <v>479</v>
      </c>
      <c r="I239" s="92" t="s">
        <v>473</v>
      </c>
      <c r="J239" s="92" t="s">
        <v>480</v>
      </c>
    </row>
    <row r="240" spans="1:10" x14ac:dyDescent="0.2">
      <c r="A240" s="92" t="s">
        <v>224</v>
      </c>
      <c r="C240" s="92" t="s">
        <v>184</v>
      </c>
      <c r="D240" s="92" t="s">
        <v>246</v>
      </c>
      <c r="E240" s="92" t="s">
        <v>120</v>
      </c>
      <c r="F240" s="93">
        <v>10.5</v>
      </c>
      <c r="G240" s="92" t="s">
        <v>369</v>
      </c>
      <c r="H240" s="92" t="s">
        <v>481</v>
      </c>
      <c r="I240" s="92" t="s">
        <v>473</v>
      </c>
      <c r="J240" s="92" t="s">
        <v>480</v>
      </c>
    </row>
    <row r="241" spans="1:10" x14ac:dyDescent="0.2">
      <c r="A241" s="92" t="s">
        <v>224</v>
      </c>
      <c r="C241" s="92" t="s">
        <v>184</v>
      </c>
      <c r="D241" s="92" t="s">
        <v>247</v>
      </c>
      <c r="E241" s="92" t="s">
        <v>23</v>
      </c>
      <c r="F241" s="93">
        <v>51.6</v>
      </c>
      <c r="G241" s="92" t="s">
        <v>361</v>
      </c>
      <c r="H241" s="92" t="s">
        <v>477</v>
      </c>
      <c r="I241" s="92" t="s">
        <v>473</v>
      </c>
      <c r="J241" s="92" t="s">
        <v>478</v>
      </c>
    </row>
    <row r="242" spans="1:10" x14ac:dyDescent="0.2">
      <c r="A242" s="92" t="s">
        <v>224</v>
      </c>
      <c r="C242" s="92" t="s">
        <v>184</v>
      </c>
      <c r="D242" s="92" t="s">
        <v>248</v>
      </c>
      <c r="E242" s="92" t="s">
        <v>29</v>
      </c>
      <c r="F242" s="93">
        <v>17</v>
      </c>
      <c r="G242" s="92" t="s">
        <v>361</v>
      </c>
      <c r="H242" s="92" t="s">
        <v>477</v>
      </c>
      <c r="I242" s="92" t="s">
        <v>473</v>
      </c>
      <c r="J242" s="92" t="s">
        <v>478</v>
      </c>
    </row>
    <row r="243" spans="1:10" x14ac:dyDescent="0.2">
      <c r="A243" s="92" t="s">
        <v>224</v>
      </c>
      <c r="C243" s="92" t="s">
        <v>184</v>
      </c>
      <c r="D243" s="92" t="s">
        <v>249</v>
      </c>
      <c r="E243" s="92" t="s">
        <v>23</v>
      </c>
      <c r="F243" s="93">
        <v>69.599999999999994</v>
      </c>
      <c r="G243" s="92" t="s">
        <v>361</v>
      </c>
      <c r="H243" s="92" t="s">
        <v>477</v>
      </c>
      <c r="I243" s="92" t="s">
        <v>473</v>
      </c>
      <c r="J243" s="92" t="s">
        <v>478</v>
      </c>
    </row>
    <row r="244" spans="1:10" x14ac:dyDescent="0.2">
      <c r="A244" s="92" t="s">
        <v>224</v>
      </c>
      <c r="C244" s="92" t="s">
        <v>184</v>
      </c>
      <c r="D244" s="92" t="s">
        <v>250</v>
      </c>
      <c r="E244" s="92" t="s">
        <v>251</v>
      </c>
      <c r="F244" s="93">
        <v>17.2</v>
      </c>
      <c r="G244" s="92" t="s">
        <v>361</v>
      </c>
      <c r="H244" s="92" t="s">
        <v>477</v>
      </c>
      <c r="I244" s="92" t="s">
        <v>473</v>
      </c>
      <c r="J244" s="92" t="s">
        <v>478</v>
      </c>
    </row>
    <row r="245" spans="1:10" x14ac:dyDescent="0.2">
      <c r="A245" s="92" t="s">
        <v>224</v>
      </c>
      <c r="C245" s="92" t="s">
        <v>184</v>
      </c>
      <c r="D245" s="92" t="s">
        <v>252</v>
      </c>
      <c r="E245" s="92" t="s">
        <v>253</v>
      </c>
      <c r="F245" s="93">
        <v>30.4</v>
      </c>
      <c r="G245" s="92" t="s">
        <v>361</v>
      </c>
      <c r="H245" s="92" t="s">
        <v>514</v>
      </c>
      <c r="I245" s="92" t="s">
        <v>473</v>
      </c>
      <c r="J245" s="92" t="s">
        <v>61</v>
      </c>
    </row>
    <row r="246" spans="1:10" x14ac:dyDescent="0.2">
      <c r="A246" s="92" t="s">
        <v>224</v>
      </c>
      <c r="C246" s="92" t="s">
        <v>184</v>
      </c>
      <c r="D246" s="92" t="s">
        <v>254</v>
      </c>
      <c r="E246" s="92" t="s">
        <v>27</v>
      </c>
      <c r="F246" s="93">
        <v>33.4</v>
      </c>
      <c r="G246" s="92" t="s">
        <v>361</v>
      </c>
      <c r="H246" s="92" t="s">
        <v>479</v>
      </c>
      <c r="I246" s="92" t="s">
        <v>473</v>
      </c>
      <c r="J246" s="92" t="s">
        <v>480</v>
      </c>
    </row>
    <row r="247" spans="1:10" x14ac:dyDescent="0.2">
      <c r="A247" s="92" t="s">
        <v>224</v>
      </c>
      <c r="C247" s="92" t="s">
        <v>184</v>
      </c>
      <c r="D247" s="92" t="s">
        <v>257</v>
      </c>
      <c r="E247" s="92" t="s">
        <v>258</v>
      </c>
      <c r="F247" s="93">
        <v>55.1</v>
      </c>
      <c r="G247" s="92" t="s">
        <v>361</v>
      </c>
      <c r="H247" s="92" t="s">
        <v>479</v>
      </c>
      <c r="I247" s="92" t="s">
        <v>473</v>
      </c>
      <c r="J247" s="92" t="s">
        <v>480</v>
      </c>
    </row>
    <row r="248" spans="1:10" x14ac:dyDescent="0.2">
      <c r="A248" s="92" t="s">
        <v>224</v>
      </c>
      <c r="C248" s="92" t="s">
        <v>184</v>
      </c>
      <c r="D248" s="92" t="s">
        <v>259</v>
      </c>
      <c r="E248" s="92" t="s">
        <v>23</v>
      </c>
      <c r="F248" s="93">
        <v>16.3</v>
      </c>
      <c r="G248" s="92" t="s">
        <v>361</v>
      </c>
      <c r="H248" s="92" t="s">
        <v>477</v>
      </c>
      <c r="I248" s="92" t="s">
        <v>473</v>
      </c>
      <c r="J248" s="92" t="s">
        <v>478</v>
      </c>
    </row>
    <row r="249" spans="1:10" x14ac:dyDescent="0.2">
      <c r="A249" s="92" t="s">
        <v>224</v>
      </c>
      <c r="C249" s="92" t="s">
        <v>184</v>
      </c>
      <c r="D249" s="92" t="s">
        <v>260</v>
      </c>
      <c r="E249" s="92" t="s">
        <v>120</v>
      </c>
      <c r="F249" s="93">
        <v>9</v>
      </c>
      <c r="G249" s="92" t="s">
        <v>369</v>
      </c>
      <c r="H249" s="92" t="s">
        <v>481</v>
      </c>
      <c r="I249" s="92" t="s">
        <v>473</v>
      </c>
      <c r="J249" s="92" t="s">
        <v>480</v>
      </c>
    </row>
    <row r="250" spans="1:10" x14ac:dyDescent="0.2">
      <c r="A250" s="92" t="s">
        <v>224</v>
      </c>
      <c r="C250" s="92" t="s">
        <v>184</v>
      </c>
      <c r="D250" s="92" t="s">
        <v>261</v>
      </c>
      <c r="E250" s="92" t="s">
        <v>23</v>
      </c>
      <c r="F250" s="93">
        <v>20.55</v>
      </c>
      <c r="G250" s="92" t="s">
        <v>361</v>
      </c>
      <c r="H250" s="92" t="s">
        <v>477</v>
      </c>
      <c r="I250" s="92" t="s">
        <v>473</v>
      </c>
      <c r="J250" s="92" t="s">
        <v>478</v>
      </c>
    </row>
    <row r="251" spans="1:10" x14ac:dyDescent="0.2">
      <c r="A251" s="92" t="s">
        <v>224</v>
      </c>
      <c r="C251" s="92" t="s">
        <v>184</v>
      </c>
      <c r="D251" s="92" t="s">
        <v>262</v>
      </c>
      <c r="E251" s="92" t="s">
        <v>263</v>
      </c>
      <c r="F251" s="93">
        <v>8.3000000000000007</v>
      </c>
      <c r="G251" s="92" t="s">
        <v>361</v>
      </c>
      <c r="H251" s="92" t="s">
        <v>477</v>
      </c>
      <c r="I251" s="92" t="s">
        <v>473</v>
      </c>
      <c r="J251" s="92" t="s">
        <v>478</v>
      </c>
    </row>
    <row r="252" spans="1:10" x14ac:dyDescent="0.2">
      <c r="A252" s="92" t="s">
        <v>224</v>
      </c>
      <c r="C252" s="92" t="s">
        <v>184</v>
      </c>
      <c r="D252" s="92" t="s">
        <v>264</v>
      </c>
      <c r="E252" s="92" t="s">
        <v>23</v>
      </c>
      <c r="F252" s="93">
        <v>20.55</v>
      </c>
      <c r="G252" s="92" t="s">
        <v>361</v>
      </c>
      <c r="H252" s="92" t="s">
        <v>477</v>
      </c>
      <c r="I252" s="92" t="s">
        <v>473</v>
      </c>
      <c r="J252" s="92" t="s">
        <v>478</v>
      </c>
    </row>
    <row r="253" spans="1:10" x14ac:dyDescent="0.2">
      <c r="A253" s="92" t="s">
        <v>224</v>
      </c>
      <c r="C253" s="92" t="s">
        <v>184</v>
      </c>
      <c r="D253" s="92" t="s">
        <v>265</v>
      </c>
      <c r="E253" s="92" t="s">
        <v>263</v>
      </c>
      <c r="F253" s="93">
        <v>9</v>
      </c>
      <c r="G253" s="92" t="s">
        <v>361</v>
      </c>
      <c r="H253" s="92" t="s">
        <v>477</v>
      </c>
      <c r="I253" s="92" t="s">
        <v>473</v>
      </c>
      <c r="J253" s="92" t="s">
        <v>478</v>
      </c>
    </row>
    <row r="254" spans="1:10" x14ac:dyDescent="0.2">
      <c r="A254" s="92" t="s">
        <v>224</v>
      </c>
      <c r="C254" s="92" t="s">
        <v>184</v>
      </c>
      <c r="D254" s="92" t="s">
        <v>266</v>
      </c>
      <c r="E254" s="92" t="s">
        <v>23</v>
      </c>
      <c r="F254" s="93">
        <v>16.3</v>
      </c>
      <c r="G254" s="92" t="s">
        <v>361</v>
      </c>
      <c r="H254" s="92" t="s">
        <v>477</v>
      </c>
      <c r="I254" s="92" t="s">
        <v>473</v>
      </c>
      <c r="J254" s="92" t="s">
        <v>478</v>
      </c>
    </row>
    <row r="255" spans="1:10" x14ac:dyDescent="0.2">
      <c r="A255" s="92" t="s">
        <v>224</v>
      </c>
      <c r="C255" s="92" t="s">
        <v>184</v>
      </c>
      <c r="D255" s="92" t="s">
        <v>267</v>
      </c>
      <c r="E255" s="92" t="s">
        <v>268</v>
      </c>
      <c r="F255" s="93">
        <v>18</v>
      </c>
      <c r="G255" s="92" t="s">
        <v>361</v>
      </c>
      <c r="H255" s="92" t="s">
        <v>477</v>
      </c>
      <c r="I255" s="92" t="s">
        <v>473</v>
      </c>
      <c r="J255" s="92" t="s">
        <v>478</v>
      </c>
    </row>
    <row r="256" spans="1:10" x14ac:dyDescent="0.2">
      <c r="A256" s="92" t="s">
        <v>224</v>
      </c>
      <c r="C256" s="92" t="s">
        <v>184</v>
      </c>
      <c r="D256" s="92" t="s">
        <v>269</v>
      </c>
      <c r="E256" s="92" t="s">
        <v>270</v>
      </c>
      <c r="F256" s="93">
        <v>19</v>
      </c>
      <c r="G256" s="92" t="s">
        <v>361</v>
      </c>
      <c r="H256" s="92" t="s">
        <v>477</v>
      </c>
      <c r="I256" s="92" t="s">
        <v>473</v>
      </c>
      <c r="J256" s="92" t="s">
        <v>478</v>
      </c>
    </row>
    <row r="257" spans="1:10" x14ac:dyDescent="0.2">
      <c r="A257" s="92" t="s">
        <v>224</v>
      </c>
      <c r="C257" s="92" t="s">
        <v>184</v>
      </c>
      <c r="D257" s="92" t="s">
        <v>272</v>
      </c>
      <c r="E257" s="92" t="s">
        <v>27</v>
      </c>
      <c r="F257" s="93">
        <v>31.5</v>
      </c>
      <c r="G257" s="92" t="s">
        <v>361</v>
      </c>
      <c r="H257" s="92" t="s">
        <v>479</v>
      </c>
      <c r="I257" s="92" t="s">
        <v>473</v>
      </c>
      <c r="J257" s="92" t="s">
        <v>480</v>
      </c>
    </row>
    <row r="258" spans="1:10" x14ac:dyDescent="0.2">
      <c r="A258" s="92" t="s">
        <v>224</v>
      </c>
      <c r="C258" s="92" t="s">
        <v>184</v>
      </c>
      <c r="D258" s="92" t="s">
        <v>273</v>
      </c>
      <c r="E258" s="92" t="s">
        <v>190</v>
      </c>
      <c r="F258" s="93">
        <v>19</v>
      </c>
      <c r="G258" s="92" t="s">
        <v>369</v>
      </c>
      <c r="H258" s="92" t="s">
        <v>481</v>
      </c>
      <c r="I258" s="92" t="s">
        <v>473</v>
      </c>
      <c r="J258" s="92" t="s">
        <v>480</v>
      </c>
    </row>
    <row r="259" spans="1:10" x14ac:dyDescent="0.2">
      <c r="A259" s="92" t="s">
        <v>224</v>
      </c>
      <c r="C259" s="92" t="s">
        <v>184</v>
      </c>
      <c r="D259" s="92" t="s">
        <v>274</v>
      </c>
      <c r="E259" s="92" t="s">
        <v>275</v>
      </c>
      <c r="F259" s="93">
        <v>38</v>
      </c>
      <c r="G259" s="92" t="s">
        <v>361</v>
      </c>
      <c r="H259" s="92" t="s">
        <v>477</v>
      </c>
      <c r="I259" s="92" t="s">
        <v>473</v>
      </c>
      <c r="J259" s="92" t="s">
        <v>478</v>
      </c>
    </row>
    <row r="260" spans="1:10" x14ac:dyDescent="0.2">
      <c r="A260" s="92" t="s">
        <v>224</v>
      </c>
      <c r="C260" s="92" t="s">
        <v>184</v>
      </c>
      <c r="D260" s="92" t="s">
        <v>276</v>
      </c>
      <c r="E260" s="92" t="s">
        <v>29</v>
      </c>
      <c r="F260" s="93">
        <v>19</v>
      </c>
      <c r="G260" s="92" t="s">
        <v>361</v>
      </c>
      <c r="H260" s="92" t="s">
        <v>477</v>
      </c>
      <c r="I260" s="92" t="s">
        <v>473</v>
      </c>
      <c r="J260" s="92" t="s">
        <v>478</v>
      </c>
    </row>
    <row r="261" spans="1:10" x14ac:dyDescent="0.2">
      <c r="A261" s="92" t="s">
        <v>224</v>
      </c>
      <c r="C261" s="92" t="s">
        <v>184</v>
      </c>
      <c r="D261" s="92" t="s">
        <v>277</v>
      </c>
      <c r="E261" s="92" t="s">
        <v>278</v>
      </c>
      <c r="F261" s="93">
        <v>64.5</v>
      </c>
      <c r="G261" s="92" t="s">
        <v>361</v>
      </c>
      <c r="H261" s="92" t="s">
        <v>477</v>
      </c>
      <c r="I261" s="92" t="s">
        <v>473</v>
      </c>
      <c r="J261" s="92" t="s">
        <v>478</v>
      </c>
    </row>
    <row r="262" spans="1:10" x14ac:dyDescent="0.2">
      <c r="A262" s="92" t="s">
        <v>224</v>
      </c>
      <c r="C262" s="92" t="s">
        <v>184</v>
      </c>
      <c r="D262" s="92" t="s">
        <v>279</v>
      </c>
      <c r="E262" s="92" t="s">
        <v>251</v>
      </c>
      <c r="F262" s="93">
        <v>16.8</v>
      </c>
      <c r="G262" s="92" t="s">
        <v>361</v>
      </c>
      <c r="H262" s="92" t="s">
        <v>477</v>
      </c>
      <c r="I262" s="92" t="s">
        <v>473</v>
      </c>
      <c r="J262" s="92" t="s">
        <v>478</v>
      </c>
    </row>
    <row r="263" spans="1:10" x14ac:dyDescent="0.2">
      <c r="A263" s="92" t="s">
        <v>224</v>
      </c>
      <c r="C263" s="92" t="s">
        <v>184</v>
      </c>
      <c r="D263" s="92" t="s">
        <v>280</v>
      </c>
      <c r="E263" s="92" t="s">
        <v>281</v>
      </c>
      <c r="F263" s="93">
        <v>62.7</v>
      </c>
      <c r="G263" s="92" t="s">
        <v>361</v>
      </c>
      <c r="H263" s="92" t="s">
        <v>477</v>
      </c>
      <c r="I263" s="92" t="s">
        <v>473</v>
      </c>
      <c r="J263" s="92" t="s">
        <v>478</v>
      </c>
    </row>
    <row r="264" spans="1:10" x14ac:dyDescent="0.2">
      <c r="A264" s="92" t="s">
        <v>224</v>
      </c>
      <c r="C264" s="92" t="s">
        <v>184</v>
      </c>
      <c r="D264" s="92" t="s">
        <v>282</v>
      </c>
      <c r="E264" s="92" t="s">
        <v>23</v>
      </c>
      <c r="F264" s="93">
        <v>43.7</v>
      </c>
      <c r="G264" s="92" t="s">
        <v>361</v>
      </c>
      <c r="H264" s="92" t="s">
        <v>477</v>
      </c>
      <c r="I264" s="92" t="s">
        <v>473</v>
      </c>
      <c r="J264" s="92" t="s">
        <v>478</v>
      </c>
    </row>
    <row r="265" spans="1:10" x14ac:dyDescent="0.2">
      <c r="A265" s="92" t="s">
        <v>224</v>
      </c>
      <c r="C265" s="92" t="s">
        <v>184</v>
      </c>
      <c r="D265" s="92" t="s">
        <v>283</v>
      </c>
      <c r="E265" s="92" t="s">
        <v>27</v>
      </c>
      <c r="F265" s="93">
        <v>21.2</v>
      </c>
      <c r="G265" s="92" t="s">
        <v>369</v>
      </c>
      <c r="H265" s="92" t="s">
        <v>481</v>
      </c>
      <c r="I265" s="92" t="s">
        <v>473</v>
      </c>
      <c r="J265" s="92" t="s">
        <v>480</v>
      </c>
    </row>
    <row r="266" spans="1:10" x14ac:dyDescent="0.2">
      <c r="A266" s="92" t="s">
        <v>224</v>
      </c>
      <c r="C266" s="92" t="s">
        <v>184</v>
      </c>
      <c r="D266" s="92" t="s">
        <v>284</v>
      </c>
      <c r="E266" s="92" t="s">
        <v>285</v>
      </c>
      <c r="F266" s="93">
        <v>5</v>
      </c>
      <c r="G266" s="92" t="s">
        <v>361</v>
      </c>
      <c r="H266" s="92" t="s">
        <v>479</v>
      </c>
      <c r="I266" s="92" t="s">
        <v>473</v>
      </c>
      <c r="J266" s="92" t="s">
        <v>480</v>
      </c>
    </row>
    <row r="267" spans="1:10" x14ac:dyDescent="0.2">
      <c r="A267" s="92" t="s">
        <v>224</v>
      </c>
      <c r="C267" s="92" t="s">
        <v>184</v>
      </c>
      <c r="D267" s="92" t="s">
        <v>286</v>
      </c>
      <c r="E267" s="92" t="s">
        <v>120</v>
      </c>
      <c r="F267" s="93">
        <v>11</v>
      </c>
      <c r="G267" s="92" t="s">
        <v>361</v>
      </c>
      <c r="H267" s="92" t="s">
        <v>479</v>
      </c>
      <c r="I267" s="92" t="s">
        <v>473</v>
      </c>
      <c r="J267" s="92" t="s">
        <v>480</v>
      </c>
    </row>
    <row r="268" spans="1:10" x14ac:dyDescent="0.2">
      <c r="A268" s="92" t="s">
        <v>224</v>
      </c>
      <c r="C268" s="92" t="s">
        <v>184</v>
      </c>
      <c r="D268" s="92" t="s">
        <v>288</v>
      </c>
      <c r="E268" s="92" t="s">
        <v>289</v>
      </c>
      <c r="F268" s="93">
        <v>5.9</v>
      </c>
      <c r="G268" s="92" t="s">
        <v>361</v>
      </c>
      <c r="H268" s="92" t="s">
        <v>479</v>
      </c>
      <c r="I268" s="92" t="s">
        <v>473</v>
      </c>
      <c r="J268" s="92" t="s">
        <v>480</v>
      </c>
    </row>
    <row r="269" spans="1:10" x14ac:dyDescent="0.2">
      <c r="A269" s="92" t="s">
        <v>224</v>
      </c>
      <c r="C269" s="92" t="s">
        <v>184</v>
      </c>
      <c r="D269" s="92" t="s">
        <v>291</v>
      </c>
      <c r="E269" s="92" t="s">
        <v>123</v>
      </c>
      <c r="F269" s="93">
        <v>7.8</v>
      </c>
      <c r="G269" s="92" t="s">
        <v>385</v>
      </c>
      <c r="H269" s="92" t="s">
        <v>512</v>
      </c>
      <c r="I269" s="92" t="s">
        <v>614</v>
      </c>
      <c r="J269" s="92" t="s">
        <v>513</v>
      </c>
    </row>
    <row r="270" spans="1:10" x14ac:dyDescent="0.2">
      <c r="A270" s="92" t="s">
        <v>224</v>
      </c>
      <c r="C270" s="92" t="s">
        <v>184</v>
      </c>
      <c r="D270" s="92" t="s">
        <v>293</v>
      </c>
      <c r="E270" s="92" t="s">
        <v>123</v>
      </c>
      <c r="F270" s="93">
        <v>7.8</v>
      </c>
      <c r="G270" s="92" t="s">
        <v>385</v>
      </c>
      <c r="H270" s="92" t="s">
        <v>512</v>
      </c>
      <c r="I270" s="92" t="s">
        <v>614</v>
      </c>
      <c r="J270" s="92" t="s">
        <v>513</v>
      </c>
    </row>
    <row r="271" spans="1:10" x14ac:dyDescent="0.2">
      <c r="A271" s="92" t="s">
        <v>224</v>
      </c>
      <c r="C271" s="92" t="s">
        <v>184</v>
      </c>
      <c r="D271" s="92" t="s">
        <v>294</v>
      </c>
      <c r="E271" s="92" t="s">
        <v>21</v>
      </c>
      <c r="F271" s="93">
        <v>32.799999999999997</v>
      </c>
      <c r="G271" s="92" t="s">
        <v>369</v>
      </c>
      <c r="H271" s="92" t="s">
        <v>472</v>
      </c>
      <c r="I271" s="92" t="s">
        <v>473</v>
      </c>
      <c r="J271" s="92" t="s">
        <v>474</v>
      </c>
    </row>
    <row r="272" spans="1:10" x14ac:dyDescent="0.2">
      <c r="A272" s="92" t="s">
        <v>224</v>
      </c>
      <c r="C272" s="92" t="s">
        <v>184</v>
      </c>
      <c r="D272" s="92" t="s">
        <v>297</v>
      </c>
      <c r="E272" s="92" t="s">
        <v>263</v>
      </c>
      <c r="F272" s="93">
        <v>6</v>
      </c>
      <c r="G272" s="92" t="s">
        <v>361</v>
      </c>
      <c r="H272" s="92" t="s">
        <v>477</v>
      </c>
      <c r="I272" s="92" t="s">
        <v>473</v>
      </c>
      <c r="J272" s="92" t="s">
        <v>478</v>
      </c>
    </row>
    <row r="273" spans="1:10" x14ac:dyDescent="0.2">
      <c r="A273" s="92" t="s">
        <v>224</v>
      </c>
      <c r="C273" s="92" t="s">
        <v>184</v>
      </c>
      <c r="D273" s="92" t="s">
        <v>298</v>
      </c>
      <c r="E273" s="92" t="s">
        <v>23</v>
      </c>
      <c r="F273" s="93">
        <v>48.15</v>
      </c>
      <c r="G273" s="92" t="s">
        <v>361</v>
      </c>
      <c r="H273" s="92" t="s">
        <v>477</v>
      </c>
      <c r="I273" s="92" t="s">
        <v>473</v>
      </c>
      <c r="J273" s="92" t="s">
        <v>478</v>
      </c>
    </row>
    <row r="274" spans="1:10" x14ac:dyDescent="0.2">
      <c r="A274" s="92" t="s">
        <v>224</v>
      </c>
      <c r="C274" s="92" t="s">
        <v>184</v>
      </c>
      <c r="D274" s="92" t="s">
        <v>299</v>
      </c>
      <c r="E274" s="92" t="s">
        <v>29</v>
      </c>
      <c r="F274" s="93">
        <v>18</v>
      </c>
      <c r="G274" s="92" t="s">
        <v>361</v>
      </c>
      <c r="H274" s="92" t="s">
        <v>477</v>
      </c>
      <c r="I274" s="92" t="s">
        <v>473</v>
      </c>
      <c r="J274" s="92" t="s">
        <v>478</v>
      </c>
    </row>
    <row r="275" spans="1:10" x14ac:dyDescent="0.2">
      <c r="A275" s="92" t="s">
        <v>224</v>
      </c>
      <c r="C275" s="92" t="s">
        <v>184</v>
      </c>
      <c r="D275" s="92" t="s">
        <v>300</v>
      </c>
      <c r="E275" s="92" t="s">
        <v>23</v>
      </c>
      <c r="F275" s="93">
        <v>57.9</v>
      </c>
      <c r="G275" s="92" t="s">
        <v>361</v>
      </c>
      <c r="H275" s="92" t="s">
        <v>477</v>
      </c>
      <c r="I275" s="92" t="s">
        <v>473</v>
      </c>
      <c r="J275" s="92" t="s">
        <v>478</v>
      </c>
    </row>
    <row r="276" spans="1:10" x14ac:dyDescent="0.2">
      <c r="A276" s="92" t="s">
        <v>224</v>
      </c>
      <c r="C276" s="92" t="s">
        <v>184</v>
      </c>
      <c r="D276" s="92" t="s">
        <v>301</v>
      </c>
      <c r="E276" s="92" t="s">
        <v>23</v>
      </c>
      <c r="F276" s="93">
        <v>48.15</v>
      </c>
      <c r="G276" s="92" t="s">
        <v>361</v>
      </c>
      <c r="H276" s="92" t="s">
        <v>477</v>
      </c>
      <c r="I276" s="92" t="s">
        <v>473</v>
      </c>
      <c r="J276" s="92" t="s">
        <v>478</v>
      </c>
    </row>
    <row r="277" spans="1:10" x14ac:dyDescent="0.2">
      <c r="A277" s="92" t="s">
        <v>224</v>
      </c>
      <c r="C277" s="92" t="s">
        <v>184</v>
      </c>
      <c r="D277" s="92" t="s">
        <v>302</v>
      </c>
      <c r="E277" s="92" t="s">
        <v>79</v>
      </c>
      <c r="F277" s="93">
        <v>18.5</v>
      </c>
      <c r="G277" s="92" t="s">
        <v>361</v>
      </c>
      <c r="H277" s="92" t="s">
        <v>477</v>
      </c>
      <c r="I277" s="92" t="s">
        <v>473</v>
      </c>
      <c r="J277" s="92" t="s">
        <v>478</v>
      </c>
    </row>
    <row r="278" spans="1:10" x14ac:dyDescent="0.2">
      <c r="A278" s="92" t="s">
        <v>224</v>
      </c>
      <c r="C278" s="92" t="s">
        <v>184</v>
      </c>
      <c r="D278" s="92" t="s">
        <v>303</v>
      </c>
      <c r="E278" s="92" t="s">
        <v>23</v>
      </c>
      <c r="F278" s="93">
        <v>48.95</v>
      </c>
      <c r="G278" s="92" t="s">
        <v>361</v>
      </c>
      <c r="H278" s="92" t="s">
        <v>477</v>
      </c>
      <c r="I278" s="92" t="s">
        <v>473</v>
      </c>
      <c r="J278" s="92" t="s">
        <v>478</v>
      </c>
    </row>
    <row r="279" spans="1:10" x14ac:dyDescent="0.2">
      <c r="A279" s="92" t="s">
        <v>224</v>
      </c>
      <c r="C279" s="92" t="s">
        <v>184</v>
      </c>
      <c r="D279" s="92" t="s">
        <v>304</v>
      </c>
      <c r="E279" s="92" t="s">
        <v>27</v>
      </c>
      <c r="F279" s="93">
        <v>14.8</v>
      </c>
      <c r="G279" s="92" t="s">
        <v>361</v>
      </c>
      <c r="H279" s="92" t="s">
        <v>479</v>
      </c>
      <c r="I279" s="92" t="s">
        <v>473</v>
      </c>
      <c r="J279" s="92" t="s">
        <v>480</v>
      </c>
    </row>
    <row r="280" spans="1:10" x14ac:dyDescent="0.2">
      <c r="A280" s="92" t="s">
        <v>224</v>
      </c>
      <c r="C280" s="92" t="s">
        <v>184</v>
      </c>
      <c r="D280" s="92" t="s">
        <v>305</v>
      </c>
      <c r="E280" s="92" t="s">
        <v>21</v>
      </c>
      <c r="F280" s="93">
        <v>35.299999999999997</v>
      </c>
      <c r="G280" s="92" t="s">
        <v>369</v>
      </c>
      <c r="H280" s="92" t="s">
        <v>472</v>
      </c>
      <c r="I280" s="92" t="s">
        <v>473</v>
      </c>
      <c r="J280" s="92" t="s">
        <v>474</v>
      </c>
    </row>
    <row r="281" spans="1:10" x14ac:dyDescent="0.2">
      <c r="A281" s="92" t="s">
        <v>224</v>
      </c>
      <c r="C281" s="92" t="s">
        <v>184</v>
      </c>
      <c r="D281" s="92" t="s">
        <v>306</v>
      </c>
      <c r="E281" s="92" t="s">
        <v>307</v>
      </c>
      <c r="F281" s="93">
        <v>77.3</v>
      </c>
      <c r="G281" s="92" t="s">
        <v>361</v>
      </c>
      <c r="H281" s="92" t="s">
        <v>477</v>
      </c>
      <c r="I281" s="92" t="s">
        <v>473</v>
      </c>
      <c r="J281" s="92" t="s">
        <v>478</v>
      </c>
    </row>
    <row r="282" spans="1:10" x14ac:dyDescent="0.2">
      <c r="A282" s="92" t="s">
        <v>224</v>
      </c>
      <c r="C282" s="92" t="s">
        <v>184</v>
      </c>
      <c r="D282" s="92" t="s">
        <v>308</v>
      </c>
      <c r="E282" s="92" t="s">
        <v>25</v>
      </c>
      <c r="F282" s="93">
        <v>50</v>
      </c>
      <c r="G282" s="92" t="s">
        <v>361</v>
      </c>
      <c r="H282" s="92" t="s">
        <v>477</v>
      </c>
      <c r="I282" s="92" t="s">
        <v>473</v>
      </c>
      <c r="J282" s="92" t="s">
        <v>478</v>
      </c>
    </row>
    <row r="283" spans="1:10" x14ac:dyDescent="0.2">
      <c r="A283" s="92" t="s">
        <v>224</v>
      </c>
      <c r="C283" s="92" t="s">
        <v>184</v>
      </c>
      <c r="D283" s="92" t="s">
        <v>309</v>
      </c>
      <c r="E283" s="92" t="s">
        <v>27</v>
      </c>
      <c r="F283" s="93">
        <v>5.3</v>
      </c>
      <c r="G283" s="92" t="s">
        <v>361</v>
      </c>
      <c r="H283" s="92" t="s">
        <v>479</v>
      </c>
      <c r="I283" s="92" t="s">
        <v>473</v>
      </c>
      <c r="J283" s="92" t="s">
        <v>480</v>
      </c>
    </row>
    <row r="284" spans="1:10" x14ac:dyDescent="0.2">
      <c r="A284" s="92" t="s">
        <v>224</v>
      </c>
      <c r="C284" s="92" t="s">
        <v>132</v>
      </c>
      <c r="D284" s="92" t="s">
        <v>133</v>
      </c>
      <c r="E284" s="92" t="s">
        <v>25</v>
      </c>
      <c r="F284" s="93">
        <v>40</v>
      </c>
      <c r="G284" s="92" t="s">
        <v>361</v>
      </c>
      <c r="H284" s="92" t="s">
        <v>477</v>
      </c>
      <c r="I284" s="92" t="s">
        <v>473</v>
      </c>
      <c r="J284" s="92" t="s">
        <v>478</v>
      </c>
    </row>
    <row r="285" spans="1:10" x14ac:dyDescent="0.2">
      <c r="A285" s="92" t="s">
        <v>224</v>
      </c>
      <c r="C285" s="92" t="s">
        <v>132</v>
      </c>
      <c r="D285" s="92" t="s">
        <v>134</v>
      </c>
      <c r="E285" s="92" t="s">
        <v>25</v>
      </c>
      <c r="F285" s="93">
        <v>40</v>
      </c>
      <c r="G285" s="92" t="s">
        <v>361</v>
      </c>
      <c r="H285" s="92" t="s">
        <v>477</v>
      </c>
      <c r="I285" s="92" t="s">
        <v>473</v>
      </c>
      <c r="J285" s="92" t="s">
        <v>478</v>
      </c>
    </row>
    <row r="286" spans="1:10" x14ac:dyDescent="0.2">
      <c r="A286" s="92" t="s">
        <v>224</v>
      </c>
      <c r="C286" s="92" t="s">
        <v>132</v>
      </c>
      <c r="D286" s="92" t="s">
        <v>135</v>
      </c>
      <c r="E286" s="92" t="s">
        <v>21</v>
      </c>
      <c r="F286" s="93">
        <v>19</v>
      </c>
      <c r="G286" s="92" t="s">
        <v>369</v>
      </c>
      <c r="H286" s="92" t="s">
        <v>472</v>
      </c>
      <c r="I286" s="92" t="s">
        <v>473</v>
      </c>
      <c r="J286" s="92" t="s">
        <v>474</v>
      </c>
    </row>
    <row r="287" spans="1:10" x14ac:dyDescent="0.2">
      <c r="A287" s="92" t="s">
        <v>224</v>
      </c>
      <c r="C287" s="92" t="s">
        <v>132</v>
      </c>
      <c r="D287" s="92" t="s">
        <v>136</v>
      </c>
      <c r="E287" s="92" t="s">
        <v>23</v>
      </c>
      <c r="F287" s="93">
        <v>190</v>
      </c>
      <c r="G287" s="92" t="s">
        <v>361</v>
      </c>
      <c r="H287" s="92" t="s">
        <v>477</v>
      </c>
      <c r="I287" s="92" t="s">
        <v>473</v>
      </c>
      <c r="J287" s="92" t="s">
        <v>478</v>
      </c>
    </row>
    <row r="288" spans="1:10" x14ac:dyDescent="0.2">
      <c r="A288" s="92" t="s">
        <v>224</v>
      </c>
      <c r="C288" s="92" t="s">
        <v>132</v>
      </c>
      <c r="D288" s="92" t="s">
        <v>138</v>
      </c>
      <c r="E288" s="92" t="s">
        <v>120</v>
      </c>
      <c r="F288" s="93">
        <v>14</v>
      </c>
      <c r="G288" s="92" t="s">
        <v>369</v>
      </c>
      <c r="H288" s="92" t="s">
        <v>481</v>
      </c>
      <c r="I288" s="92" t="s">
        <v>473</v>
      </c>
      <c r="J288" s="92" t="s">
        <v>480</v>
      </c>
    </row>
    <row r="289" spans="1:10" x14ac:dyDescent="0.2">
      <c r="A289" s="92" t="s">
        <v>224</v>
      </c>
      <c r="C289" s="92" t="s">
        <v>132</v>
      </c>
      <c r="D289" s="92" t="s">
        <v>139</v>
      </c>
      <c r="E289" s="92" t="s">
        <v>27</v>
      </c>
      <c r="F289" s="93">
        <v>24</v>
      </c>
      <c r="G289" s="92" t="s">
        <v>361</v>
      </c>
      <c r="H289" s="92" t="s">
        <v>479</v>
      </c>
      <c r="I289" s="92" t="s">
        <v>473</v>
      </c>
      <c r="J289" s="92" t="s">
        <v>480</v>
      </c>
    </row>
    <row r="290" spans="1:10" x14ac:dyDescent="0.2">
      <c r="A290" s="92" t="s">
        <v>224</v>
      </c>
      <c r="C290" s="92" t="s">
        <v>132</v>
      </c>
      <c r="D290" s="92" t="s">
        <v>140</v>
      </c>
      <c r="E290" s="92" t="s">
        <v>27</v>
      </c>
      <c r="F290" s="93">
        <v>9</v>
      </c>
      <c r="G290" s="92" t="s">
        <v>361</v>
      </c>
      <c r="H290" s="92" t="s">
        <v>479</v>
      </c>
      <c r="I290" s="92" t="s">
        <v>473</v>
      </c>
      <c r="J290" s="92" t="s">
        <v>480</v>
      </c>
    </row>
    <row r="291" spans="1:10" x14ac:dyDescent="0.2">
      <c r="A291" s="92" t="s">
        <v>224</v>
      </c>
      <c r="C291" s="92" t="s">
        <v>501</v>
      </c>
      <c r="E291" s="92" t="s">
        <v>612</v>
      </c>
      <c r="F291" s="93">
        <v>414.67</v>
      </c>
      <c r="H291" s="92" t="s">
        <v>503</v>
      </c>
      <c r="I291" s="92" t="s">
        <v>504</v>
      </c>
      <c r="J291" s="92" t="s">
        <v>505</v>
      </c>
    </row>
    <row r="292" spans="1:10" x14ac:dyDescent="0.2">
      <c r="A292" s="92" t="s">
        <v>224</v>
      </c>
      <c r="C292" s="92" t="s">
        <v>501</v>
      </c>
      <c r="E292" s="92" t="s">
        <v>612</v>
      </c>
      <c r="F292" s="93">
        <v>733.8</v>
      </c>
      <c r="H292" s="92" t="s">
        <v>506</v>
      </c>
      <c r="I292" s="92" t="s">
        <v>504</v>
      </c>
      <c r="J292" s="92" t="s">
        <v>507</v>
      </c>
    </row>
    <row r="293" spans="1:10" x14ac:dyDescent="0.2">
      <c r="A293" s="92" t="s">
        <v>224</v>
      </c>
      <c r="C293" s="92" t="s">
        <v>501</v>
      </c>
      <c r="E293" s="92" t="s">
        <v>612</v>
      </c>
      <c r="F293" s="93">
        <v>41.09</v>
      </c>
      <c r="H293" s="92" t="s">
        <v>615</v>
      </c>
      <c r="I293" s="92" t="s">
        <v>504</v>
      </c>
      <c r="J293" s="92" t="s">
        <v>616</v>
      </c>
    </row>
    <row r="294" spans="1:10" x14ac:dyDescent="0.2">
      <c r="A294" s="92" t="s">
        <v>224</v>
      </c>
      <c r="C294" s="92" t="s">
        <v>501</v>
      </c>
      <c r="E294" s="92" t="s">
        <v>518</v>
      </c>
      <c r="F294" s="93">
        <v>64.94</v>
      </c>
      <c r="H294" s="92" t="s">
        <v>503</v>
      </c>
      <c r="I294" s="92" t="s">
        <v>504</v>
      </c>
      <c r="J294" s="92" t="s">
        <v>505</v>
      </c>
    </row>
    <row r="295" spans="1:10" x14ac:dyDescent="0.2">
      <c r="A295" s="92" t="s">
        <v>224</v>
      </c>
      <c r="C295" s="92" t="s">
        <v>501</v>
      </c>
      <c r="E295" s="92" t="s">
        <v>518</v>
      </c>
      <c r="F295" s="93">
        <v>24.68</v>
      </c>
      <c r="H295" s="92" t="s">
        <v>506</v>
      </c>
      <c r="I295" s="92" t="s">
        <v>504</v>
      </c>
      <c r="J295" s="92" t="s">
        <v>507</v>
      </c>
    </row>
    <row r="296" spans="1:10" x14ac:dyDescent="0.2">
      <c r="A296" s="92" t="s">
        <v>225</v>
      </c>
      <c r="C296" s="92" t="s">
        <v>184</v>
      </c>
      <c r="D296" s="92" t="s">
        <v>315</v>
      </c>
      <c r="E296" s="92" t="s">
        <v>619</v>
      </c>
      <c r="F296" s="93">
        <v>12</v>
      </c>
      <c r="G296" s="92" t="s">
        <v>640</v>
      </c>
      <c r="H296" s="92" t="s">
        <v>644</v>
      </c>
      <c r="I296" s="92" t="s">
        <v>473</v>
      </c>
      <c r="J296" s="92" t="s">
        <v>619</v>
      </c>
    </row>
    <row r="297" spans="1:10" x14ac:dyDescent="0.2">
      <c r="A297" s="92" t="s">
        <v>225</v>
      </c>
      <c r="C297" s="92" t="s">
        <v>184</v>
      </c>
      <c r="D297" s="92" t="s">
        <v>317</v>
      </c>
      <c r="E297" s="92" t="s">
        <v>516</v>
      </c>
      <c r="F297" s="93">
        <v>30</v>
      </c>
      <c r="G297" s="92" t="s">
        <v>640</v>
      </c>
      <c r="H297" s="92" t="s">
        <v>515</v>
      </c>
      <c r="I297" s="92" t="s">
        <v>473</v>
      </c>
      <c r="J297" s="92" t="s">
        <v>516</v>
      </c>
    </row>
    <row r="298" spans="1:10" x14ac:dyDescent="0.2">
      <c r="A298" s="92" t="s">
        <v>225</v>
      </c>
      <c r="C298" s="92" t="s">
        <v>184</v>
      </c>
      <c r="D298" s="92" t="s">
        <v>318</v>
      </c>
      <c r="E298" s="92" t="s">
        <v>620</v>
      </c>
      <c r="F298" s="93">
        <v>1</v>
      </c>
      <c r="G298" s="92" t="s">
        <v>363</v>
      </c>
      <c r="H298" s="92" t="s">
        <v>512</v>
      </c>
      <c r="I298" s="92" t="s">
        <v>473</v>
      </c>
      <c r="J298" s="92" t="s">
        <v>513</v>
      </c>
    </row>
    <row r="299" spans="1:10" x14ac:dyDescent="0.2">
      <c r="A299" s="92" t="s">
        <v>225</v>
      </c>
      <c r="C299" s="92" t="s">
        <v>184</v>
      </c>
      <c r="D299" s="92" t="s">
        <v>319</v>
      </c>
      <c r="E299" s="92" t="s">
        <v>620</v>
      </c>
      <c r="F299" s="93">
        <v>1</v>
      </c>
      <c r="G299" s="92" t="s">
        <v>363</v>
      </c>
      <c r="H299" s="92" t="s">
        <v>512</v>
      </c>
      <c r="I299" s="92" t="s">
        <v>473</v>
      </c>
      <c r="J299" s="92" t="s">
        <v>513</v>
      </c>
    </row>
    <row r="300" spans="1:10" x14ac:dyDescent="0.2">
      <c r="A300" s="92" t="s">
        <v>225</v>
      </c>
      <c r="C300" s="92" t="s">
        <v>184</v>
      </c>
      <c r="D300" s="92" t="s">
        <v>322</v>
      </c>
      <c r="E300" s="92" t="s">
        <v>190</v>
      </c>
      <c r="F300" s="93">
        <v>18</v>
      </c>
      <c r="G300" s="92" t="s">
        <v>361</v>
      </c>
      <c r="H300" s="92" t="s">
        <v>479</v>
      </c>
      <c r="I300" s="92" t="s">
        <v>473</v>
      </c>
      <c r="J300" s="92" t="s">
        <v>480</v>
      </c>
    </row>
    <row r="301" spans="1:10" x14ac:dyDescent="0.2">
      <c r="A301" s="92" t="s">
        <v>225</v>
      </c>
      <c r="C301" s="92" t="s">
        <v>184</v>
      </c>
      <c r="D301" s="92" t="s">
        <v>324</v>
      </c>
      <c r="E301" s="92" t="s">
        <v>27</v>
      </c>
      <c r="F301" s="93">
        <v>50</v>
      </c>
      <c r="G301" s="92" t="s">
        <v>361</v>
      </c>
      <c r="H301" s="92" t="s">
        <v>479</v>
      </c>
      <c r="I301" s="92" t="s">
        <v>473</v>
      </c>
      <c r="J301" s="92" t="s">
        <v>480</v>
      </c>
    </row>
    <row r="302" spans="1:10" x14ac:dyDescent="0.2">
      <c r="A302" s="92" t="s">
        <v>225</v>
      </c>
      <c r="C302" s="92" t="s">
        <v>184</v>
      </c>
      <c r="D302" s="92" t="s">
        <v>621</v>
      </c>
      <c r="E302" s="92" t="s">
        <v>21</v>
      </c>
      <c r="F302" s="93">
        <v>7</v>
      </c>
      <c r="G302" s="92" t="s">
        <v>369</v>
      </c>
      <c r="H302" s="92" t="s">
        <v>475</v>
      </c>
      <c r="I302" s="92" t="s">
        <v>473</v>
      </c>
      <c r="J302" s="92" t="s">
        <v>476</v>
      </c>
    </row>
    <row r="303" spans="1:10" x14ac:dyDescent="0.2">
      <c r="A303" s="92" t="s">
        <v>225</v>
      </c>
      <c r="C303" s="92" t="s">
        <v>184</v>
      </c>
      <c r="D303" s="92" t="s">
        <v>325</v>
      </c>
      <c r="E303" s="92" t="s">
        <v>622</v>
      </c>
      <c r="F303" s="93">
        <v>51</v>
      </c>
      <c r="G303" s="92" t="s">
        <v>361</v>
      </c>
      <c r="H303" s="92" t="s">
        <v>477</v>
      </c>
      <c r="I303" s="92" t="s">
        <v>473</v>
      </c>
      <c r="J303" s="92" t="s">
        <v>478</v>
      </c>
    </row>
    <row r="304" spans="1:10" x14ac:dyDescent="0.2">
      <c r="A304" s="92" t="s">
        <v>225</v>
      </c>
      <c r="C304" s="92" t="s">
        <v>184</v>
      </c>
      <c r="D304" s="92" t="s">
        <v>326</v>
      </c>
      <c r="E304" s="92" t="s">
        <v>623</v>
      </c>
      <c r="F304" s="93">
        <v>57</v>
      </c>
      <c r="G304" s="92" t="s">
        <v>361</v>
      </c>
      <c r="H304" s="92" t="s">
        <v>477</v>
      </c>
      <c r="I304" s="92" t="s">
        <v>473</v>
      </c>
      <c r="J304" s="92" t="s">
        <v>478</v>
      </c>
    </row>
    <row r="305" spans="1:10" x14ac:dyDescent="0.2">
      <c r="A305" s="92" t="s">
        <v>225</v>
      </c>
      <c r="C305" s="92" t="s">
        <v>184</v>
      </c>
      <c r="D305" s="92" t="s">
        <v>327</v>
      </c>
      <c r="E305" s="92" t="s">
        <v>120</v>
      </c>
      <c r="F305" s="93">
        <v>28</v>
      </c>
      <c r="G305" s="92" t="s">
        <v>369</v>
      </c>
      <c r="H305" s="92" t="s">
        <v>481</v>
      </c>
      <c r="I305" s="92" t="s">
        <v>473</v>
      </c>
      <c r="J305" s="92" t="s">
        <v>480</v>
      </c>
    </row>
    <row r="306" spans="1:10" x14ac:dyDescent="0.2">
      <c r="A306" s="92" t="s">
        <v>225</v>
      </c>
      <c r="C306" s="92" t="s">
        <v>184</v>
      </c>
      <c r="D306" s="92" t="s">
        <v>328</v>
      </c>
      <c r="E306" s="92" t="s">
        <v>624</v>
      </c>
      <c r="F306" s="93">
        <v>60</v>
      </c>
      <c r="G306" s="92" t="s">
        <v>361</v>
      </c>
      <c r="H306" s="92" t="s">
        <v>477</v>
      </c>
      <c r="I306" s="92" t="s">
        <v>473</v>
      </c>
      <c r="J306" s="92" t="s">
        <v>478</v>
      </c>
    </row>
    <row r="307" spans="1:10" x14ac:dyDescent="0.2">
      <c r="A307" s="92" t="s">
        <v>225</v>
      </c>
      <c r="C307" s="92" t="s">
        <v>184</v>
      </c>
      <c r="D307" s="92" t="s">
        <v>329</v>
      </c>
      <c r="E307" s="92" t="s">
        <v>625</v>
      </c>
      <c r="F307" s="93">
        <v>28</v>
      </c>
      <c r="G307" s="92" t="s">
        <v>361</v>
      </c>
      <c r="H307" s="92" t="s">
        <v>477</v>
      </c>
      <c r="I307" s="92" t="s">
        <v>473</v>
      </c>
      <c r="J307" s="92" t="s">
        <v>478</v>
      </c>
    </row>
    <row r="308" spans="1:10" x14ac:dyDescent="0.2">
      <c r="A308" s="92" t="s">
        <v>225</v>
      </c>
      <c r="C308" s="92" t="s">
        <v>184</v>
      </c>
      <c r="D308" s="92" t="s">
        <v>330</v>
      </c>
      <c r="E308" s="92" t="s">
        <v>542</v>
      </c>
      <c r="F308" s="93">
        <v>66</v>
      </c>
      <c r="G308" s="92" t="s">
        <v>361</v>
      </c>
      <c r="H308" s="92" t="s">
        <v>477</v>
      </c>
      <c r="I308" s="92" t="s">
        <v>473</v>
      </c>
      <c r="J308" s="92" t="s">
        <v>478</v>
      </c>
    </row>
    <row r="309" spans="1:10" x14ac:dyDescent="0.2">
      <c r="A309" s="92" t="s">
        <v>225</v>
      </c>
      <c r="C309" s="92" t="s">
        <v>184</v>
      </c>
      <c r="D309" s="92" t="s">
        <v>331</v>
      </c>
      <c r="E309" s="92" t="s">
        <v>626</v>
      </c>
      <c r="F309" s="93">
        <v>39</v>
      </c>
      <c r="G309" s="92" t="s">
        <v>361</v>
      </c>
      <c r="H309" s="92" t="s">
        <v>477</v>
      </c>
      <c r="I309" s="92" t="s">
        <v>473</v>
      </c>
      <c r="J309" s="92" t="s">
        <v>478</v>
      </c>
    </row>
    <row r="310" spans="1:10" x14ac:dyDescent="0.2">
      <c r="A310" s="92" t="s">
        <v>225</v>
      </c>
      <c r="C310" s="92" t="s">
        <v>184</v>
      </c>
      <c r="D310" s="92" t="s">
        <v>332</v>
      </c>
      <c r="E310" s="92" t="s">
        <v>627</v>
      </c>
      <c r="F310" s="93">
        <v>53</v>
      </c>
      <c r="G310" s="92" t="s">
        <v>361</v>
      </c>
      <c r="H310" s="92" t="s">
        <v>477</v>
      </c>
      <c r="I310" s="92" t="s">
        <v>473</v>
      </c>
      <c r="J310" s="92" t="s">
        <v>478</v>
      </c>
    </row>
    <row r="311" spans="1:10" x14ac:dyDescent="0.2">
      <c r="A311" s="92" t="s">
        <v>225</v>
      </c>
      <c r="C311" s="92" t="s">
        <v>184</v>
      </c>
      <c r="D311" s="92" t="s">
        <v>333</v>
      </c>
      <c r="E311" s="92" t="s">
        <v>628</v>
      </c>
      <c r="F311" s="93">
        <v>25</v>
      </c>
      <c r="G311" s="92" t="s">
        <v>361</v>
      </c>
      <c r="H311" s="92" t="s">
        <v>477</v>
      </c>
      <c r="I311" s="92" t="s">
        <v>473</v>
      </c>
      <c r="J311" s="92" t="s">
        <v>478</v>
      </c>
    </row>
    <row r="312" spans="1:10" x14ac:dyDescent="0.2">
      <c r="A312" s="92" t="s">
        <v>225</v>
      </c>
      <c r="C312" s="92" t="s">
        <v>184</v>
      </c>
      <c r="D312" s="92" t="s">
        <v>334</v>
      </c>
      <c r="E312" s="92" t="s">
        <v>622</v>
      </c>
      <c r="F312" s="93">
        <v>27</v>
      </c>
      <c r="G312" s="92" t="s">
        <v>361</v>
      </c>
      <c r="H312" s="92" t="s">
        <v>477</v>
      </c>
      <c r="I312" s="92" t="s">
        <v>473</v>
      </c>
      <c r="J312" s="92" t="s">
        <v>478</v>
      </c>
    </row>
    <row r="313" spans="1:10" x14ac:dyDescent="0.2">
      <c r="A313" s="92" t="s">
        <v>225</v>
      </c>
      <c r="C313" s="92" t="s">
        <v>184</v>
      </c>
      <c r="D313" s="92" t="s">
        <v>339</v>
      </c>
      <c r="E313" s="92" t="s">
        <v>27</v>
      </c>
      <c r="F313" s="93">
        <v>58</v>
      </c>
      <c r="G313" s="92" t="s">
        <v>361</v>
      </c>
      <c r="H313" s="92" t="s">
        <v>479</v>
      </c>
      <c r="I313" s="92" t="s">
        <v>473</v>
      </c>
      <c r="J313" s="92" t="s">
        <v>480</v>
      </c>
    </row>
    <row r="314" spans="1:10" x14ac:dyDescent="0.2">
      <c r="A314" s="92" t="s">
        <v>225</v>
      </c>
      <c r="C314" s="92" t="s">
        <v>184</v>
      </c>
      <c r="D314" s="92" t="s">
        <v>340</v>
      </c>
      <c r="E314" s="92" t="s">
        <v>629</v>
      </c>
      <c r="F314" s="93">
        <v>6</v>
      </c>
      <c r="G314" s="92" t="s">
        <v>361</v>
      </c>
      <c r="H314" s="92" t="s">
        <v>477</v>
      </c>
      <c r="I314" s="92" t="s">
        <v>473</v>
      </c>
      <c r="J314" s="92" t="s">
        <v>478</v>
      </c>
    </row>
    <row r="315" spans="1:10" x14ac:dyDescent="0.2">
      <c r="A315" s="92" t="s">
        <v>225</v>
      </c>
      <c r="C315" s="92" t="s">
        <v>184</v>
      </c>
      <c r="D315" s="92" t="s">
        <v>395</v>
      </c>
      <c r="E315" s="92" t="s">
        <v>630</v>
      </c>
      <c r="F315" s="93">
        <v>16</v>
      </c>
      <c r="G315" s="92" t="s">
        <v>640</v>
      </c>
      <c r="H315" s="92" t="s">
        <v>481</v>
      </c>
      <c r="I315" s="92" t="s">
        <v>473</v>
      </c>
      <c r="J315" s="92" t="s">
        <v>480</v>
      </c>
    </row>
    <row r="316" spans="1:10" x14ac:dyDescent="0.2">
      <c r="A316" s="92" t="s">
        <v>225</v>
      </c>
      <c r="C316" s="92" t="s">
        <v>184</v>
      </c>
      <c r="D316" s="92" t="s">
        <v>600</v>
      </c>
      <c r="E316" s="92" t="s">
        <v>631</v>
      </c>
      <c r="F316" s="93">
        <v>80</v>
      </c>
      <c r="G316" s="92" t="s">
        <v>361</v>
      </c>
      <c r="H316" s="92" t="s">
        <v>477</v>
      </c>
      <c r="I316" s="92" t="s">
        <v>473</v>
      </c>
      <c r="J316" s="92" t="s">
        <v>478</v>
      </c>
    </row>
    <row r="317" spans="1:10" x14ac:dyDescent="0.2">
      <c r="A317" s="92" t="s">
        <v>225</v>
      </c>
      <c r="C317" s="92" t="s">
        <v>184</v>
      </c>
      <c r="D317" s="92" t="s">
        <v>344</v>
      </c>
      <c r="E317" s="92" t="s">
        <v>632</v>
      </c>
      <c r="F317" s="93">
        <v>33</v>
      </c>
      <c r="G317" s="92" t="s">
        <v>361</v>
      </c>
      <c r="H317" s="92" t="s">
        <v>477</v>
      </c>
      <c r="I317" s="92" t="s">
        <v>473</v>
      </c>
      <c r="J317" s="92" t="s">
        <v>478</v>
      </c>
    </row>
    <row r="318" spans="1:10" x14ac:dyDescent="0.2">
      <c r="A318" s="92" t="s">
        <v>225</v>
      </c>
      <c r="C318" s="92" t="s">
        <v>184</v>
      </c>
      <c r="D318" s="92" t="s">
        <v>345</v>
      </c>
      <c r="E318" s="92" t="s">
        <v>632</v>
      </c>
      <c r="F318" s="93">
        <v>33</v>
      </c>
      <c r="G318" s="92" t="s">
        <v>361</v>
      </c>
      <c r="H318" s="92" t="s">
        <v>477</v>
      </c>
      <c r="I318" s="92" t="s">
        <v>473</v>
      </c>
      <c r="J318" s="92" t="s">
        <v>478</v>
      </c>
    </row>
    <row r="319" spans="1:10" x14ac:dyDescent="0.2">
      <c r="A319" s="92" t="s">
        <v>225</v>
      </c>
      <c r="C319" s="92" t="s">
        <v>184</v>
      </c>
      <c r="D319" s="92" t="s">
        <v>346</v>
      </c>
      <c r="E319" s="92" t="s">
        <v>632</v>
      </c>
      <c r="F319" s="93">
        <v>33</v>
      </c>
      <c r="G319" s="92" t="s">
        <v>361</v>
      </c>
      <c r="H319" s="92" t="s">
        <v>477</v>
      </c>
      <c r="I319" s="92" t="s">
        <v>473</v>
      </c>
      <c r="J319" s="92" t="s">
        <v>478</v>
      </c>
    </row>
    <row r="320" spans="1:10" x14ac:dyDescent="0.2">
      <c r="A320" s="92" t="s">
        <v>225</v>
      </c>
      <c r="C320" s="92" t="s">
        <v>184</v>
      </c>
      <c r="D320" s="92" t="s">
        <v>347</v>
      </c>
      <c r="E320" s="92" t="s">
        <v>633</v>
      </c>
      <c r="F320" s="93">
        <v>49</v>
      </c>
      <c r="G320" s="92" t="s">
        <v>361</v>
      </c>
      <c r="H320" s="92" t="s">
        <v>477</v>
      </c>
      <c r="I320" s="92" t="s">
        <v>473</v>
      </c>
      <c r="J320" s="92" t="s">
        <v>478</v>
      </c>
    </row>
    <row r="321" spans="1:10" x14ac:dyDescent="0.2">
      <c r="A321" s="92" t="s">
        <v>225</v>
      </c>
      <c r="C321" s="92" t="s">
        <v>184</v>
      </c>
      <c r="D321" s="92" t="s">
        <v>348</v>
      </c>
      <c r="E321" s="92" t="s">
        <v>27</v>
      </c>
      <c r="F321" s="93">
        <v>31</v>
      </c>
      <c r="G321" s="92" t="s">
        <v>361</v>
      </c>
      <c r="H321" s="92" t="s">
        <v>479</v>
      </c>
      <c r="I321" s="92" t="s">
        <v>473</v>
      </c>
      <c r="J321" s="92" t="s">
        <v>480</v>
      </c>
    </row>
    <row r="322" spans="1:10" x14ac:dyDescent="0.2">
      <c r="A322" s="92" t="s">
        <v>225</v>
      </c>
      <c r="C322" s="92" t="s">
        <v>184</v>
      </c>
      <c r="D322" s="92" t="s">
        <v>634</v>
      </c>
      <c r="E322" s="92" t="s">
        <v>21</v>
      </c>
      <c r="F322" s="93">
        <v>21</v>
      </c>
      <c r="G322" s="92" t="s">
        <v>369</v>
      </c>
      <c r="H322" s="92" t="s">
        <v>481</v>
      </c>
      <c r="I322" s="92" t="s">
        <v>473</v>
      </c>
      <c r="J322" s="92" t="s">
        <v>480</v>
      </c>
    </row>
    <row r="323" spans="1:10" x14ac:dyDescent="0.2">
      <c r="A323" s="92" t="s">
        <v>225</v>
      </c>
      <c r="C323" s="92" t="s">
        <v>184</v>
      </c>
      <c r="D323" s="92" t="s">
        <v>350</v>
      </c>
      <c r="E323" s="92" t="s">
        <v>635</v>
      </c>
      <c r="F323" s="93">
        <v>4.5</v>
      </c>
      <c r="G323" s="92" t="s">
        <v>363</v>
      </c>
      <c r="H323" s="92" t="s">
        <v>512</v>
      </c>
      <c r="I323" s="92" t="s">
        <v>473</v>
      </c>
      <c r="J323" s="92" t="s">
        <v>513</v>
      </c>
    </row>
    <row r="324" spans="1:10" x14ac:dyDescent="0.2">
      <c r="A324" s="92" t="s">
        <v>225</v>
      </c>
      <c r="C324" s="92" t="s">
        <v>184</v>
      </c>
      <c r="D324" s="92" t="s">
        <v>351</v>
      </c>
      <c r="E324" s="92" t="s">
        <v>636</v>
      </c>
      <c r="F324" s="93">
        <v>0.95</v>
      </c>
      <c r="G324" s="92" t="s">
        <v>363</v>
      </c>
      <c r="H324" s="92" t="s">
        <v>512</v>
      </c>
      <c r="I324" s="92" t="s">
        <v>473</v>
      </c>
      <c r="J324" s="92" t="s">
        <v>513</v>
      </c>
    </row>
    <row r="325" spans="1:10" x14ac:dyDescent="0.2">
      <c r="A325" s="92" t="s">
        <v>225</v>
      </c>
      <c r="C325" s="92" t="s">
        <v>184</v>
      </c>
      <c r="D325" s="92" t="s">
        <v>352</v>
      </c>
      <c r="E325" s="92" t="s">
        <v>636</v>
      </c>
      <c r="F325" s="93">
        <v>0.95</v>
      </c>
      <c r="G325" s="92" t="s">
        <v>363</v>
      </c>
      <c r="H325" s="92" t="s">
        <v>512</v>
      </c>
      <c r="I325" s="92" t="s">
        <v>473</v>
      </c>
      <c r="J325" s="92" t="s">
        <v>513</v>
      </c>
    </row>
    <row r="326" spans="1:10" x14ac:dyDescent="0.2">
      <c r="A326" s="92" t="s">
        <v>225</v>
      </c>
      <c r="C326" s="92" t="s">
        <v>184</v>
      </c>
      <c r="D326" s="92" t="s">
        <v>353</v>
      </c>
      <c r="E326" s="92" t="s">
        <v>637</v>
      </c>
      <c r="F326" s="93">
        <v>3.5</v>
      </c>
      <c r="G326" s="92" t="s">
        <v>363</v>
      </c>
      <c r="H326" s="92" t="s">
        <v>512</v>
      </c>
      <c r="I326" s="92" t="s">
        <v>473</v>
      </c>
      <c r="J326" s="92" t="s">
        <v>513</v>
      </c>
    </row>
    <row r="327" spans="1:10" x14ac:dyDescent="0.2">
      <c r="A327" s="92" t="s">
        <v>225</v>
      </c>
      <c r="C327" s="92" t="s">
        <v>184</v>
      </c>
      <c r="D327" s="92" t="s">
        <v>354</v>
      </c>
      <c r="E327" s="92" t="s">
        <v>638</v>
      </c>
      <c r="F327" s="93">
        <v>0.95</v>
      </c>
      <c r="G327" s="92" t="s">
        <v>363</v>
      </c>
      <c r="H327" s="92" t="s">
        <v>512</v>
      </c>
      <c r="I327" s="92" t="s">
        <v>473</v>
      </c>
      <c r="J327" s="92" t="s">
        <v>513</v>
      </c>
    </row>
    <row r="328" spans="1:10" x14ac:dyDescent="0.2">
      <c r="A328" s="92" t="s">
        <v>225</v>
      </c>
      <c r="C328" s="92" t="s">
        <v>184</v>
      </c>
      <c r="D328" s="92" t="s">
        <v>356</v>
      </c>
      <c r="E328" s="92" t="s">
        <v>638</v>
      </c>
      <c r="F328" s="93">
        <v>0.95</v>
      </c>
      <c r="G328" s="92" t="s">
        <v>363</v>
      </c>
      <c r="H328" s="92" t="s">
        <v>512</v>
      </c>
      <c r="I328" s="92" t="s">
        <v>473</v>
      </c>
      <c r="J328" s="92" t="s">
        <v>513</v>
      </c>
    </row>
    <row r="329" spans="1:10" x14ac:dyDescent="0.2">
      <c r="A329" s="92" t="s">
        <v>225</v>
      </c>
      <c r="C329" s="92" t="s">
        <v>184</v>
      </c>
      <c r="D329" s="92" t="s">
        <v>358</v>
      </c>
      <c r="E329" s="92" t="s">
        <v>639</v>
      </c>
      <c r="F329" s="93">
        <v>57</v>
      </c>
      <c r="G329" s="92" t="s">
        <v>369</v>
      </c>
      <c r="H329" s="92" t="s">
        <v>472</v>
      </c>
      <c r="I329" s="92" t="s">
        <v>473</v>
      </c>
      <c r="J329" s="92" t="s">
        <v>474</v>
      </c>
    </row>
    <row r="330" spans="1:10" x14ac:dyDescent="0.2">
      <c r="A330" s="92" t="s">
        <v>225</v>
      </c>
      <c r="C330" s="92" t="s">
        <v>501</v>
      </c>
      <c r="E330" s="92" t="s">
        <v>645</v>
      </c>
      <c r="F330" s="93">
        <v>80</v>
      </c>
      <c r="H330" s="92" t="s">
        <v>646</v>
      </c>
      <c r="I330" s="92" t="s">
        <v>504</v>
      </c>
      <c r="J330" s="92" t="s">
        <v>647</v>
      </c>
    </row>
    <row r="331" spans="1:10" x14ac:dyDescent="0.2">
      <c r="A331" s="92" t="s">
        <v>225</v>
      </c>
      <c r="C331" s="92" t="s">
        <v>501</v>
      </c>
      <c r="E331" s="92" t="s">
        <v>645</v>
      </c>
      <c r="F331" s="93">
        <v>28.5</v>
      </c>
      <c r="H331" s="92" t="s">
        <v>503</v>
      </c>
      <c r="I331" s="92" t="s">
        <v>504</v>
      </c>
      <c r="J331" s="92" t="s">
        <v>505</v>
      </c>
    </row>
    <row r="332" spans="1:10" x14ac:dyDescent="0.2">
      <c r="A332" s="92" t="s">
        <v>225</v>
      </c>
      <c r="C332" s="92" t="s">
        <v>501</v>
      </c>
      <c r="E332" s="92" t="s">
        <v>645</v>
      </c>
      <c r="F332" s="93">
        <v>135</v>
      </c>
      <c r="H332" s="92" t="s">
        <v>506</v>
      </c>
      <c r="I332" s="92" t="s">
        <v>504</v>
      </c>
      <c r="J332" s="92" t="s">
        <v>507</v>
      </c>
    </row>
    <row r="333" spans="1:10" x14ac:dyDescent="0.2">
      <c r="A333" s="92" t="s">
        <v>225</v>
      </c>
      <c r="C333" s="92" t="s">
        <v>501</v>
      </c>
      <c r="E333" s="92" t="s">
        <v>648</v>
      </c>
      <c r="F333" s="93">
        <v>140.30000000000001</v>
      </c>
      <c r="H333" s="92" t="s">
        <v>503</v>
      </c>
      <c r="I333" s="92" t="s">
        <v>504</v>
      </c>
      <c r="J333" s="92" t="s">
        <v>505</v>
      </c>
    </row>
    <row r="334" spans="1:10" x14ac:dyDescent="0.2">
      <c r="A334" s="92" t="s">
        <v>225</v>
      </c>
      <c r="C334" s="92" t="s">
        <v>501</v>
      </c>
      <c r="E334" s="92" t="s">
        <v>648</v>
      </c>
      <c r="F334" s="93">
        <v>27</v>
      </c>
      <c r="H334" s="92" t="s">
        <v>503</v>
      </c>
      <c r="I334" s="92" t="s">
        <v>504</v>
      </c>
      <c r="J334" s="92" t="s">
        <v>505</v>
      </c>
    </row>
    <row r="335" spans="1:10" x14ac:dyDescent="0.2">
      <c r="A335" s="92" t="s">
        <v>225</v>
      </c>
      <c r="C335" s="92" t="s">
        <v>501</v>
      </c>
      <c r="E335" s="92" t="s">
        <v>648</v>
      </c>
      <c r="F335" s="93">
        <v>312</v>
      </c>
      <c r="H335" s="92" t="s">
        <v>506</v>
      </c>
      <c r="I335" s="92" t="s">
        <v>504</v>
      </c>
      <c r="J335" s="92" t="s">
        <v>507</v>
      </c>
    </row>
  </sheetData>
  <autoFilter ref="A1:J335" xr:uid="{00000000-0009-0000-0000-000001000000}"/>
  <pageMargins left="0.7" right="0.7" top="0.75" bottom="0.75" header="0.3" footer="0.3"/>
  <pageSetup paperSize="9" scale="90"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6118-1AA6-4613-BD3E-5152B31AF80D}">
  <sheetPr>
    <pageSetUpPr fitToPage="1"/>
  </sheetPr>
  <dimension ref="A1:G31"/>
  <sheetViews>
    <sheetView showGridLines="0" tabSelected="1" topLeftCell="A7" workbookViewId="0">
      <selection activeCell="D23" sqref="D23"/>
    </sheetView>
  </sheetViews>
  <sheetFormatPr defaultRowHeight="15" x14ac:dyDescent="0.25"/>
  <cols>
    <col min="1" max="1" width="42.5703125" bestFit="1" customWidth="1"/>
    <col min="2" max="2" width="28.85546875" customWidth="1"/>
    <col min="3" max="3" width="13.85546875" bestFit="1" customWidth="1"/>
    <col min="4" max="4" width="22.42578125" bestFit="1" customWidth="1"/>
    <col min="5" max="5" width="30.42578125" bestFit="1" customWidth="1"/>
    <col min="6" max="6" width="22.42578125" bestFit="1" customWidth="1"/>
    <col min="7" max="7" width="29.42578125" customWidth="1"/>
  </cols>
  <sheetData>
    <row r="1" spans="1:7" x14ac:dyDescent="0.25">
      <c r="A1" s="146" t="s">
        <v>849</v>
      </c>
      <c r="B1" s="147"/>
    </row>
    <row r="2" spans="1:7" x14ac:dyDescent="0.25">
      <c r="A2" s="148"/>
      <c r="B2" s="147"/>
    </row>
    <row r="3" spans="1:7" ht="15.75" x14ac:dyDescent="0.25">
      <c r="A3" s="257" t="s">
        <v>850</v>
      </c>
      <c r="B3" s="258"/>
    </row>
    <row r="4" spans="1:7" ht="15.75" thickBot="1" x14ac:dyDescent="0.3">
      <c r="A4" s="149"/>
      <c r="B4" s="149"/>
    </row>
    <row r="5" spans="1:7" ht="15.75" thickTop="1" x14ac:dyDescent="0.25">
      <c r="A5" s="150" t="s">
        <v>765</v>
      </c>
      <c r="B5" s="151"/>
    </row>
    <row r="6" spans="1:7" x14ac:dyDescent="0.25">
      <c r="A6" s="152" t="s">
        <v>766</v>
      </c>
      <c r="B6" s="153"/>
    </row>
    <row r="7" spans="1:7" ht="45.6" customHeight="1" thickBot="1" x14ac:dyDescent="0.3">
      <c r="A7" s="154" t="s">
        <v>767</v>
      </c>
      <c r="B7" s="155"/>
    </row>
    <row r="8" spans="1:7" ht="16.5" thickTop="1" thickBot="1" x14ac:dyDescent="0.3">
      <c r="A8" s="156"/>
      <c r="B8" s="157"/>
    </row>
    <row r="9" spans="1:7" ht="15.75" thickTop="1" x14ac:dyDescent="0.25">
      <c r="A9" s="150" t="s">
        <v>768</v>
      </c>
      <c r="B9" s="158" t="s">
        <v>769</v>
      </c>
    </row>
    <row r="10" spans="1:7" ht="15.75" thickBot="1" x14ac:dyDescent="0.3">
      <c r="A10" s="154" t="s">
        <v>770</v>
      </c>
      <c r="B10" s="159" t="s">
        <v>382</v>
      </c>
    </row>
    <row r="11" spans="1:7" ht="16.5" thickTop="1" thickBot="1" x14ac:dyDescent="0.3"/>
    <row r="12" spans="1:7" ht="15.75" thickTop="1" x14ac:dyDescent="0.25">
      <c r="A12" s="220" t="s">
        <v>851</v>
      </c>
      <c r="B12" s="221" t="s">
        <v>852</v>
      </c>
      <c r="C12" s="220" t="s">
        <v>853</v>
      </c>
      <c r="D12" s="220" t="s">
        <v>854</v>
      </c>
      <c r="E12" s="220" t="s">
        <v>855</v>
      </c>
      <c r="F12" s="220" t="s">
        <v>856</v>
      </c>
      <c r="G12" s="220" t="s">
        <v>944</v>
      </c>
    </row>
    <row r="13" spans="1:7" ht="30" x14ac:dyDescent="0.25">
      <c r="A13" s="222" t="s">
        <v>857</v>
      </c>
      <c r="B13" s="222" t="s">
        <v>858</v>
      </c>
      <c r="C13" s="222">
        <v>300</v>
      </c>
      <c r="D13" s="222" t="s">
        <v>859</v>
      </c>
      <c r="E13" s="223"/>
      <c r="F13" s="168">
        <f>C13*E13</f>
        <v>0</v>
      </c>
      <c r="G13" s="223"/>
    </row>
    <row r="14" spans="1:7" ht="30" x14ac:dyDescent="0.25">
      <c r="A14" s="222" t="s">
        <v>857</v>
      </c>
      <c r="B14" s="222" t="s">
        <v>860</v>
      </c>
      <c r="C14" s="222">
        <v>60</v>
      </c>
      <c r="D14" s="222" t="s">
        <v>861</v>
      </c>
      <c r="E14" s="223"/>
      <c r="F14" s="168">
        <f t="shared" ref="F14:F24" si="0">C14*E14</f>
        <v>0</v>
      </c>
      <c r="G14" s="223"/>
    </row>
    <row r="15" spans="1:7" ht="30" x14ac:dyDescent="0.25">
      <c r="A15" s="222" t="s">
        <v>862</v>
      </c>
      <c r="B15" s="222" t="s">
        <v>863</v>
      </c>
      <c r="C15" s="222">
        <v>175</v>
      </c>
      <c r="D15" s="222" t="s">
        <v>864</v>
      </c>
      <c r="E15" s="223"/>
      <c r="F15" s="168">
        <f t="shared" si="0"/>
        <v>0</v>
      </c>
      <c r="G15" s="223"/>
    </row>
    <row r="16" spans="1:7" x14ac:dyDescent="0.25">
      <c r="A16" s="222" t="s">
        <v>865</v>
      </c>
      <c r="B16" s="222" t="s">
        <v>866</v>
      </c>
      <c r="C16" s="222">
        <v>545</v>
      </c>
      <c r="D16" s="222" t="s">
        <v>867</v>
      </c>
      <c r="E16" s="223"/>
      <c r="F16" s="168">
        <f t="shared" si="0"/>
        <v>0</v>
      </c>
      <c r="G16" s="223"/>
    </row>
    <row r="17" spans="1:7" x14ac:dyDescent="0.25">
      <c r="A17" s="222" t="s">
        <v>868</v>
      </c>
      <c r="B17" s="222" t="s">
        <v>869</v>
      </c>
      <c r="C17" s="222">
        <v>50</v>
      </c>
      <c r="D17" s="222" t="s">
        <v>870</v>
      </c>
      <c r="E17" s="223"/>
      <c r="F17" s="168">
        <f t="shared" si="0"/>
        <v>0</v>
      </c>
      <c r="G17" s="223"/>
    </row>
    <row r="18" spans="1:7" x14ac:dyDescent="0.25">
      <c r="A18" s="222" t="s">
        <v>868</v>
      </c>
      <c r="B18" s="222" t="s">
        <v>871</v>
      </c>
      <c r="C18" s="222">
        <v>10</v>
      </c>
      <c r="D18" s="222" t="s">
        <v>872</v>
      </c>
      <c r="E18" s="223"/>
      <c r="F18" s="168">
        <f t="shared" si="0"/>
        <v>0</v>
      </c>
      <c r="G18" s="223"/>
    </row>
    <row r="19" spans="1:7" x14ac:dyDescent="0.25">
      <c r="A19" s="222" t="s">
        <v>873</v>
      </c>
      <c r="B19" s="222" t="s">
        <v>874</v>
      </c>
      <c r="C19" s="222">
        <v>50</v>
      </c>
      <c r="D19" s="222" t="s">
        <v>875</v>
      </c>
      <c r="E19" s="223"/>
      <c r="F19" s="168">
        <f t="shared" si="0"/>
        <v>0</v>
      </c>
      <c r="G19" s="223"/>
    </row>
    <row r="20" spans="1:7" ht="45" x14ac:dyDescent="0.25">
      <c r="A20" s="222" t="s">
        <v>909</v>
      </c>
      <c r="B20" s="222" t="s">
        <v>911</v>
      </c>
      <c r="C20" s="222">
        <v>20</v>
      </c>
      <c r="D20" s="222" t="s">
        <v>910</v>
      </c>
      <c r="E20" s="223"/>
      <c r="F20" s="168">
        <f t="shared" si="0"/>
        <v>0</v>
      </c>
      <c r="G20" s="223"/>
    </row>
    <row r="21" spans="1:7" ht="30" x14ac:dyDescent="0.25">
      <c r="A21" s="222" t="s">
        <v>912</v>
      </c>
      <c r="B21" s="222" t="s">
        <v>913</v>
      </c>
      <c r="C21" s="222">
        <v>40</v>
      </c>
      <c r="D21" s="222" t="s">
        <v>910</v>
      </c>
      <c r="E21" s="223"/>
      <c r="F21" s="168">
        <f t="shared" ref="F21" si="1">C21*E21</f>
        <v>0</v>
      </c>
      <c r="G21" s="223"/>
    </row>
    <row r="22" spans="1:7" ht="30" x14ac:dyDescent="0.25">
      <c r="A22" s="222" t="s">
        <v>876</v>
      </c>
      <c r="B22" s="222" t="s">
        <v>877</v>
      </c>
      <c r="C22" s="222">
        <v>260</v>
      </c>
      <c r="D22" s="222" t="s">
        <v>878</v>
      </c>
      <c r="E22" s="223"/>
      <c r="F22" s="224">
        <f t="shared" si="0"/>
        <v>0</v>
      </c>
      <c r="G22" s="223"/>
    </row>
    <row r="23" spans="1:7" x14ac:dyDescent="0.25">
      <c r="A23" s="222" t="s">
        <v>941</v>
      </c>
      <c r="B23" s="222" t="s">
        <v>942</v>
      </c>
      <c r="C23" s="222">
        <v>100</v>
      </c>
      <c r="D23" s="222" t="s">
        <v>943</v>
      </c>
      <c r="E23" s="242"/>
      <c r="F23" s="224">
        <f t="shared" si="0"/>
        <v>0</v>
      </c>
      <c r="G23" s="223"/>
    </row>
    <row r="24" spans="1:7" ht="36.75" customHeight="1" thickBot="1" x14ac:dyDescent="0.3">
      <c r="A24" s="275" t="s">
        <v>932</v>
      </c>
      <c r="B24" s="276"/>
      <c r="C24" s="222">
        <v>6</v>
      </c>
      <c r="D24" s="222" t="s">
        <v>933</v>
      </c>
      <c r="E24" s="242"/>
      <c r="F24" s="224">
        <f t="shared" si="0"/>
        <v>0</v>
      </c>
      <c r="G24" s="223"/>
    </row>
    <row r="25" spans="1:7" ht="15.75" thickBot="1" x14ac:dyDescent="0.3">
      <c r="A25" s="255" t="s">
        <v>879</v>
      </c>
      <c r="B25" s="256"/>
      <c r="C25" s="256"/>
      <c r="D25" s="256"/>
      <c r="E25" s="256"/>
      <c r="F25" s="173">
        <f>SUM(F13:F24)</f>
        <v>0</v>
      </c>
      <c r="G25" s="223"/>
    </row>
    <row r="27" spans="1:7" x14ac:dyDescent="0.25">
      <c r="A27" s="225" t="s">
        <v>880</v>
      </c>
    </row>
    <row r="28" spans="1:7" ht="42" customHeight="1" x14ac:dyDescent="0.25">
      <c r="A28" s="274" t="s">
        <v>881</v>
      </c>
      <c r="B28" s="274"/>
      <c r="C28" s="274"/>
      <c r="D28" s="274"/>
      <c r="E28" s="274"/>
      <c r="F28" s="274"/>
    </row>
    <row r="31" spans="1:7" s="227" customFormat="1" x14ac:dyDescent="0.25">
      <c r="A31" s="226"/>
    </row>
  </sheetData>
  <mergeCells count="4">
    <mergeCell ref="A3:B3"/>
    <mergeCell ref="A25:E25"/>
    <mergeCell ref="A28:F28"/>
    <mergeCell ref="A24:B24"/>
  </mergeCells>
  <pageMargins left="0.70866141732283472" right="0.70866141732283472" top="0.74803149606299213" bottom="0.74803149606299213" header="0.31496062992125984" footer="0.31496062992125984"/>
  <pageSetup scale="77" orientation="landscape" horizontalDpi="300" verticalDpi="300" r:id="rId1"/>
  <headerFooter>
    <oddHeader>&amp;LBijlage 3.A Ruimtestaten en Prijzenbladen – P.6857/TS d.d. 1 augustus 2022</oddHeader>
    <oddFooter>&amp;L&amp;A&amp;R&amp;P van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82C0-66B2-4761-83E3-48BF81393F40}">
  <sheetPr>
    <pageSetUpPr fitToPage="1"/>
  </sheetPr>
  <dimension ref="A1:E19"/>
  <sheetViews>
    <sheetView showGridLines="0" workbookViewId="0">
      <selection activeCell="A16" sqref="A16:B16"/>
    </sheetView>
  </sheetViews>
  <sheetFormatPr defaultRowHeight="15" x14ac:dyDescent="0.25"/>
  <cols>
    <col min="1" max="1" width="67.140625" customWidth="1"/>
    <col min="2" max="2" width="41.140625" customWidth="1"/>
    <col min="3" max="3" width="12.5703125" bestFit="1" customWidth="1"/>
    <col min="4" max="4" width="29.140625" bestFit="1" customWidth="1"/>
    <col min="5" max="5" width="20.85546875" bestFit="1" customWidth="1"/>
  </cols>
  <sheetData>
    <row r="1" spans="1:5" ht="14.45" customHeight="1" x14ac:dyDescent="0.25">
      <c r="A1" s="146" t="s">
        <v>882</v>
      </c>
      <c r="B1" s="147"/>
    </row>
    <row r="2" spans="1:5" x14ac:dyDescent="0.25">
      <c r="A2" s="148"/>
      <c r="B2" s="147"/>
    </row>
    <row r="3" spans="1:5" ht="15.75" x14ac:dyDescent="0.25">
      <c r="A3" s="257" t="s">
        <v>883</v>
      </c>
      <c r="B3" s="258"/>
    </row>
    <row r="4" spans="1:5" ht="15.75" thickBot="1" x14ac:dyDescent="0.3">
      <c r="A4" s="149"/>
      <c r="B4" s="149"/>
    </row>
    <row r="5" spans="1:5" ht="15.75" thickTop="1" x14ac:dyDescent="0.25">
      <c r="A5" s="150" t="s">
        <v>765</v>
      </c>
      <c r="B5" s="151"/>
    </row>
    <row r="6" spans="1:5" x14ac:dyDescent="0.25">
      <c r="A6" s="152" t="s">
        <v>766</v>
      </c>
      <c r="B6" s="153"/>
    </row>
    <row r="7" spans="1:5" ht="46.35" customHeight="1" thickBot="1" x14ac:dyDescent="0.3">
      <c r="A7" s="154" t="s">
        <v>767</v>
      </c>
      <c r="B7" s="155"/>
    </row>
    <row r="8" spans="1:5" ht="16.5" thickTop="1" thickBot="1" x14ac:dyDescent="0.3">
      <c r="A8" s="156"/>
      <c r="B8" s="157"/>
    </row>
    <row r="9" spans="1:5" ht="15.75" thickTop="1" x14ac:dyDescent="0.25">
      <c r="A9" s="150" t="s">
        <v>768</v>
      </c>
      <c r="B9" s="158" t="s">
        <v>769</v>
      </c>
    </row>
    <row r="10" spans="1:5" ht="15.75" thickBot="1" x14ac:dyDescent="0.3">
      <c r="A10" s="154" t="s">
        <v>770</v>
      </c>
      <c r="B10" s="159" t="s">
        <v>382</v>
      </c>
    </row>
    <row r="11" spans="1:5" ht="16.5" thickTop="1" thickBot="1" x14ac:dyDescent="0.3"/>
    <row r="12" spans="1:5" ht="15.75" thickTop="1" x14ac:dyDescent="0.25">
      <c r="A12" s="279" t="s">
        <v>884</v>
      </c>
      <c r="B12" s="280"/>
      <c r="C12" s="220" t="s">
        <v>885</v>
      </c>
      <c r="D12" s="220" t="s">
        <v>855</v>
      </c>
      <c r="E12" s="220" t="s">
        <v>856</v>
      </c>
    </row>
    <row r="13" spans="1:5" x14ac:dyDescent="0.25">
      <c r="A13" s="272" t="s">
        <v>886</v>
      </c>
      <c r="B13" s="273"/>
      <c r="C13" s="222"/>
      <c r="D13" s="223"/>
      <c r="E13" s="168"/>
    </row>
    <row r="14" spans="1:5" x14ac:dyDescent="0.25">
      <c r="A14" s="277" t="s">
        <v>945</v>
      </c>
      <c r="B14" s="278"/>
      <c r="C14" s="222">
        <v>52</v>
      </c>
      <c r="D14" s="223"/>
      <c r="E14" s="168">
        <f>C14*9*D14</f>
        <v>0</v>
      </c>
    </row>
    <row r="15" spans="1:5" x14ac:dyDescent="0.25">
      <c r="A15" s="272" t="s">
        <v>887</v>
      </c>
      <c r="B15" s="273"/>
      <c r="C15" s="222"/>
      <c r="D15" s="223"/>
      <c r="E15" s="168"/>
    </row>
    <row r="16" spans="1:5" x14ac:dyDescent="0.25">
      <c r="A16" s="281" t="s">
        <v>945</v>
      </c>
      <c r="B16" s="282"/>
      <c r="C16" s="222">
        <v>12</v>
      </c>
      <c r="D16" s="223"/>
      <c r="E16" s="168">
        <f>C16*9*D16</f>
        <v>0</v>
      </c>
    </row>
    <row r="17" spans="1:5" x14ac:dyDescent="0.25">
      <c r="A17" s="272" t="s">
        <v>888</v>
      </c>
      <c r="B17" s="273"/>
      <c r="C17" s="222"/>
      <c r="D17" s="223"/>
      <c r="E17" s="168"/>
    </row>
    <row r="18" spans="1:5" ht="15.75" thickBot="1" x14ac:dyDescent="0.3">
      <c r="A18" s="277" t="s">
        <v>945</v>
      </c>
      <c r="B18" s="278"/>
      <c r="C18" s="222">
        <v>12</v>
      </c>
      <c r="D18" s="223"/>
      <c r="E18" s="168">
        <f>C18*9*D18</f>
        <v>0</v>
      </c>
    </row>
    <row r="19" spans="1:5" ht="15.75" thickBot="1" x14ac:dyDescent="0.3">
      <c r="A19" s="255" t="s">
        <v>889</v>
      </c>
      <c r="B19" s="256"/>
      <c r="C19" s="256"/>
      <c r="D19" s="256"/>
      <c r="E19" s="173">
        <f>SUM(E13:E18)</f>
        <v>0</v>
      </c>
    </row>
  </sheetData>
  <mergeCells count="9">
    <mergeCell ref="A17:B17"/>
    <mergeCell ref="A18:B18"/>
    <mergeCell ref="A19:D19"/>
    <mergeCell ref="A14:B14"/>
    <mergeCell ref="A3:B3"/>
    <mergeCell ref="A12:B12"/>
    <mergeCell ref="A13:B13"/>
    <mergeCell ref="A15:B15"/>
    <mergeCell ref="A16:B16"/>
  </mergeCells>
  <pageMargins left="0.70866141732283472" right="0.70866141732283472" top="0.74803149606299213" bottom="0.74803149606299213" header="0.31496062992125984" footer="0.31496062992125984"/>
  <pageSetup scale="73" orientation="landscape" horizontalDpi="300" verticalDpi="300" r:id="rId1"/>
  <headerFooter>
    <oddHeader>&amp;LBijlage 3.A Ruimtestaten en Prijzenbladen – P.6857/TS d.d. 1 augustus 2022</oddHeader>
    <oddFooter>&amp;L&amp;A&amp;R&amp;P van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B083-6A6D-4B3C-8524-EB6F57CF3BCD}">
  <sheetPr>
    <tabColor rgb="FFFFFF00"/>
    <pageSetUpPr fitToPage="1"/>
  </sheetPr>
  <dimension ref="A1:Y37"/>
  <sheetViews>
    <sheetView zoomScaleNormal="100" workbookViewId="0">
      <selection activeCell="B14" sqref="B14"/>
    </sheetView>
  </sheetViews>
  <sheetFormatPr defaultColWidth="9.140625" defaultRowHeight="15" x14ac:dyDescent="0.25"/>
  <cols>
    <col min="1" max="1" width="46.42578125" customWidth="1"/>
    <col min="2" max="2" width="37.42578125" bestFit="1" customWidth="1"/>
    <col min="3" max="25" width="9.140625" style="147"/>
  </cols>
  <sheetData>
    <row r="1" spans="1:25" s="65" customFormat="1" x14ac:dyDescent="0.25">
      <c r="A1" s="228" t="s">
        <v>890</v>
      </c>
      <c r="C1" s="148"/>
      <c r="D1" s="148"/>
      <c r="E1" s="148"/>
      <c r="F1" s="148"/>
      <c r="G1" s="148"/>
      <c r="H1" s="148"/>
      <c r="I1" s="148"/>
      <c r="J1" s="148"/>
      <c r="K1" s="148"/>
      <c r="L1" s="148"/>
      <c r="M1" s="148"/>
      <c r="N1" s="148"/>
      <c r="O1" s="148"/>
      <c r="P1" s="148"/>
      <c r="Q1" s="148"/>
      <c r="R1" s="148"/>
      <c r="S1" s="148"/>
      <c r="T1" s="148"/>
      <c r="U1" s="148"/>
      <c r="V1" s="148"/>
      <c r="W1" s="148"/>
      <c r="X1" s="148"/>
      <c r="Y1" s="148"/>
    </row>
    <row r="2" spans="1:25" x14ac:dyDescent="0.25">
      <c r="A2" s="181"/>
      <c r="B2" s="181"/>
    </row>
    <row r="3" spans="1:25" ht="15.75" x14ac:dyDescent="0.25">
      <c r="A3" s="257" t="s">
        <v>891</v>
      </c>
      <c r="B3" s="267"/>
    </row>
    <row r="4" spans="1:25" ht="15.75" thickBot="1" x14ac:dyDescent="0.3">
      <c r="A4" s="149"/>
      <c r="B4" s="149"/>
    </row>
    <row r="5" spans="1:25" ht="15.75" thickTop="1" x14ac:dyDescent="0.25">
      <c r="A5" s="150" t="s">
        <v>765</v>
      </c>
      <c r="B5" s="151"/>
    </row>
    <row r="6" spans="1:25" x14ac:dyDescent="0.25">
      <c r="A6" s="152" t="s">
        <v>766</v>
      </c>
      <c r="B6" s="153"/>
    </row>
    <row r="7" spans="1:25" ht="60" customHeight="1" thickBot="1" x14ac:dyDescent="0.3">
      <c r="A7" s="154" t="s">
        <v>767</v>
      </c>
      <c r="B7" s="155"/>
    </row>
    <row r="8" spans="1:25" ht="16.5" thickTop="1" thickBot="1" x14ac:dyDescent="0.3">
      <c r="A8" s="156"/>
      <c r="B8" s="157"/>
    </row>
    <row r="9" spans="1:25" ht="15.75" thickTop="1" x14ac:dyDescent="0.25">
      <c r="A9" s="150" t="s">
        <v>768</v>
      </c>
      <c r="B9" s="182" t="s">
        <v>769</v>
      </c>
    </row>
    <row r="10" spans="1:25" ht="15.75" thickBot="1" x14ac:dyDescent="0.3">
      <c r="A10" s="154" t="s">
        <v>770</v>
      </c>
      <c r="B10" s="183" t="s">
        <v>382</v>
      </c>
    </row>
    <row r="11" spans="1:25" s="147" customFormat="1" ht="15.75" thickTop="1" x14ac:dyDescent="0.25"/>
    <row r="12" spans="1:25" s="147" customFormat="1" ht="15.75" thickBot="1" x14ac:dyDescent="0.3">
      <c r="B12" s="229"/>
    </row>
    <row r="13" spans="1:25" x14ac:dyDescent="0.25">
      <c r="A13" s="230" t="s">
        <v>892</v>
      </c>
      <c r="B13" s="231">
        <f>'Prijs Locatie Zwolle'!F28+'Prijs Locatie Amsterdam'!F25+'Prijs Locatie Nijmegen'!F26+'Prijs Locatie Rotterdam'!F26+'Prijs Locatie Utrecht OL1000'!F28+'Prijs Locatie Utrecht OL1001'!F29</f>
        <v>0</v>
      </c>
    </row>
    <row r="14" spans="1:25" x14ac:dyDescent="0.25">
      <c r="A14" s="232" t="s">
        <v>893</v>
      </c>
      <c r="B14" s="233">
        <f>'Sanitaire verbruiksartikelen'!F25</f>
        <v>0</v>
      </c>
    </row>
    <row r="15" spans="1:25" ht="15.75" thickBot="1" x14ac:dyDescent="0.3">
      <c r="A15" s="232" t="s">
        <v>883</v>
      </c>
      <c r="B15" s="233">
        <f>'Additionele werkzaamheden'!E19</f>
        <v>0</v>
      </c>
    </row>
    <row r="16" spans="1:25" ht="30.2" customHeight="1" thickTop="1" thickBot="1" x14ac:dyDescent="0.3">
      <c r="A16" s="234" t="s">
        <v>894</v>
      </c>
      <c r="B16" s="235">
        <f>SUM(B13+B14+B15)</f>
        <v>0</v>
      </c>
    </row>
    <row r="17" spans="1:1" s="147" customFormat="1" x14ac:dyDescent="0.25"/>
    <row r="18" spans="1:1" s="147" customFormat="1" x14ac:dyDescent="0.25"/>
    <row r="19" spans="1:1" s="147" customFormat="1" x14ac:dyDescent="0.25">
      <c r="A19" s="226"/>
    </row>
    <row r="20" spans="1:1" s="147" customFormat="1" x14ac:dyDescent="0.25"/>
    <row r="21" spans="1:1" s="147" customFormat="1" x14ac:dyDescent="0.25"/>
    <row r="22" spans="1:1" s="147" customFormat="1" x14ac:dyDescent="0.25"/>
    <row r="23" spans="1:1" s="147" customFormat="1" x14ac:dyDescent="0.25"/>
    <row r="24" spans="1:1" s="147" customFormat="1" x14ac:dyDescent="0.25"/>
    <row r="25" spans="1:1" s="147" customFormat="1" x14ac:dyDescent="0.25"/>
    <row r="26" spans="1:1" s="147" customFormat="1" x14ac:dyDescent="0.25"/>
    <row r="27" spans="1:1" s="147" customFormat="1" x14ac:dyDescent="0.25"/>
    <row r="28" spans="1:1" s="147" customFormat="1" x14ac:dyDescent="0.25"/>
    <row r="29" spans="1:1" s="147" customFormat="1" x14ac:dyDescent="0.25"/>
    <row r="30" spans="1:1" s="147" customFormat="1" x14ac:dyDescent="0.25"/>
    <row r="31" spans="1:1" s="147" customFormat="1" x14ac:dyDescent="0.25"/>
    <row r="32" spans="1:1" s="147" customFormat="1" x14ac:dyDescent="0.25"/>
    <row r="33" s="147" customFormat="1" x14ac:dyDescent="0.25"/>
    <row r="34" s="147" customFormat="1" x14ac:dyDescent="0.25"/>
    <row r="35" s="147" customFormat="1" x14ac:dyDescent="0.25"/>
    <row r="36" s="147" customFormat="1" x14ac:dyDescent="0.25"/>
    <row r="37" s="147" customFormat="1" x14ac:dyDescent="0.25"/>
  </sheetData>
  <sheetProtection selectLockedCells="1"/>
  <mergeCells count="1">
    <mergeCell ref="A3:B3"/>
  </mergeCells>
  <pageMargins left="0.70866141732283472" right="0.70866141732283472" top="0.74803149606299213" bottom="0.74803149606299213" header="0.31496062992125984" footer="0.31496062992125984"/>
  <pageSetup orientation="landscape" horizontalDpi="300" verticalDpi="300" r:id="rId1"/>
  <headerFooter>
    <oddHeader>&amp;LBijlage 3.A Ruimtestaten en Prijzenbladen – P.6857/TS d.d. 1 augustus 2022</oddHeader>
    <oddFooter>&amp;L&amp;A&amp;R&amp;P van &amp;N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32"/>
  <sheetViews>
    <sheetView zoomScaleNormal="100" workbookViewId="0">
      <selection activeCell="G9" sqref="G9"/>
    </sheetView>
  </sheetViews>
  <sheetFormatPr defaultRowHeight="15" outlineLevelRow="1" x14ac:dyDescent="0.25"/>
  <cols>
    <col min="1" max="1" width="15.140625" style="60" customWidth="1"/>
    <col min="2" max="2" width="55.42578125" customWidth="1"/>
    <col min="3" max="3" width="25.42578125" bestFit="1" customWidth="1"/>
    <col min="4" max="4" width="22.42578125" bestFit="1" customWidth="1"/>
    <col min="5" max="5" width="17.140625" customWidth="1"/>
    <col min="6" max="6" width="13.5703125" bestFit="1" customWidth="1"/>
    <col min="7" max="9" width="14.85546875" customWidth="1"/>
  </cols>
  <sheetData>
    <row r="1" spans="1:10" outlineLevel="1" x14ac:dyDescent="0.25">
      <c r="A1" s="65" t="s">
        <v>442</v>
      </c>
      <c r="B1" s="65" t="s">
        <v>443</v>
      </c>
      <c r="C1" s="65" t="s">
        <v>447</v>
      </c>
      <c r="D1" s="65" t="s">
        <v>460</v>
      </c>
      <c r="E1" s="65" t="s">
        <v>461</v>
      </c>
      <c r="F1" s="65" t="s">
        <v>448</v>
      </c>
    </row>
    <row r="2" spans="1:10" outlineLevel="1" x14ac:dyDescent="0.25">
      <c r="C2" s="47"/>
      <c r="D2" s="56"/>
      <c r="E2" s="56"/>
      <c r="F2" s="60"/>
    </row>
    <row r="3" spans="1:10" outlineLevel="1" x14ac:dyDescent="0.25">
      <c r="C3" s="47"/>
      <c r="D3" s="56"/>
      <c r="E3" s="56"/>
      <c r="F3" s="60"/>
    </row>
    <row r="4" spans="1:10" outlineLevel="1" x14ac:dyDescent="0.25">
      <c r="C4" s="47"/>
      <c r="D4" s="56"/>
      <c r="E4" s="56"/>
      <c r="F4" s="60"/>
    </row>
    <row r="5" spans="1:10" outlineLevel="1" x14ac:dyDescent="0.25">
      <c r="C5" s="47"/>
      <c r="D5" s="73"/>
      <c r="E5" s="56"/>
      <c r="F5" s="60"/>
    </row>
    <row r="6" spans="1:10" outlineLevel="1" x14ac:dyDescent="0.25">
      <c r="A6" s="283"/>
      <c r="D6" s="73"/>
      <c r="E6" s="56"/>
      <c r="F6" s="60"/>
    </row>
    <row r="7" spans="1:10" outlineLevel="1" x14ac:dyDescent="0.25">
      <c r="A7" s="283"/>
      <c r="D7" s="73"/>
      <c r="E7" s="56"/>
      <c r="F7" s="60"/>
    </row>
    <row r="8" spans="1:10" outlineLevel="1" x14ac:dyDescent="0.25">
      <c r="A8" s="283"/>
      <c r="D8" s="73"/>
      <c r="E8" s="56"/>
      <c r="F8" s="60"/>
    </row>
    <row r="9" spans="1:10" outlineLevel="1" x14ac:dyDescent="0.25">
      <c r="A9" s="283"/>
      <c r="D9" s="73"/>
      <c r="E9" s="56"/>
      <c r="F9" s="60"/>
    </row>
    <row r="10" spans="1:10" outlineLevel="1" x14ac:dyDescent="0.25">
      <c r="A10" s="283"/>
      <c r="D10" s="73"/>
      <c r="E10" s="56"/>
      <c r="F10" s="60"/>
    </row>
    <row r="11" spans="1:10" outlineLevel="1" x14ac:dyDescent="0.25">
      <c r="A11" s="72"/>
      <c r="D11" s="74"/>
      <c r="E11" s="56"/>
      <c r="F11" s="60"/>
    </row>
    <row r="12" spans="1:10" outlineLevel="1" x14ac:dyDescent="0.25">
      <c r="C12" s="46"/>
      <c r="D12" s="56"/>
      <c r="E12" s="56"/>
      <c r="F12" s="60"/>
      <c r="H12" s="56"/>
      <c r="J12" s="79"/>
    </row>
    <row r="13" spans="1:10" outlineLevel="1" x14ac:dyDescent="0.25">
      <c r="C13" s="46"/>
      <c r="D13" s="56"/>
      <c r="E13" s="56"/>
      <c r="F13" s="60"/>
      <c r="H13" s="56"/>
      <c r="J13" s="79"/>
    </row>
    <row r="14" spans="1:10" outlineLevel="1" x14ac:dyDescent="0.25">
      <c r="C14" s="46"/>
      <c r="D14" s="56"/>
      <c r="E14" s="56"/>
      <c r="F14" s="60"/>
      <c r="H14" s="56"/>
      <c r="J14" s="79"/>
    </row>
    <row r="15" spans="1:10" outlineLevel="1" x14ac:dyDescent="0.25">
      <c r="C15" s="46"/>
      <c r="D15" s="56"/>
      <c r="E15" s="56"/>
      <c r="F15" s="60"/>
      <c r="H15" s="56"/>
      <c r="J15" s="79"/>
    </row>
    <row r="16" spans="1:10" outlineLevel="1" x14ac:dyDescent="0.25">
      <c r="C16" s="46"/>
      <c r="D16" s="56"/>
      <c r="E16" s="56"/>
      <c r="F16" s="60"/>
      <c r="H16" s="56"/>
      <c r="J16" s="79"/>
    </row>
    <row r="17" spans="1:10" outlineLevel="1" x14ac:dyDescent="0.25">
      <c r="C17" s="46"/>
      <c r="D17" s="56"/>
      <c r="E17" s="56"/>
      <c r="F17" s="60"/>
      <c r="H17" s="56"/>
      <c r="J17" s="79"/>
    </row>
    <row r="18" spans="1:10" ht="15.75" thickBot="1" x14ac:dyDescent="0.3">
      <c r="C18" s="46"/>
      <c r="D18" s="56"/>
      <c r="E18" s="56"/>
      <c r="F18" s="60"/>
      <c r="H18" s="56"/>
      <c r="J18" s="79"/>
    </row>
    <row r="19" spans="1:10" ht="15.75" thickBot="1" x14ac:dyDescent="0.3">
      <c r="A19" s="77"/>
      <c r="B19" s="78"/>
      <c r="C19" s="78"/>
      <c r="D19" s="284" t="s">
        <v>741</v>
      </c>
      <c r="E19" s="285"/>
      <c r="F19" s="285"/>
      <c r="G19" s="285"/>
      <c r="H19" s="285"/>
      <c r="I19" s="286"/>
    </row>
    <row r="20" spans="1:10" ht="15.75" thickBot="1" x14ac:dyDescent="0.3">
      <c r="A20" s="77"/>
      <c r="B20" s="78"/>
      <c r="C20" s="78"/>
      <c r="D20" s="118" t="s">
        <v>743</v>
      </c>
      <c r="E20" s="119" t="s">
        <v>744</v>
      </c>
      <c r="F20" s="120" t="s">
        <v>742</v>
      </c>
      <c r="G20" s="121" t="s">
        <v>745</v>
      </c>
      <c r="H20" s="122" t="s">
        <v>746</v>
      </c>
      <c r="I20" s="120" t="s">
        <v>742</v>
      </c>
    </row>
    <row r="21" spans="1:10" x14ac:dyDescent="0.25">
      <c r="A21" s="115"/>
      <c r="B21" s="49"/>
      <c r="C21" s="49"/>
      <c r="D21" s="117"/>
      <c r="E21" s="117"/>
      <c r="F21" s="117"/>
      <c r="G21" s="117"/>
      <c r="H21" s="117"/>
      <c r="I21" s="117"/>
    </row>
    <row r="22" spans="1:10" x14ac:dyDescent="0.25">
      <c r="A22" s="115"/>
      <c r="B22" s="49"/>
      <c r="C22" s="49"/>
      <c r="D22" s="116"/>
      <c r="E22" s="116"/>
      <c r="F22" s="116"/>
      <c r="G22" s="49"/>
      <c r="H22" s="49"/>
      <c r="I22" s="49"/>
    </row>
    <row r="23" spans="1:10" x14ac:dyDescent="0.25">
      <c r="A23" s="115"/>
      <c r="B23" s="49"/>
      <c r="C23" s="49"/>
      <c r="D23" s="116"/>
      <c r="E23" s="116"/>
      <c r="F23" s="49"/>
      <c r="G23" s="49"/>
      <c r="H23" s="49"/>
      <c r="I23" s="49"/>
    </row>
    <row r="24" spans="1:10" x14ac:dyDescent="0.25">
      <c r="A24" s="115"/>
      <c r="B24" s="49"/>
      <c r="C24" s="49"/>
      <c r="D24" s="116"/>
      <c r="E24" s="116"/>
      <c r="F24" s="116"/>
      <c r="G24" s="49"/>
      <c r="H24" s="49"/>
      <c r="I24" s="49"/>
    </row>
    <row r="25" spans="1:10" x14ac:dyDescent="0.25">
      <c r="A25" s="115"/>
      <c r="B25" s="49"/>
      <c r="C25" s="49"/>
      <c r="D25" s="116"/>
      <c r="E25" s="116"/>
      <c r="F25" s="49"/>
      <c r="G25" s="49"/>
      <c r="H25" s="49"/>
      <c r="I25" s="49"/>
    </row>
    <row r="26" spans="1:10" x14ac:dyDescent="0.25">
      <c r="A26" s="115"/>
      <c r="B26" s="49"/>
      <c r="C26" s="49"/>
      <c r="D26" s="49"/>
      <c r="E26" s="49"/>
      <c r="F26" s="49"/>
      <c r="G26" s="49"/>
      <c r="H26" s="49"/>
      <c r="I26" s="49"/>
    </row>
    <row r="27" spans="1:10" x14ac:dyDescent="0.25">
      <c r="A27" s="115"/>
      <c r="B27" s="49"/>
      <c r="C27" s="49"/>
      <c r="D27" s="49"/>
      <c r="E27" s="49"/>
      <c r="F27" s="49"/>
      <c r="G27" s="49"/>
      <c r="H27" s="49"/>
      <c r="I27" s="49"/>
    </row>
    <row r="28" spans="1:10" x14ac:dyDescent="0.25">
      <c r="A28" s="115"/>
      <c r="B28" s="49"/>
      <c r="C28" s="49"/>
      <c r="D28" s="49"/>
      <c r="E28" s="49"/>
      <c r="F28" s="49"/>
      <c r="G28" s="49"/>
      <c r="H28" s="49"/>
      <c r="I28" s="49"/>
    </row>
    <row r="29" spans="1:10" x14ac:dyDescent="0.25">
      <c r="A29" s="115"/>
      <c r="B29" s="49"/>
      <c r="C29" s="49"/>
      <c r="D29" s="49"/>
      <c r="E29" s="49"/>
      <c r="F29" s="49"/>
      <c r="G29" s="49"/>
      <c r="H29" s="49"/>
      <c r="I29" s="49"/>
    </row>
    <row r="30" spans="1:10" x14ac:dyDescent="0.25">
      <c r="A30" s="115"/>
      <c r="B30" s="49"/>
      <c r="C30" s="49"/>
      <c r="D30" s="49"/>
      <c r="E30" s="49"/>
      <c r="F30" s="49"/>
      <c r="G30" s="49"/>
      <c r="H30" s="49"/>
      <c r="I30" s="49"/>
    </row>
    <row r="31" spans="1:10" x14ac:dyDescent="0.25">
      <c r="A31" s="115"/>
      <c r="B31" s="49"/>
      <c r="C31" s="49"/>
      <c r="D31" s="49"/>
      <c r="E31" s="49"/>
      <c r="F31" s="49"/>
      <c r="G31" s="49"/>
      <c r="H31" s="49"/>
      <c r="I31" s="49"/>
    </row>
    <row r="32" spans="1:10" x14ac:dyDescent="0.25">
      <c r="A32" s="115"/>
      <c r="B32" s="49"/>
      <c r="C32" s="49"/>
      <c r="D32" s="49"/>
      <c r="E32" s="49"/>
      <c r="F32" s="49"/>
      <c r="G32" s="49"/>
      <c r="H32" s="49"/>
      <c r="I32" s="49"/>
    </row>
  </sheetData>
  <mergeCells count="2">
    <mergeCell ref="A6:A10"/>
    <mergeCell ref="D19:I19"/>
  </mergeCells>
  <pageMargins left="0.70866141732283472" right="0.70866141732283472" top="0.74803149606299213" bottom="0.74803149606299213" header="0.31496062992125984" footer="0.31496062992125984"/>
  <pageSetup orientation="portrait" horizontalDpi="300" verticalDpi="300" r:id="rId1"/>
  <headerFooter>
    <oddHeader>&amp;LBijlage 3.A Ruimtestaten en Prijzenbladen – P.6857/TS d.d. 1 augustus 2022</oddHeader>
    <oddFooter>&amp;L&amp;A&amp;R&amp;P van &amp;N</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D41"/>
  <sheetViews>
    <sheetView workbookViewId="0">
      <selection activeCell="E8" sqref="E8"/>
    </sheetView>
  </sheetViews>
  <sheetFormatPr defaultRowHeight="15" x14ac:dyDescent="0.25"/>
  <cols>
    <col min="1" max="1" width="62.140625" customWidth="1"/>
    <col min="2" max="3" width="16.5703125" bestFit="1" customWidth="1"/>
    <col min="4" max="4" width="14.85546875" bestFit="1" customWidth="1"/>
  </cols>
  <sheetData>
    <row r="1" spans="1:4" x14ac:dyDescent="0.25">
      <c r="A1" s="65" t="s">
        <v>706</v>
      </c>
      <c r="B1" s="65"/>
      <c r="C1" s="65"/>
    </row>
    <row r="2" spans="1:4" x14ac:dyDescent="0.25">
      <c r="A2" s="65"/>
      <c r="B2" s="65" t="s">
        <v>724</v>
      </c>
      <c r="C2" s="65" t="s">
        <v>747</v>
      </c>
      <c r="D2" s="65" t="s">
        <v>895</v>
      </c>
    </row>
    <row r="3" spans="1:4" x14ac:dyDescent="0.25">
      <c r="A3" s="65" t="s">
        <v>11</v>
      </c>
      <c r="B3" s="105"/>
      <c r="C3" s="105"/>
    </row>
    <row r="4" spans="1:4" x14ac:dyDescent="0.25">
      <c r="A4" s="108" t="s">
        <v>707</v>
      </c>
      <c r="B4" s="111">
        <f>'RS Zwolle'!Q63</f>
        <v>0</v>
      </c>
      <c r="C4" s="111">
        <f>+B4*12</f>
        <v>0</v>
      </c>
    </row>
    <row r="5" spans="1:4" x14ac:dyDescent="0.25">
      <c r="A5" s="106" t="s">
        <v>708</v>
      </c>
      <c r="B5" s="111">
        <f>'RS Zwolle'!Q68</f>
        <v>0</v>
      </c>
      <c r="C5" s="111">
        <f t="shared" ref="C5:C36" si="0">+B5*12</f>
        <v>0</v>
      </c>
    </row>
    <row r="6" spans="1:4" x14ac:dyDescent="0.25">
      <c r="A6" s="106" t="s">
        <v>709</v>
      </c>
      <c r="B6" s="111">
        <f>'RS Zwolle'!Q67</f>
        <v>0</v>
      </c>
      <c r="C6" s="111">
        <f t="shared" si="0"/>
        <v>0</v>
      </c>
    </row>
    <row r="7" spans="1:4" x14ac:dyDescent="0.25">
      <c r="A7" s="106"/>
      <c r="B7" s="111">
        <f>SUM(B4:B6)</f>
        <v>0</v>
      </c>
      <c r="C7" s="111">
        <f>SUM(C4:C6)</f>
        <v>0</v>
      </c>
    </row>
    <row r="8" spans="1:4" x14ac:dyDescent="0.25">
      <c r="A8" s="109" t="s">
        <v>366</v>
      </c>
      <c r="B8" s="105"/>
      <c r="C8" s="105"/>
    </row>
    <row r="9" spans="1:4" x14ac:dyDescent="0.25">
      <c r="A9" s="106" t="s">
        <v>710</v>
      </c>
      <c r="B9" s="111">
        <f>'RS Amsterdam'!P48</f>
        <v>0</v>
      </c>
      <c r="C9" s="111">
        <f t="shared" si="0"/>
        <v>0</v>
      </c>
      <c r="D9" s="112"/>
    </row>
    <row r="10" spans="1:4" x14ac:dyDescent="0.25">
      <c r="A10" s="106" t="s">
        <v>736</v>
      </c>
      <c r="B10" s="111">
        <f>'RS Amsterdam'!P53</f>
        <v>0</v>
      </c>
      <c r="C10" s="111">
        <f t="shared" si="0"/>
        <v>0</v>
      </c>
      <c r="D10" s="112"/>
    </row>
    <row r="11" spans="1:4" x14ac:dyDescent="0.25">
      <c r="A11" s="106" t="s">
        <v>737</v>
      </c>
      <c r="B11" s="111">
        <f>'RS Amsterdam'!P52</f>
        <v>0</v>
      </c>
      <c r="C11" s="111">
        <f t="shared" si="0"/>
        <v>0</v>
      </c>
      <c r="D11" s="112"/>
    </row>
    <row r="12" spans="1:4" x14ac:dyDescent="0.25">
      <c r="A12" s="106" t="s">
        <v>735</v>
      </c>
      <c r="B12" s="111">
        <f>'RS Amsterdam'!P54</f>
        <v>0</v>
      </c>
      <c r="C12" s="111">
        <f t="shared" si="0"/>
        <v>0</v>
      </c>
      <c r="D12" s="112"/>
    </row>
    <row r="13" spans="1:4" x14ac:dyDescent="0.25">
      <c r="A13" s="107"/>
      <c r="B13" s="111">
        <f>SUM(B9:B12)</f>
        <v>0</v>
      </c>
      <c r="C13" s="111">
        <f>SUM(C9:C12)</f>
        <v>0</v>
      </c>
    </row>
    <row r="14" spans="1:4" x14ac:dyDescent="0.25">
      <c r="A14" s="110" t="s">
        <v>373</v>
      </c>
      <c r="B14" s="105"/>
      <c r="C14" s="105"/>
    </row>
    <row r="15" spans="1:4" x14ac:dyDescent="0.25">
      <c r="A15" s="106" t="s">
        <v>711</v>
      </c>
      <c r="B15" s="111">
        <f>'RS Nijmegen'!P49</f>
        <v>0</v>
      </c>
      <c r="C15" s="111">
        <f t="shared" si="0"/>
        <v>0</v>
      </c>
    </row>
    <row r="16" spans="1:4" x14ac:dyDescent="0.25">
      <c r="A16" s="106" t="s">
        <v>712</v>
      </c>
      <c r="B16" s="111">
        <f>'RS Nijmegen'!P54</f>
        <v>0</v>
      </c>
      <c r="C16" s="111">
        <f t="shared" si="0"/>
        <v>0</v>
      </c>
    </row>
    <row r="17" spans="1:4" x14ac:dyDescent="0.25">
      <c r="A17" s="106" t="s">
        <v>713</v>
      </c>
      <c r="B17" s="111">
        <f>'RS Nijmegen'!P53</f>
        <v>0</v>
      </c>
      <c r="C17" s="111">
        <f t="shared" si="0"/>
        <v>0</v>
      </c>
    </row>
    <row r="18" spans="1:4" x14ac:dyDescent="0.25">
      <c r="A18" s="106" t="s">
        <v>725</v>
      </c>
      <c r="B18" s="111">
        <f>'RS Nijmegen'!P56</f>
        <v>0</v>
      </c>
      <c r="C18" s="111">
        <f t="shared" si="0"/>
        <v>0</v>
      </c>
    </row>
    <row r="19" spans="1:4" x14ac:dyDescent="0.25">
      <c r="A19" s="107"/>
      <c r="B19" s="111">
        <f>SUM(B15:B18)</f>
        <v>0</v>
      </c>
      <c r="C19" s="111">
        <f>SUM(C15:C18)</f>
        <v>0</v>
      </c>
    </row>
    <row r="20" spans="1:4" x14ac:dyDescent="0.25">
      <c r="A20" s="110" t="s">
        <v>380</v>
      </c>
      <c r="B20" s="105"/>
      <c r="C20" s="105"/>
    </row>
    <row r="21" spans="1:4" x14ac:dyDescent="0.25">
      <c r="A21" s="106" t="s">
        <v>718</v>
      </c>
      <c r="B21" s="111">
        <f>'RS Rotterdam'!P75</f>
        <v>0</v>
      </c>
      <c r="C21" s="111">
        <f t="shared" si="0"/>
        <v>0</v>
      </c>
    </row>
    <row r="22" spans="1:4" x14ac:dyDescent="0.25">
      <c r="A22" s="106" t="s">
        <v>719</v>
      </c>
      <c r="B22" s="111">
        <f>'RS Rotterdam'!P81</f>
        <v>0</v>
      </c>
      <c r="C22" s="111">
        <f t="shared" si="0"/>
        <v>0</v>
      </c>
    </row>
    <row r="23" spans="1:4" x14ac:dyDescent="0.25">
      <c r="A23" s="106" t="s">
        <v>720</v>
      </c>
      <c r="B23" s="111">
        <f>'RS Rotterdam'!P80</f>
        <v>0</v>
      </c>
      <c r="C23" s="111">
        <f t="shared" si="0"/>
        <v>0</v>
      </c>
    </row>
    <row r="24" spans="1:4" x14ac:dyDescent="0.25">
      <c r="A24" s="106" t="s">
        <v>721</v>
      </c>
      <c r="B24" s="111">
        <f>'RS Rotterdam'!P82</f>
        <v>0</v>
      </c>
      <c r="C24" s="111">
        <f t="shared" si="0"/>
        <v>0</v>
      </c>
    </row>
    <row r="25" spans="1:4" x14ac:dyDescent="0.25">
      <c r="A25" s="107"/>
      <c r="B25" s="111">
        <f>SUM(B21:B24)</f>
        <v>0</v>
      </c>
      <c r="C25" s="111">
        <f>SUM(C21:C24)</f>
        <v>0</v>
      </c>
    </row>
    <row r="26" spans="1:4" x14ac:dyDescent="0.25">
      <c r="A26" s="110" t="s">
        <v>722</v>
      </c>
      <c r="B26" s="105"/>
      <c r="C26" s="105"/>
    </row>
    <row r="27" spans="1:4" x14ac:dyDescent="0.25">
      <c r="A27" s="106" t="s">
        <v>714</v>
      </c>
      <c r="B27" s="111">
        <f>'RS Utrecht OL1000'!P118</f>
        <v>0</v>
      </c>
      <c r="C27" s="111">
        <f t="shared" si="0"/>
        <v>0</v>
      </c>
    </row>
    <row r="28" spans="1:4" x14ac:dyDescent="0.25">
      <c r="A28" s="106" t="s">
        <v>715</v>
      </c>
      <c r="B28" s="111">
        <f>'RS Utrecht OL1000'!P125</f>
        <v>0</v>
      </c>
      <c r="C28" s="111">
        <f t="shared" si="0"/>
        <v>0</v>
      </c>
    </row>
    <row r="29" spans="1:4" x14ac:dyDescent="0.25">
      <c r="A29" s="106" t="s">
        <v>716</v>
      </c>
      <c r="B29" s="111">
        <f>'RS Utrecht OL1000'!P124</f>
        <v>0</v>
      </c>
      <c r="C29" s="111">
        <f t="shared" si="0"/>
        <v>0</v>
      </c>
    </row>
    <row r="30" spans="1:4" x14ac:dyDescent="0.25">
      <c r="A30" s="106" t="s">
        <v>717</v>
      </c>
      <c r="B30" s="111">
        <f>'RS Utrecht OL1000'!P126</f>
        <v>0</v>
      </c>
      <c r="C30" s="111">
        <f t="shared" si="0"/>
        <v>0</v>
      </c>
      <c r="D30" s="112"/>
    </row>
    <row r="31" spans="1:4" x14ac:dyDescent="0.25">
      <c r="A31" s="107"/>
      <c r="B31" s="111">
        <f>SUM(B27:B30)</f>
        <v>0</v>
      </c>
      <c r="C31" s="111">
        <f>SUM(C27:C30)</f>
        <v>0</v>
      </c>
    </row>
    <row r="32" spans="1:4" x14ac:dyDescent="0.25">
      <c r="A32" s="109" t="s">
        <v>723</v>
      </c>
    </row>
    <row r="33" spans="1:4" x14ac:dyDescent="0.25">
      <c r="A33" s="106" t="s">
        <v>726</v>
      </c>
      <c r="B33" s="56">
        <f>'RS Utrecht OL1001'!P48</f>
        <v>0</v>
      </c>
      <c r="C33" s="56">
        <f t="shared" si="0"/>
        <v>0</v>
      </c>
    </row>
    <row r="34" spans="1:4" x14ac:dyDescent="0.25">
      <c r="A34" s="106" t="s">
        <v>727</v>
      </c>
      <c r="B34" s="56">
        <f>'RS Utrecht OL1001'!P55</f>
        <v>0</v>
      </c>
      <c r="C34" s="56">
        <f t="shared" si="0"/>
        <v>0</v>
      </c>
    </row>
    <row r="35" spans="1:4" x14ac:dyDescent="0.25">
      <c r="A35" s="106" t="s">
        <v>716</v>
      </c>
      <c r="B35" s="56">
        <f>'RS Utrecht OL1001'!P54</f>
        <v>0</v>
      </c>
      <c r="C35" s="56">
        <f t="shared" si="0"/>
        <v>0</v>
      </c>
    </row>
    <row r="36" spans="1:4" x14ac:dyDescent="0.25">
      <c r="A36" s="106" t="s">
        <v>717</v>
      </c>
      <c r="B36" s="59">
        <f>'RS Utrecht OL1001'!P56</f>
        <v>0</v>
      </c>
      <c r="C36" s="59">
        <f t="shared" si="0"/>
        <v>0</v>
      </c>
      <c r="D36" s="112"/>
    </row>
    <row r="37" spans="1:4" x14ac:dyDescent="0.25">
      <c r="B37" s="56">
        <f>SUM(B33:B36)</f>
        <v>0</v>
      </c>
      <c r="C37" s="56">
        <f>SUM(C33:C36)</f>
        <v>0</v>
      </c>
    </row>
    <row r="38" spans="1:4" x14ac:dyDescent="0.25">
      <c r="B38" s="56"/>
      <c r="C38" s="56"/>
    </row>
    <row r="39" spans="1:4" x14ac:dyDescent="0.25">
      <c r="A39" s="106" t="s">
        <v>728</v>
      </c>
      <c r="B39" s="61">
        <f>SUM(B4:B37)/2</f>
        <v>0</v>
      </c>
      <c r="C39" s="61">
        <f>SUM(C4:C37)/2</f>
        <v>0</v>
      </c>
    </row>
    <row r="40" spans="1:4" x14ac:dyDescent="0.25">
      <c r="A40" s="106"/>
    </row>
    <row r="41" spans="1:4" x14ac:dyDescent="0.25">
      <c r="A41" s="106" t="s">
        <v>740</v>
      </c>
      <c r="B41" s="59">
        <f>+B39*12</f>
        <v>0</v>
      </c>
      <c r="C41" s="59"/>
    </row>
  </sheetData>
  <pageMargins left="0.70866141732283472" right="0.70866141732283472" top="0.74803149606299213" bottom="0.74803149606299213" header="0.31496062992125984" footer="0.31496062992125984"/>
  <pageSetup orientation="portrait" horizontalDpi="300" verticalDpi="300" r:id="rId1"/>
  <headerFooter>
    <oddHeader>&amp;LBijlage 3.A Ruimtestaten en Prijzenbladen – P.6857/TS d.d. 1 augustus 2022</oddHeader>
    <oddFooter>&amp;L&amp;A&amp;R&amp;P van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52325"/>
  </sheetPr>
  <dimension ref="A1:E7"/>
  <sheetViews>
    <sheetView workbookViewId="0">
      <selection activeCell="D22" sqref="D22"/>
    </sheetView>
  </sheetViews>
  <sheetFormatPr defaultRowHeight="15" x14ac:dyDescent="0.25"/>
  <cols>
    <col min="1" max="1" width="21.5703125" customWidth="1"/>
    <col min="2" max="3" width="15.42578125" customWidth="1"/>
    <col min="4" max="5" width="16.7109375" bestFit="1" customWidth="1"/>
  </cols>
  <sheetData>
    <row r="1" spans="1:5" x14ac:dyDescent="0.25">
      <c r="A1" s="66"/>
      <c r="B1" s="67" t="s">
        <v>449</v>
      </c>
      <c r="C1" s="67" t="s">
        <v>450</v>
      </c>
      <c r="D1" s="67" t="s">
        <v>459</v>
      </c>
      <c r="E1" s="68" t="s">
        <v>451</v>
      </c>
    </row>
    <row r="2" spans="1:5" x14ac:dyDescent="0.25">
      <c r="A2" s="69" t="s">
        <v>11</v>
      </c>
      <c r="B2" s="70">
        <f>'RS Zwolle'!N65-C2</f>
        <v>0</v>
      </c>
      <c r="C2" s="70">
        <v>0</v>
      </c>
      <c r="D2" s="76" t="e">
        <f>'RS Zwolle'!N68/'RS Zwolle'!L3/255</f>
        <v>#DIV/0!</v>
      </c>
      <c r="E2" s="71" t="e">
        <f>SUM(B2:D2)</f>
        <v>#DIV/0!</v>
      </c>
    </row>
    <row r="3" spans="1:5" x14ac:dyDescent="0.25">
      <c r="A3" s="69" t="s">
        <v>366</v>
      </c>
      <c r="B3" s="70">
        <f>'RS Amsterdam'!N50-C3</f>
        <v>0</v>
      </c>
      <c r="C3" s="70">
        <v>0</v>
      </c>
      <c r="D3" s="76" t="e">
        <f>'RS Amsterdam'!N53/'RS Amsterdam'!L3/255</f>
        <v>#DIV/0!</v>
      </c>
      <c r="E3" s="71" t="e">
        <f t="shared" ref="E3:E7" si="0">SUM(B3:D3)</f>
        <v>#DIV/0!</v>
      </c>
    </row>
    <row r="4" spans="1:5" x14ac:dyDescent="0.25">
      <c r="A4" s="69" t="s">
        <v>373</v>
      </c>
      <c r="B4" s="70">
        <f>'RS Nijmegen'!N51-'Uren per dag'!C4</f>
        <v>0</v>
      </c>
      <c r="C4" s="70">
        <v>0</v>
      </c>
      <c r="D4" s="76" t="e">
        <f>(('RS Nijmegen'!N54+'RS Nijmegen'!N55)/'RS Nijmegen'!L3)/255</f>
        <v>#DIV/0!</v>
      </c>
      <c r="E4" s="71" t="e">
        <f t="shared" si="0"/>
        <v>#DIV/0!</v>
      </c>
    </row>
    <row r="5" spans="1:5" x14ac:dyDescent="0.25">
      <c r="A5" s="69" t="s">
        <v>458</v>
      </c>
      <c r="B5" s="70">
        <f>'RS Rotterdam'!N77</f>
        <v>0</v>
      </c>
      <c r="C5" s="70">
        <v>0</v>
      </c>
      <c r="D5" s="76" t="e">
        <f>('RS Rotterdam'!N81/'RS Rotterdam'!L3)/255</f>
        <v>#DIV/0!</v>
      </c>
      <c r="E5" s="71" t="e">
        <f t="shared" si="0"/>
        <v>#DIV/0!</v>
      </c>
    </row>
    <row r="6" spans="1:5" x14ac:dyDescent="0.25">
      <c r="A6" s="69" t="s">
        <v>617</v>
      </c>
      <c r="B6" s="70">
        <f>'RS Utrecht OL1000'!N120-'Uren per dag'!C7</f>
        <v>0</v>
      </c>
      <c r="C6" s="70">
        <v>0</v>
      </c>
      <c r="D6" s="87" t="e">
        <f>'RS Utrecht OL1000'!N125/'RS Utrecht OL1000'!L3/255</f>
        <v>#DIV/0!</v>
      </c>
      <c r="E6" s="71" t="e">
        <f t="shared" ref="E6" si="1">SUM(B6:D6)</f>
        <v>#DIV/0!</v>
      </c>
    </row>
    <row r="7" spans="1:5" ht="15.75" thickBot="1" x14ac:dyDescent="0.3">
      <c r="A7" s="83" t="s">
        <v>702</v>
      </c>
      <c r="B7" s="84">
        <f>'RS Utrecht OL1001'!N50</f>
        <v>0</v>
      </c>
      <c r="C7" s="84">
        <v>0</v>
      </c>
      <c r="D7" s="86" t="e">
        <f>('RS Utrecht OL1001'!N54/'RS Utrecht OL1001'!L3)/255</f>
        <v>#DIV/0!</v>
      </c>
      <c r="E7" s="85" t="e">
        <f t="shared" si="0"/>
        <v>#DIV/0!</v>
      </c>
    </row>
  </sheetData>
  <pageMargins left="0.70866141732283472" right="0.70866141732283472" top="0.74803149606299213" bottom="0.74803149606299213" header="0.31496062992125984" footer="0.31496062992125984"/>
  <pageSetup orientation="portrait" horizontalDpi="300" verticalDpi="300" r:id="rId1"/>
  <headerFooter>
    <oddHeader>&amp;LBijlage 3.A Ruimtestaten en Prijzenbladen – P.6857/TS d.d. 1 augustus 2022</oddHeader>
    <oddFooter>&amp;L&amp;A&amp;R&amp;P van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1EF9-D1D2-4F1B-9106-41690386AA7B}">
  <dimension ref="A2:C6"/>
  <sheetViews>
    <sheetView workbookViewId="0">
      <selection activeCell="I14" sqref="I14"/>
    </sheetView>
  </sheetViews>
  <sheetFormatPr defaultRowHeight="15" x14ac:dyDescent="0.25"/>
  <cols>
    <col min="1" max="1" width="16.140625" customWidth="1"/>
    <col min="3" max="3" width="12" bestFit="1" customWidth="1"/>
  </cols>
  <sheetData>
    <row r="2" spans="1:3" x14ac:dyDescent="0.25">
      <c r="B2" t="s">
        <v>732</v>
      </c>
      <c r="C2" t="s">
        <v>732</v>
      </c>
    </row>
    <row r="3" spans="1:3" x14ac:dyDescent="0.25">
      <c r="A3" s="114" t="s">
        <v>734</v>
      </c>
      <c r="B3" s="113">
        <v>2019</v>
      </c>
      <c r="C3" s="113" t="s">
        <v>733</v>
      </c>
    </row>
    <row r="4" spans="1:3" x14ac:dyDescent="0.25">
      <c r="A4" t="s">
        <v>729</v>
      </c>
      <c r="B4" s="59">
        <v>94.68</v>
      </c>
      <c r="C4" s="59">
        <f>B4*Indexering!D8</f>
        <v>94.68</v>
      </c>
    </row>
    <row r="5" spans="1:3" x14ac:dyDescent="0.25">
      <c r="A5" t="s">
        <v>730</v>
      </c>
      <c r="B5" s="59">
        <v>118.35</v>
      </c>
      <c r="C5" s="59">
        <f>B5*Indexering!D8</f>
        <v>118.35</v>
      </c>
    </row>
    <row r="6" spans="1:3" x14ac:dyDescent="0.25">
      <c r="A6" t="s">
        <v>731</v>
      </c>
      <c r="B6" s="59"/>
      <c r="C6" s="59"/>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6">
    <tabColor rgb="FFE52325"/>
  </sheetPr>
  <dimension ref="A1:G23"/>
  <sheetViews>
    <sheetView workbookViewId="0">
      <selection activeCell="A15" sqref="A15"/>
    </sheetView>
  </sheetViews>
  <sheetFormatPr defaultRowHeight="15" x14ac:dyDescent="0.25"/>
  <cols>
    <col min="1" max="1" width="19.42578125" bestFit="1" customWidth="1"/>
  </cols>
  <sheetData>
    <row r="1" spans="1:2" x14ac:dyDescent="0.25">
      <c r="A1" t="s">
        <v>401</v>
      </c>
      <c r="B1" t="s">
        <v>402</v>
      </c>
    </row>
    <row r="2" spans="1:2" x14ac:dyDescent="0.25">
      <c r="A2" t="s">
        <v>412</v>
      </c>
      <c r="B2">
        <v>0</v>
      </c>
    </row>
    <row r="3" spans="1:2" x14ac:dyDescent="0.25">
      <c r="A3" t="s">
        <v>418</v>
      </c>
      <c r="B3">
        <v>300</v>
      </c>
    </row>
    <row r="4" spans="1:2" x14ac:dyDescent="0.25">
      <c r="A4" t="s">
        <v>416</v>
      </c>
      <c r="B4">
        <v>450</v>
      </c>
    </row>
    <row r="5" spans="1:2" x14ac:dyDescent="0.25">
      <c r="A5" t="s">
        <v>404</v>
      </c>
      <c r="B5">
        <v>275</v>
      </c>
    </row>
    <row r="6" spans="1:2" x14ac:dyDescent="0.25">
      <c r="A6" t="s">
        <v>420</v>
      </c>
      <c r="B6">
        <v>0</v>
      </c>
    </row>
    <row r="7" spans="1:2" x14ac:dyDescent="0.25">
      <c r="A7" t="s">
        <v>406</v>
      </c>
      <c r="B7">
        <v>450</v>
      </c>
    </row>
    <row r="8" spans="1:2" x14ac:dyDescent="0.25">
      <c r="A8" t="s">
        <v>415</v>
      </c>
      <c r="B8">
        <v>275</v>
      </c>
    </row>
    <row r="9" spans="1:2" x14ac:dyDescent="0.25">
      <c r="A9" t="s">
        <v>413</v>
      </c>
      <c r="B9">
        <v>0</v>
      </c>
    </row>
    <row r="10" spans="1:2" x14ac:dyDescent="0.25">
      <c r="A10" t="s">
        <v>421</v>
      </c>
      <c r="B10">
        <v>450</v>
      </c>
    </row>
    <row r="11" spans="1:2" x14ac:dyDescent="0.25">
      <c r="A11" t="s">
        <v>410</v>
      </c>
      <c r="B11">
        <v>0</v>
      </c>
    </row>
    <row r="12" spans="1:2" x14ac:dyDescent="0.25">
      <c r="A12" t="s">
        <v>424</v>
      </c>
      <c r="B12">
        <v>500</v>
      </c>
    </row>
    <row r="13" spans="1:2" x14ac:dyDescent="0.25">
      <c r="A13" t="s">
        <v>405</v>
      </c>
      <c r="B13">
        <v>275</v>
      </c>
    </row>
    <row r="14" spans="1:2" x14ac:dyDescent="0.25">
      <c r="A14" t="s">
        <v>422</v>
      </c>
      <c r="B14">
        <v>300</v>
      </c>
    </row>
    <row r="15" spans="1:2" x14ac:dyDescent="0.25">
      <c r="A15" t="s">
        <v>414</v>
      </c>
      <c r="B15">
        <v>350</v>
      </c>
    </row>
    <row r="16" spans="1:2" x14ac:dyDescent="0.25">
      <c r="A16" t="s">
        <v>409</v>
      </c>
      <c r="B16">
        <v>0</v>
      </c>
    </row>
    <row r="17" spans="1:7" x14ac:dyDescent="0.25">
      <c r="A17" t="s">
        <v>417</v>
      </c>
      <c r="B17">
        <v>85</v>
      </c>
    </row>
    <row r="18" spans="1:7" x14ac:dyDescent="0.25">
      <c r="A18" t="s">
        <v>423</v>
      </c>
      <c r="B18" s="46">
        <f>G18</f>
        <v>97.560975609756085</v>
      </c>
      <c r="D18">
        <f>31.2*255/80</f>
        <v>99.45</v>
      </c>
      <c r="E18">
        <f>31.2*255/125</f>
        <v>63.648000000000003</v>
      </c>
      <c r="F18">
        <f>D18+E18</f>
        <v>163.09800000000001</v>
      </c>
      <c r="G18">
        <f>(31.2*510)/F18</f>
        <v>97.560975609756085</v>
      </c>
    </row>
    <row r="19" spans="1:7" x14ac:dyDescent="0.25">
      <c r="A19" t="s">
        <v>411</v>
      </c>
      <c r="B19">
        <v>0</v>
      </c>
    </row>
    <row r="20" spans="1:7" x14ac:dyDescent="0.25">
      <c r="A20" t="s">
        <v>403</v>
      </c>
      <c r="B20">
        <v>0</v>
      </c>
    </row>
    <row r="21" spans="1:7" x14ac:dyDescent="0.25">
      <c r="A21" t="s">
        <v>407</v>
      </c>
      <c r="B21">
        <v>475</v>
      </c>
    </row>
    <row r="22" spans="1:7" x14ac:dyDescent="0.25">
      <c r="A22" t="s">
        <v>419</v>
      </c>
      <c r="B22">
        <v>0</v>
      </c>
    </row>
    <row r="23" spans="1:7" x14ac:dyDescent="0.25">
      <c r="A23" t="s">
        <v>408</v>
      </c>
      <c r="B23">
        <v>700</v>
      </c>
    </row>
  </sheetData>
  <sortState xmlns:xlrd2="http://schemas.microsoft.com/office/spreadsheetml/2017/richdata2" ref="A2:A24">
    <sortCondition ref="A2"/>
  </sortState>
  <pageMargins left="0.7" right="0.7" top="0.75" bottom="0.75" header="0.3" footer="0.3"/>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7">
    <tabColor rgb="FFE52325"/>
  </sheetPr>
  <dimension ref="A1:O25"/>
  <sheetViews>
    <sheetView zoomScaleNormal="100" workbookViewId="0">
      <selection activeCell="K15" sqref="K15"/>
    </sheetView>
  </sheetViews>
  <sheetFormatPr defaultRowHeight="15" x14ac:dyDescent="0.25"/>
  <cols>
    <col min="1" max="1" width="15.42578125" bestFit="1" customWidth="1"/>
    <col min="2" max="2" width="11.42578125" customWidth="1"/>
    <col min="7" max="8" width="11.42578125" bestFit="1" customWidth="1"/>
    <col min="9" max="9" width="10.42578125" bestFit="1" customWidth="1"/>
    <col min="10" max="11" width="11.42578125" bestFit="1" customWidth="1"/>
    <col min="14" max="14" width="8.5703125" bestFit="1" customWidth="1"/>
  </cols>
  <sheetData>
    <row r="1" spans="1:15" x14ac:dyDescent="0.25">
      <c r="A1" s="49"/>
      <c r="B1" s="49" t="s">
        <v>426</v>
      </c>
      <c r="C1" s="49" t="s">
        <v>428</v>
      </c>
      <c r="D1" s="49" t="s">
        <v>425</v>
      </c>
      <c r="E1" s="49" t="s">
        <v>427</v>
      </c>
      <c r="F1" s="49" t="s">
        <v>402</v>
      </c>
    </row>
    <row r="2" spans="1:15" x14ac:dyDescent="0.25">
      <c r="A2" s="49" t="s">
        <v>11</v>
      </c>
      <c r="B2" s="50">
        <f>'RS Zwolle'!H66</f>
        <v>1055.6500000000003</v>
      </c>
      <c r="C2" s="51" t="e">
        <f>'RS Zwolle'!#REF!</f>
        <v>#REF!</v>
      </c>
      <c r="D2" s="51" t="e">
        <f>C2/255</f>
        <v>#REF!</v>
      </c>
      <c r="E2" s="52">
        <v>1</v>
      </c>
      <c r="F2" s="50" t="e">
        <f>SUM('RS Zwolle'!#REF!)/'RS Zwolle'!#REF!</f>
        <v>#REF!</v>
      </c>
      <c r="K2">
        <v>1</v>
      </c>
      <c r="L2" t="s">
        <v>437</v>
      </c>
    </row>
    <row r="3" spans="1:15" x14ac:dyDescent="0.25">
      <c r="A3" s="49" t="s">
        <v>366</v>
      </c>
      <c r="B3" s="50">
        <f>'RS Amsterdam'!H51</f>
        <v>1190.3000000000002</v>
      </c>
      <c r="C3" s="51" t="e">
        <f>'RS Amsterdam'!#REF!</f>
        <v>#REF!</v>
      </c>
      <c r="D3" s="51" t="e">
        <f>C3/255</f>
        <v>#REF!</v>
      </c>
      <c r="E3" s="52">
        <v>1</v>
      </c>
      <c r="F3" s="50" t="e">
        <f>SUM('RS Amsterdam'!#REF!)/'RS Amsterdam'!#REF!</f>
        <v>#REF!</v>
      </c>
      <c r="K3">
        <v>2</v>
      </c>
      <c r="L3" t="s">
        <v>438</v>
      </c>
    </row>
    <row r="4" spans="1:15" x14ac:dyDescent="0.25">
      <c r="A4" s="49" t="s">
        <v>373</v>
      </c>
      <c r="B4" s="50">
        <f>'RS Nijmegen'!H52</f>
        <v>1178.1899999999998</v>
      </c>
      <c r="C4" s="51" t="e">
        <f>'RS Nijmegen'!#REF!</f>
        <v>#REF!</v>
      </c>
      <c r="D4" s="51" t="e">
        <f>C4/255</f>
        <v>#REF!</v>
      </c>
      <c r="E4" s="52">
        <v>1</v>
      </c>
      <c r="F4" s="50" t="e">
        <f>SUM('RS Nijmegen'!#REF!)/'RS Nijmegen'!#REF!</f>
        <v>#REF!</v>
      </c>
      <c r="K4">
        <v>3</v>
      </c>
      <c r="L4" t="s">
        <v>439</v>
      </c>
    </row>
    <row r="5" spans="1:15" x14ac:dyDescent="0.25">
      <c r="A5" s="49" t="s">
        <v>378</v>
      </c>
      <c r="B5" s="50">
        <f>Rotterdam!H55</f>
        <v>1062.8999999999999</v>
      </c>
      <c r="C5" s="51" t="e">
        <f>Rotterdam!#REF!</f>
        <v>#REF!</v>
      </c>
      <c r="D5" s="51" t="e">
        <f>C5/255</f>
        <v>#REF!</v>
      </c>
      <c r="E5" s="52">
        <v>1</v>
      </c>
      <c r="F5" s="50" t="e">
        <f>SUM(Rotterdam!#REF!)/Rotterdam!#REF!</f>
        <v>#REF!</v>
      </c>
      <c r="K5">
        <v>4</v>
      </c>
      <c r="L5" t="s">
        <v>440</v>
      </c>
    </row>
    <row r="6" spans="1:15" x14ac:dyDescent="0.25">
      <c r="A6" s="49" t="s">
        <v>382</v>
      </c>
      <c r="B6" s="50">
        <f>'RS Utrecht OL1000'!H121</f>
        <v>2144.5000000000005</v>
      </c>
      <c r="C6" s="51" t="e">
        <f>'RS Utrecht OL1000'!#REF!</f>
        <v>#REF!</v>
      </c>
      <c r="D6" s="51" t="e">
        <f>C6/255</f>
        <v>#REF!</v>
      </c>
      <c r="E6" s="52">
        <v>2</v>
      </c>
      <c r="F6" s="50" t="e">
        <f>SUM('RS Utrecht OL1000'!#REF!)/'RS Utrecht OL1000'!#REF!</f>
        <v>#REF!</v>
      </c>
    </row>
    <row r="8" spans="1:15" x14ac:dyDescent="0.25">
      <c r="B8" t="s">
        <v>429</v>
      </c>
      <c r="C8" t="s">
        <v>431</v>
      </c>
    </row>
    <row r="9" spans="1:15" x14ac:dyDescent="0.25">
      <c r="C9" t="s">
        <v>430</v>
      </c>
    </row>
    <row r="10" spans="1:15" x14ac:dyDescent="0.25">
      <c r="C10" t="s">
        <v>432</v>
      </c>
    </row>
    <row r="13" spans="1:15" x14ac:dyDescent="0.25">
      <c r="B13" s="287" t="s">
        <v>441</v>
      </c>
      <c r="C13" s="287"/>
      <c r="D13" s="287"/>
      <c r="E13" s="287"/>
      <c r="G13" s="287" t="s">
        <v>434</v>
      </c>
      <c r="H13" s="287"/>
      <c r="I13" s="287"/>
      <c r="J13" s="287"/>
      <c r="L13" s="288" t="s">
        <v>435</v>
      </c>
      <c r="M13" s="288"/>
      <c r="N13" s="288"/>
      <c r="O13" s="288"/>
    </row>
    <row r="14" spans="1:15" x14ac:dyDescent="0.25">
      <c r="A14" s="49" t="s">
        <v>433</v>
      </c>
      <c r="B14" s="49">
        <v>1</v>
      </c>
      <c r="C14" s="49">
        <v>2</v>
      </c>
      <c r="D14" s="49">
        <v>3</v>
      </c>
      <c r="E14" s="49">
        <v>4</v>
      </c>
      <c r="G14" s="49">
        <v>1</v>
      </c>
      <c r="H14" s="49">
        <v>2</v>
      </c>
      <c r="I14" s="49">
        <v>3</v>
      </c>
      <c r="J14" s="49">
        <v>4</v>
      </c>
      <c r="L14" s="54">
        <v>1</v>
      </c>
      <c r="M14" s="54">
        <v>2</v>
      </c>
      <c r="N14" s="54">
        <v>3</v>
      </c>
      <c r="O14" s="54">
        <v>4</v>
      </c>
    </row>
    <row r="15" spans="1:15" x14ac:dyDescent="0.25">
      <c r="A15" s="49" t="s">
        <v>11</v>
      </c>
      <c r="B15" s="50">
        <f>SUMIF('RS Zwolle'!$G$10:$G$62,RECAP!B14,'RS Zwolle'!$H$10:$H$62)</f>
        <v>624.79999999999995</v>
      </c>
      <c r="C15" s="50">
        <f>SUMIF('RS Zwolle'!$G$10:$G$62,RECAP!C14,'RS Zwolle'!$H$10:$H$62)</f>
        <v>321.10000000000002</v>
      </c>
      <c r="D15" s="50">
        <f>SUMIF('RS Zwolle'!$G$10:$G$62,RECAP!D14,'RS Zwolle'!$H$10:$H$62)</f>
        <v>0</v>
      </c>
      <c r="E15" s="50">
        <f>SUMIF('RS Zwolle'!$G$10:$G$62,RECAP!E14,'RS Zwolle'!$H$10:$H$62)</f>
        <v>109.75</v>
      </c>
      <c r="F15" s="48"/>
      <c r="G15" s="53" t="e">
        <f>SUMIF('RS Zwolle'!$G$10:$G$62,RECAP!G14,'RS Zwolle'!#REF!)</f>
        <v>#REF!</v>
      </c>
      <c r="H15" s="53" t="e">
        <f>SUMIF('RS Zwolle'!$G$10:$G$62,RECAP!H14,'RS Zwolle'!#REF!)</f>
        <v>#REF!</v>
      </c>
      <c r="I15" s="53" t="e">
        <f>SUMIF('RS Zwolle'!$G$10:$G$62,RECAP!I14,'RS Zwolle'!#REF!)</f>
        <v>#REF!</v>
      </c>
      <c r="J15" s="53" t="e">
        <f>SUMIF('RS Zwolle'!$G$10:$G$62,RECAP!J14,'RS Zwolle'!#REF!)</f>
        <v>#REF!</v>
      </c>
      <c r="K15" s="56" t="e">
        <f>SUM(G15:J15)</f>
        <v>#REF!</v>
      </c>
      <c r="L15" s="55" t="e">
        <f>G15/B15</f>
        <v>#REF!</v>
      </c>
      <c r="M15" s="55" t="e">
        <f>H15/C15</f>
        <v>#REF!</v>
      </c>
      <c r="N15" s="55"/>
      <c r="O15" s="55" t="e">
        <f>J15/E15</f>
        <v>#REF!</v>
      </c>
    </row>
    <row r="16" spans="1:15" x14ac:dyDescent="0.25">
      <c r="A16" s="49" t="s">
        <v>366</v>
      </c>
      <c r="B16" s="50">
        <f>SUMIF('RS Amsterdam'!$G$10:$G$47,RECAP!B14,'RS Amsterdam'!$H$10:$H$47)</f>
        <v>934.3</v>
      </c>
      <c r="C16" s="50">
        <f>SUMIF('RS Amsterdam'!$G$10:$G$47,RECAP!C14,'RS Amsterdam'!$H$10:$H$47)</f>
        <v>224.6</v>
      </c>
      <c r="D16" s="50">
        <f>SUMIF('RS Amsterdam'!$G$10:$G$47,RECAP!D14,'RS Amsterdam'!$H$10:$H$47)</f>
        <v>31.400000000000002</v>
      </c>
      <c r="E16" s="50">
        <f>SUMIF('RS Amsterdam'!$G$10:$G$47,RECAP!E14,'RS Amsterdam'!$H$10:$H$47)</f>
        <v>0</v>
      </c>
      <c r="F16" s="48"/>
      <c r="G16" s="53" t="e">
        <f>SUMIF('RS Amsterdam'!$G$10:$G$47,RECAP!G14,'RS Amsterdam'!#REF!)</f>
        <v>#REF!</v>
      </c>
      <c r="H16" s="53" t="e">
        <f>SUMIF('RS Amsterdam'!$G$10:$G$47,RECAP!H14,'RS Amsterdam'!#REF!)</f>
        <v>#REF!</v>
      </c>
      <c r="I16" s="53" t="e">
        <f>SUMIF('RS Amsterdam'!$G$10:$G$47,RECAP!I14,'RS Amsterdam'!#REF!)</f>
        <v>#REF!</v>
      </c>
      <c r="J16" s="53" t="e">
        <f>SUMIF('RS Amsterdam'!$G$10:$G$47,RECAP!J14,'RS Amsterdam'!#REF!)</f>
        <v>#REF!</v>
      </c>
      <c r="K16" s="56" t="e">
        <f t="shared" ref="K16:K19" si="0">SUM(G16:J16)</f>
        <v>#REF!</v>
      </c>
      <c r="L16" s="55" t="e">
        <f t="shared" ref="L16:L19" si="1">G16/B16</f>
        <v>#REF!</v>
      </c>
      <c r="M16" s="55" t="e">
        <f t="shared" ref="M16:M19" si="2">H16/C16</f>
        <v>#REF!</v>
      </c>
      <c r="N16" s="55" t="e">
        <f t="shared" ref="N16:N19" si="3">I16/D16</f>
        <v>#REF!</v>
      </c>
      <c r="O16" s="55" t="e">
        <f t="shared" ref="O16:O19" si="4">J16/E16</f>
        <v>#REF!</v>
      </c>
    </row>
    <row r="17" spans="1:15" x14ac:dyDescent="0.25">
      <c r="A17" s="49" t="s">
        <v>373</v>
      </c>
      <c r="B17" s="50">
        <f>SUMIF('RS Nijmegen'!$G$10:$G$48,RECAP!B14,'RS Nijmegen'!$H$10:$H$48)</f>
        <v>799.51</v>
      </c>
      <c r="C17" s="50">
        <f>SUMIF('RS Nijmegen'!$G$10:$G$48,RECAP!C14,'RS Nijmegen'!$H$10:$H$48)</f>
        <v>303.18</v>
      </c>
      <c r="D17" s="50">
        <f>SUMIF('RS Nijmegen'!$G$10:$G$48,RECAP!D14,'RS Nijmegen'!$H$10:$H$48)</f>
        <v>17.8</v>
      </c>
      <c r="E17" s="50">
        <f>SUMIF('RS Nijmegen'!$G$10:$G$48,RECAP!E14,'RS Nijmegen'!$H$10:$H$48)</f>
        <v>57.7</v>
      </c>
      <c r="F17" s="48"/>
      <c r="G17" s="53" t="e">
        <f>SUMIF('RS Nijmegen'!$G$10:$G$48,RECAP!G14,'RS Nijmegen'!#REF!)</f>
        <v>#REF!</v>
      </c>
      <c r="H17" s="53" t="e">
        <f>SUMIF('RS Nijmegen'!$G$10:$G$48,RECAP!H14,'RS Nijmegen'!#REF!)</f>
        <v>#REF!</v>
      </c>
      <c r="I17" s="53" t="e">
        <f>SUMIF('RS Nijmegen'!$G$10:$G$48,RECAP!I14,'RS Nijmegen'!#REF!)</f>
        <v>#REF!</v>
      </c>
      <c r="J17" s="53" t="e">
        <f>SUMIF('RS Nijmegen'!$G$10:$G$48,RECAP!J14,'RS Nijmegen'!#REF!)</f>
        <v>#REF!</v>
      </c>
      <c r="K17" s="56" t="e">
        <f t="shared" si="0"/>
        <v>#REF!</v>
      </c>
      <c r="L17" s="55" t="e">
        <f t="shared" si="1"/>
        <v>#REF!</v>
      </c>
      <c r="M17" s="55" t="e">
        <f t="shared" si="2"/>
        <v>#REF!</v>
      </c>
      <c r="N17" s="55" t="e">
        <f t="shared" si="3"/>
        <v>#REF!</v>
      </c>
      <c r="O17" s="55" t="e">
        <f t="shared" si="4"/>
        <v>#REF!</v>
      </c>
    </row>
    <row r="18" spans="1:15" x14ac:dyDescent="0.25">
      <c r="A18" s="49" t="s">
        <v>378</v>
      </c>
      <c r="B18" s="50">
        <f>SUMIF(Rotterdam!$G$10:$G$51,RECAP!B14,Rotterdam!$H$10:$H$51)</f>
        <v>763.09999999999991</v>
      </c>
      <c r="C18" s="50">
        <f>SUMIF(Rotterdam!$G$10:$G$51,RECAP!C14,Rotterdam!$H$10:$H$51)</f>
        <v>237.10000000000002</v>
      </c>
      <c r="D18" s="50">
        <f>SUMIF(Rotterdam!$G$10:$G$51,RECAP!D14,Rotterdam!$H$10:$H$51)</f>
        <v>0</v>
      </c>
      <c r="E18" s="50">
        <f>SUMIF(Rotterdam!$G$10:$G$51,RECAP!E14,Rotterdam!$H$10:$H$51)</f>
        <v>62.699999999999996</v>
      </c>
      <c r="F18" s="48"/>
      <c r="G18" s="53" t="e">
        <f>SUMIF(Rotterdam!$G$10:$G$51,RECAP!G14,Rotterdam!#REF!)</f>
        <v>#REF!</v>
      </c>
      <c r="H18" s="53" t="e">
        <f>SUMIF(Rotterdam!$G$10:$G$51,RECAP!H14,Rotterdam!#REF!)</f>
        <v>#REF!</v>
      </c>
      <c r="I18" s="53" t="e">
        <f>SUMIF(Rotterdam!$G$10:$G$51,RECAP!I14,Rotterdam!#REF!)</f>
        <v>#REF!</v>
      </c>
      <c r="J18" s="53" t="e">
        <f>SUMIF(Rotterdam!$G$10:$G$51,RECAP!J14,Rotterdam!#REF!)</f>
        <v>#REF!</v>
      </c>
      <c r="K18" s="56" t="e">
        <f t="shared" si="0"/>
        <v>#REF!</v>
      </c>
      <c r="L18" s="55" t="e">
        <f t="shared" si="1"/>
        <v>#REF!</v>
      </c>
      <c r="M18" s="55" t="e">
        <f t="shared" si="2"/>
        <v>#REF!</v>
      </c>
      <c r="N18" s="55"/>
      <c r="O18" s="55" t="e">
        <f t="shared" si="4"/>
        <v>#REF!</v>
      </c>
    </row>
    <row r="19" spans="1:15" x14ac:dyDescent="0.25">
      <c r="A19" s="49" t="s">
        <v>382</v>
      </c>
      <c r="B19" s="50">
        <f>SUMIF('RS Utrecht OL1000'!$G$10:$G$117,RECAP!B14,'RS Utrecht OL1000'!$H$10:$H$117)</f>
        <v>1202.4000000000001</v>
      </c>
      <c r="C19" s="50">
        <f>SUMIF('RS Utrecht OL1000'!$G$10:$G$117,RECAP!C14,'RS Utrecht OL1000'!$H$10:$H$117)</f>
        <v>835.39999999999986</v>
      </c>
      <c r="D19" s="50">
        <f>SUMIF('RS Utrecht OL1000'!$G$10:$G$117,RECAP!D14,'RS Utrecht OL1000'!$H$10:$H$117)</f>
        <v>31.2</v>
      </c>
      <c r="E19" s="50">
        <f>SUMIF('RS Utrecht OL1000'!$G$10:$G$117,RECAP!E14,'RS Utrecht OL1000'!$H$10:$H$117)</f>
        <v>75.5</v>
      </c>
      <c r="F19" s="48"/>
      <c r="G19" s="53" t="e">
        <f>SUMIF('RS Utrecht OL1000'!$G$10:$G$117,RECAP!G14,'RS Utrecht OL1000'!#REF!)</f>
        <v>#REF!</v>
      </c>
      <c r="H19" s="53" t="e">
        <f>SUMIF('RS Utrecht OL1000'!$G$10:$G$117,RECAP!H14,'RS Utrecht OL1000'!#REF!)</f>
        <v>#REF!</v>
      </c>
      <c r="I19" s="53" t="e">
        <f>SUMIF('RS Utrecht OL1000'!$G$10:$G$117,RECAP!I14,'RS Utrecht OL1000'!#REF!)</f>
        <v>#REF!</v>
      </c>
      <c r="J19" s="53" t="e">
        <f>SUMIF('RS Utrecht OL1000'!$G$10:$G$117,RECAP!J14,'RS Utrecht OL1000'!#REF!)</f>
        <v>#REF!</v>
      </c>
      <c r="K19" s="56" t="e">
        <f t="shared" si="0"/>
        <v>#REF!</v>
      </c>
      <c r="L19" s="55" t="e">
        <f t="shared" si="1"/>
        <v>#REF!</v>
      </c>
      <c r="M19" s="55" t="e">
        <f t="shared" si="2"/>
        <v>#REF!</v>
      </c>
      <c r="N19" s="55" t="e">
        <f t="shared" si="3"/>
        <v>#REF!</v>
      </c>
      <c r="O19" s="55" t="e">
        <f t="shared" si="4"/>
        <v>#REF!</v>
      </c>
    </row>
    <row r="20" spans="1:15" x14ac:dyDescent="0.25">
      <c r="J20" s="56" t="e">
        <f>SUM(G15:J19)</f>
        <v>#REF!</v>
      </c>
    </row>
    <row r="22" spans="1:15" x14ac:dyDescent="0.25">
      <c r="B22" s="48"/>
      <c r="C22" s="48"/>
      <c r="E22" s="48"/>
      <c r="G22" s="57"/>
      <c r="H22" s="57"/>
      <c r="I22" s="58"/>
      <c r="J22" s="57"/>
    </row>
    <row r="23" spans="1:15" x14ac:dyDescent="0.25">
      <c r="E23" s="48"/>
      <c r="G23" s="58"/>
      <c r="H23" s="58"/>
      <c r="I23" s="58"/>
      <c r="J23" s="57"/>
    </row>
    <row r="24" spans="1:15" x14ac:dyDescent="0.25">
      <c r="G24" s="58"/>
      <c r="H24" s="58"/>
      <c r="I24" s="57"/>
      <c r="J24" s="57"/>
    </row>
    <row r="25" spans="1:15" x14ac:dyDescent="0.25">
      <c r="I25" s="48"/>
    </row>
  </sheetData>
  <mergeCells count="3">
    <mergeCell ref="B13:E13"/>
    <mergeCell ref="G13:J13"/>
    <mergeCell ref="L13:O13"/>
  </mergeCells>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76"/>
  <sheetViews>
    <sheetView topLeftCell="A76" workbookViewId="0">
      <selection activeCell="F95" sqref="F95:F96"/>
    </sheetView>
  </sheetViews>
  <sheetFormatPr defaultColWidth="9.140625" defaultRowHeight="12.75" x14ac:dyDescent="0.2"/>
  <cols>
    <col min="1" max="1" width="9.85546875" style="92" customWidth="1"/>
    <col min="2" max="3" width="5.42578125" style="92" customWidth="1"/>
    <col min="4" max="4" width="17.85546875" style="92" customWidth="1"/>
    <col min="5" max="5" width="46.42578125" style="92" customWidth="1"/>
    <col min="6" max="6" width="9.85546875" style="93" customWidth="1"/>
    <col min="7" max="7" width="17.85546875" style="92" customWidth="1"/>
    <col min="8" max="8" width="12.140625" style="92" customWidth="1"/>
    <col min="9" max="10" width="6.42578125" style="92" customWidth="1"/>
    <col min="11" max="11" width="46.42578125" style="92" customWidth="1"/>
    <col min="12" max="16384" width="9.140625" style="90"/>
  </cols>
  <sheetData>
    <row r="1" spans="1:11" x14ac:dyDescent="0.2">
      <c r="A1" s="92" t="s">
        <v>462</v>
      </c>
      <c r="B1" s="92" t="s">
        <v>463</v>
      </c>
      <c r="C1" s="92" t="s">
        <v>464</v>
      </c>
      <c r="D1" s="92" t="s">
        <v>465</v>
      </c>
      <c r="E1" s="92" t="s">
        <v>466</v>
      </c>
      <c r="F1" s="93" t="s">
        <v>467</v>
      </c>
      <c r="G1" s="92" t="s">
        <v>468</v>
      </c>
      <c r="H1" s="92" t="s">
        <v>685</v>
      </c>
      <c r="I1" s="92" t="s">
        <v>469</v>
      </c>
      <c r="J1" s="92" t="s">
        <v>470</v>
      </c>
      <c r="K1" s="92" t="s">
        <v>471</v>
      </c>
    </row>
    <row r="2" spans="1:11" x14ac:dyDescent="0.2">
      <c r="A2" s="92" t="s">
        <v>193</v>
      </c>
      <c r="C2" s="92" t="s">
        <v>13</v>
      </c>
      <c r="D2" s="92" t="s">
        <v>14</v>
      </c>
      <c r="E2" s="92" t="s">
        <v>15</v>
      </c>
      <c r="F2" s="93">
        <v>4.3</v>
      </c>
      <c r="G2" s="92" t="s">
        <v>360</v>
      </c>
      <c r="H2" s="92" t="s">
        <v>686</v>
      </c>
      <c r="I2" s="92" t="s">
        <v>687</v>
      </c>
      <c r="J2" s="92" t="s">
        <v>473</v>
      </c>
      <c r="K2" s="92" t="s">
        <v>47</v>
      </c>
    </row>
    <row r="3" spans="1:11" x14ac:dyDescent="0.2">
      <c r="A3" s="92" t="s">
        <v>193</v>
      </c>
      <c r="C3" s="92" t="s">
        <v>13</v>
      </c>
      <c r="D3" s="92" t="s">
        <v>18</v>
      </c>
      <c r="E3" s="92" t="s">
        <v>19</v>
      </c>
      <c r="F3" s="93">
        <v>78.5</v>
      </c>
      <c r="G3" s="92" t="s">
        <v>361</v>
      </c>
      <c r="I3" s="92" t="s">
        <v>472</v>
      </c>
      <c r="J3" s="92" t="s">
        <v>473</v>
      </c>
      <c r="K3" s="92" t="s">
        <v>474</v>
      </c>
    </row>
    <row r="4" spans="1:11" x14ac:dyDescent="0.2">
      <c r="A4" s="92" t="s">
        <v>193</v>
      </c>
      <c r="C4" s="92" t="s">
        <v>13</v>
      </c>
      <c r="D4" s="92" t="s">
        <v>20</v>
      </c>
      <c r="E4" s="92" t="s">
        <v>21</v>
      </c>
      <c r="F4" s="93">
        <v>22.25</v>
      </c>
      <c r="G4" s="92" t="s">
        <v>362</v>
      </c>
      <c r="I4" s="92" t="s">
        <v>475</v>
      </c>
      <c r="J4" s="92" t="s">
        <v>473</v>
      </c>
      <c r="K4" s="92" t="s">
        <v>476</v>
      </c>
    </row>
    <row r="5" spans="1:11" x14ac:dyDescent="0.2">
      <c r="A5" s="92" t="s">
        <v>193</v>
      </c>
      <c r="C5" s="92" t="s">
        <v>13</v>
      </c>
      <c r="D5" s="92" t="s">
        <v>22</v>
      </c>
      <c r="E5" s="92" t="s">
        <v>23</v>
      </c>
      <c r="F5" s="93">
        <v>68.2</v>
      </c>
      <c r="G5" s="92" t="s">
        <v>361</v>
      </c>
      <c r="I5" s="92" t="s">
        <v>477</v>
      </c>
      <c r="J5" s="92" t="s">
        <v>473</v>
      </c>
      <c r="K5" s="92" t="s">
        <v>478</v>
      </c>
    </row>
    <row r="6" spans="1:11" x14ac:dyDescent="0.2">
      <c r="A6" s="92" t="s">
        <v>193</v>
      </c>
      <c r="C6" s="92" t="s">
        <v>13</v>
      </c>
      <c r="D6" s="92" t="s">
        <v>24</v>
      </c>
      <c r="E6" s="92" t="s">
        <v>25</v>
      </c>
      <c r="F6" s="93">
        <v>31</v>
      </c>
      <c r="G6" s="92" t="s">
        <v>361</v>
      </c>
      <c r="I6" s="92" t="s">
        <v>477</v>
      </c>
      <c r="J6" s="92" t="s">
        <v>473</v>
      </c>
      <c r="K6" s="92" t="s">
        <v>478</v>
      </c>
    </row>
    <row r="7" spans="1:11" x14ac:dyDescent="0.2">
      <c r="A7" s="92" t="s">
        <v>193</v>
      </c>
      <c r="C7" s="92" t="s">
        <v>13</v>
      </c>
      <c r="D7" s="92" t="s">
        <v>26</v>
      </c>
      <c r="E7" s="92" t="s">
        <v>27</v>
      </c>
      <c r="F7" s="93">
        <v>19</v>
      </c>
      <c r="G7" s="92" t="s">
        <v>361</v>
      </c>
      <c r="I7" s="92" t="s">
        <v>479</v>
      </c>
      <c r="J7" s="92" t="s">
        <v>473</v>
      </c>
      <c r="K7" s="92" t="s">
        <v>480</v>
      </c>
    </row>
    <row r="8" spans="1:11" x14ac:dyDescent="0.2">
      <c r="A8" s="92" t="s">
        <v>193</v>
      </c>
      <c r="C8" s="92" t="s">
        <v>13</v>
      </c>
      <c r="D8" s="92" t="s">
        <v>28</v>
      </c>
      <c r="E8" s="92" t="s">
        <v>29</v>
      </c>
      <c r="F8" s="93">
        <v>18.5</v>
      </c>
      <c r="G8" s="92" t="s">
        <v>361</v>
      </c>
      <c r="I8" s="92" t="s">
        <v>477</v>
      </c>
      <c r="J8" s="92" t="s">
        <v>473</v>
      </c>
      <c r="K8" s="92" t="s">
        <v>478</v>
      </c>
    </row>
    <row r="9" spans="1:11" x14ac:dyDescent="0.2">
      <c r="A9" s="92" t="s">
        <v>193</v>
      </c>
      <c r="C9" s="92" t="s">
        <v>13</v>
      </c>
      <c r="D9" s="92" t="s">
        <v>30</v>
      </c>
      <c r="E9" s="92" t="s">
        <v>31</v>
      </c>
      <c r="F9" s="93">
        <v>6.7</v>
      </c>
      <c r="G9" s="92" t="s">
        <v>361</v>
      </c>
      <c r="I9" s="92" t="s">
        <v>477</v>
      </c>
      <c r="J9" s="92" t="s">
        <v>473</v>
      </c>
      <c r="K9" s="92" t="s">
        <v>478</v>
      </c>
    </row>
    <row r="10" spans="1:11" x14ac:dyDescent="0.2">
      <c r="A10" s="92" t="s">
        <v>193</v>
      </c>
      <c r="C10" s="92" t="s">
        <v>13</v>
      </c>
      <c r="D10" s="92" t="s">
        <v>32</v>
      </c>
      <c r="E10" s="92" t="s">
        <v>23</v>
      </c>
      <c r="F10" s="93">
        <v>36.200000000000003</v>
      </c>
      <c r="G10" s="92" t="s">
        <v>361</v>
      </c>
      <c r="I10" s="92" t="s">
        <v>477</v>
      </c>
      <c r="J10" s="92" t="s">
        <v>473</v>
      </c>
      <c r="K10" s="92" t="s">
        <v>478</v>
      </c>
    </row>
    <row r="11" spans="1:11" x14ac:dyDescent="0.2">
      <c r="A11" s="92" t="s">
        <v>193</v>
      </c>
      <c r="C11" s="92" t="s">
        <v>13</v>
      </c>
      <c r="D11" s="92" t="s">
        <v>33</v>
      </c>
      <c r="E11" s="92" t="s">
        <v>34</v>
      </c>
      <c r="F11" s="93">
        <v>47.2</v>
      </c>
      <c r="G11" s="92" t="s">
        <v>361</v>
      </c>
      <c r="I11" s="92" t="s">
        <v>479</v>
      </c>
      <c r="J11" s="92" t="s">
        <v>473</v>
      </c>
      <c r="K11" s="92" t="s">
        <v>480</v>
      </c>
    </row>
    <row r="12" spans="1:11" x14ac:dyDescent="0.2">
      <c r="A12" s="92" t="s">
        <v>193</v>
      </c>
      <c r="C12" s="92" t="s">
        <v>13</v>
      </c>
      <c r="D12" s="92" t="s">
        <v>35</v>
      </c>
      <c r="E12" s="92" t="s">
        <v>36</v>
      </c>
      <c r="F12" s="93">
        <v>43.9</v>
      </c>
      <c r="G12" s="92" t="s">
        <v>361</v>
      </c>
      <c r="I12" s="92" t="s">
        <v>479</v>
      </c>
      <c r="J12" s="92" t="s">
        <v>473</v>
      </c>
      <c r="K12" s="92" t="s">
        <v>480</v>
      </c>
    </row>
    <row r="13" spans="1:11" x14ac:dyDescent="0.2">
      <c r="A13" s="92" t="s">
        <v>193</v>
      </c>
      <c r="C13" s="92" t="s">
        <v>13</v>
      </c>
      <c r="D13" s="92" t="s">
        <v>37</v>
      </c>
      <c r="E13" s="92" t="s">
        <v>27</v>
      </c>
      <c r="F13" s="93">
        <v>19.100000000000001</v>
      </c>
      <c r="G13" s="92" t="s">
        <v>360</v>
      </c>
      <c r="I13" s="92" t="s">
        <v>481</v>
      </c>
      <c r="J13" s="92" t="s">
        <v>473</v>
      </c>
      <c r="K13" s="92" t="s">
        <v>480</v>
      </c>
    </row>
    <row r="14" spans="1:11" x14ac:dyDescent="0.2">
      <c r="A14" s="92" t="s">
        <v>193</v>
      </c>
      <c r="C14" s="92" t="s">
        <v>13</v>
      </c>
      <c r="D14" s="92" t="s">
        <v>38</v>
      </c>
      <c r="E14" s="92" t="s">
        <v>27</v>
      </c>
      <c r="F14" s="93">
        <v>24.5</v>
      </c>
      <c r="G14" s="92" t="s">
        <v>362</v>
      </c>
      <c r="I14" s="92" t="s">
        <v>481</v>
      </c>
      <c r="J14" s="92" t="s">
        <v>473</v>
      </c>
      <c r="K14" s="92" t="s">
        <v>480</v>
      </c>
    </row>
    <row r="15" spans="1:11" x14ac:dyDescent="0.2">
      <c r="A15" s="92" t="s">
        <v>193</v>
      </c>
      <c r="C15" s="92" t="s">
        <v>13</v>
      </c>
      <c r="D15" s="92" t="s">
        <v>39</v>
      </c>
      <c r="E15" s="92" t="s">
        <v>40</v>
      </c>
      <c r="F15" s="93">
        <v>6.3</v>
      </c>
      <c r="G15" s="92" t="s">
        <v>360</v>
      </c>
      <c r="H15" s="92" t="s">
        <v>686</v>
      </c>
      <c r="I15" s="92" t="s">
        <v>512</v>
      </c>
      <c r="J15" s="92" t="s">
        <v>614</v>
      </c>
      <c r="K15" s="92" t="s">
        <v>513</v>
      </c>
    </row>
    <row r="16" spans="1:11" x14ac:dyDescent="0.2">
      <c r="A16" s="92" t="s">
        <v>193</v>
      </c>
      <c r="C16" s="92" t="s">
        <v>13</v>
      </c>
      <c r="D16" s="92" t="s">
        <v>41</v>
      </c>
      <c r="E16" s="92" t="s">
        <v>42</v>
      </c>
      <c r="F16" s="93">
        <v>9.6999999999999993</v>
      </c>
      <c r="G16" s="92" t="s">
        <v>360</v>
      </c>
      <c r="H16" s="92" t="s">
        <v>686</v>
      </c>
      <c r="I16" s="92" t="s">
        <v>512</v>
      </c>
      <c r="J16" s="92" t="s">
        <v>614</v>
      </c>
      <c r="K16" s="92" t="s">
        <v>513</v>
      </c>
    </row>
    <row r="17" spans="1:11" x14ac:dyDescent="0.2">
      <c r="A17" s="92" t="s">
        <v>193</v>
      </c>
      <c r="C17" s="92" t="s">
        <v>13</v>
      </c>
      <c r="D17" s="92" t="s">
        <v>45</v>
      </c>
      <c r="E17" s="92" t="s">
        <v>25</v>
      </c>
      <c r="F17" s="93">
        <v>22.6</v>
      </c>
      <c r="G17" s="92" t="s">
        <v>361</v>
      </c>
      <c r="I17" s="92" t="s">
        <v>477</v>
      </c>
      <c r="J17" s="92" t="s">
        <v>473</v>
      </c>
      <c r="K17" s="92" t="s">
        <v>478</v>
      </c>
    </row>
    <row r="18" spans="1:11" x14ac:dyDescent="0.2">
      <c r="A18" s="92" t="s">
        <v>193</v>
      </c>
      <c r="C18" s="92" t="s">
        <v>13</v>
      </c>
      <c r="D18" s="92" t="s">
        <v>46</v>
      </c>
      <c r="E18" s="92" t="s">
        <v>47</v>
      </c>
      <c r="H18" s="92" t="s">
        <v>686</v>
      </c>
      <c r="I18" s="92" t="s">
        <v>687</v>
      </c>
      <c r="J18" s="92" t="s">
        <v>473</v>
      </c>
      <c r="K18" s="92" t="s">
        <v>47</v>
      </c>
    </row>
    <row r="19" spans="1:11" x14ac:dyDescent="0.2">
      <c r="A19" s="92" t="s">
        <v>193</v>
      </c>
      <c r="C19" s="92" t="s">
        <v>13</v>
      </c>
      <c r="D19" s="92" t="s">
        <v>50</v>
      </c>
      <c r="E19" s="92" t="s">
        <v>36</v>
      </c>
      <c r="F19" s="93">
        <v>17.8</v>
      </c>
      <c r="G19" s="92" t="s">
        <v>360</v>
      </c>
      <c r="H19" s="92" t="s">
        <v>686</v>
      </c>
      <c r="I19" s="92" t="s">
        <v>481</v>
      </c>
      <c r="J19" s="92" t="s">
        <v>473</v>
      </c>
      <c r="K19" s="92" t="s">
        <v>480</v>
      </c>
    </row>
    <row r="20" spans="1:11" x14ac:dyDescent="0.2">
      <c r="A20" s="92" t="s">
        <v>193</v>
      </c>
      <c r="C20" s="92" t="s">
        <v>13</v>
      </c>
      <c r="D20" s="92" t="s">
        <v>53</v>
      </c>
      <c r="E20" s="92" t="s">
        <v>54</v>
      </c>
      <c r="F20" s="93">
        <v>12.9</v>
      </c>
      <c r="G20" s="92" t="s">
        <v>363</v>
      </c>
      <c r="H20" s="92" t="s">
        <v>686</v>
      </c>
      <c r="I20" s="92" t="s">
        <v>512</v>
      </c>
      <c r="J20" s="92" t="s">
        <v>473</v>
      </c>
      <c r="K20" s="92" t="s">
        <v>513</v>
      </c>
    </row>
    <row r="21" spans="1:11" x14ac:dyDescent="0.2">
      <c r="A21" s="92" t="s">
        <v>193</v>
      </c>
      <c r="C21" s="92" t="s">
        <v>13</v>
      </c>
      <c r="D21" s="92" t="s">
        <v>57</v>
      </c>
      <c r="E21" s="92" t="s">
        <v>15</v>
      </c>
      <c r="F21" s="93">
        <v>7.5</v>
      </c>
      <c r="G21" s="92" t="s">
        <v>360</v>
      </c>
      <c r="H21" s="92" t="s">
        <v>686</v>
      </c>
      <c r="I21" s="92" t="s">
        <v>687</v>
      </c>
      <c r="J21" s="92" t="s">
        <v>473</v>
      </c>
      <c r="K21" s="92" t="s">
        <v>47</v>
      </c>
    </row>
    <row r="22" spans="1:11" x14ac:dyDescent="0.2">
      <c r="A22" s="92" t="s">
        <v>193</v>
      </c>
      <c r="C22" s="92" t="s">
        <v>13</v>
      </c>
      <c r="D22" s="92" t="s">
        <v>60</v>
      </c>
      <c r="E22" s="92" t="s">
        <v>61</v>
      </c>
      <c r="H22" s="92" t="s">
        <v>686</v>
      </c>
      <c r="I22" s="92" t="s">
        <v>688</v>
      </c>
      <c r="J22" s="92" t="s">
        <v>473</v>
      </c>
      <c r="K22" s="92" t="s">
        <v>61</v>
      </c>
    </row>
    <row r="23" spans="1:11" x14ac:dyDescent="0.2">
      <c r="A23" s="92" t="s">
        <v>193</v>
      </c>
      <c r="C23" s="92" t="s">
        <v>13</v>
      </c>
      <c r="D23" s="92" t="s">
        <v>62</v>
      </c>
      <c r="E23" s="92" t="s">
        <v>61</v>
      </c>
      <c r="H23" s="92" t="s">
        <v>686</v>
      </c>
      <c r="I23" s="92" t="s">
        <v>688</v>
      </c>
      <c r="J23" s="92" t="s">
        <v>473</v>
      </c>
      <c r="K23" s="92" t="s">
        <v>61</v>
      </c>
    </row>
    <row r="24" spans="1:11" x14ac:dyDescent="0.2">
      <c r="A24" s="92" t="s">
        <v>193</v>
      </c>
      <c r="C24" s="92" t="s">
        <v>13</v>
      </c>
      <c r="D24" s="92" t="s">
        <v>63</v>
      </c>
      <c r="E24" s="92" t="s">
        <v>25</v>
      </c>
      <c r="F24" s="93">
        <v>24.7</v>
      </c>
      <c r="G24" s="92" t="s">
        <v>361</v>
      </c>
      <c r="I24" s="92" t="s">
        <v>477</v>
      </c>
      <c r="J24" s="92" t="s">
        <v>473</v>
      </c>
      <c r="K24" s="92" t="s">
        <v>478</v>
      </c>
    </row>
    <row r="25" spans="1:11" x14ac:dyDescent="0.2">
      <c r="A25" s="92" t="s">
        <v>193</v>
      </c>
      <c r="C25" s="92" t="s">
        <v>13</v>
      </c>
      <c r="D25" s="92" t="s">
        <v>64</v>
      </c>
      <c r="E25" s="92" t="s">
        <v>27</v>
      </c>
      <c r="F25" s="93">
        <v>35.9</v>
      </c>
      <c r="G25" s="92" t="s">
        <v>361</v>
      </c>
      <c r="I25" s="92" t="s">
        <v>479</v>
      </c>
      <c r="J25" s="92" t="s">
        <v>473</v>
      </c>
      <c r="K25" s="92" t="s">
        <v>480</v>
      </c>
    </row>
    <row r="26" spans="1:11" x14ac:dyDescent="0.2">
      <c r="A26" s="92" t="s">
        <v>193</v>
      </c>
      <c r="C26" s="92" t="s">
        <v>13</v>
      </c>
      <c r="D26" s="92" t="s">
        <v>65</v>
      </c>
      <c r="E26" s="92" t="s">
        <v>29</v>
      </c>
      <c r="F26" s="93">
        <v>6.7</v>
      </c>
      <c r="G26" s="92" t="s">
        <v>361</v>
      </c>
      <c r="I26" s="92" t="s">
        <v>477</v>
      </c>
      <c r="J26" s="92" t="s">
        <v>473</v>
      </c>
      <c r="K26" s="92" t="s">
        <v>478</v>
      </c>
    </row>
    <row r="27" spans="1:11" x14ac:dyDescent="0.2">
      <c r="A27" s="92" t="s">
        <v>193</v>
      </c>
      <c r="C27" s="92" t="s">
        <v>13</v>
      </c>
      <c r="D27" s="92" t="s">
        <v>66</v>
      </c>
      <c r="E27" s="92" t="s">
        <v>29</v>
      </c>
      <c r="F27" s="93">
        <v>21.5</v>
      </c>
      <c r="G27" s="92" t="s">
        <v>361</v>
      </c>
      <c r="I27" s="92" t="s">
        <v>477</v>
      </c>
      <c r="J27" s="92" t="s">
        <v>473</v>
      </c>
      <c r="K27" s="92" t="s">
        <v>478</v>
      </c>
    </row>
    <row r="28" spans="1:11" x14ac:dyDescent="0.2">
      <c r="A28" s="92" t="s">
        <v>193</v>
      </c>
      <c r="C28" s="92" t="s">
        <v>13</v>
      </c>
      <c r="D28" s="92" t="s">
        <v>67</v>
      </c>
      <c r="E28" s="92" t="s">
        <v>31</v>
      </c>
      <c r="F28" s="93">
        <v>7.2</v>
      </c>
      <c r="G28" s="92" t="s">
        <v>361</v>
      </c>
      <c r="I28" s="92" t="s">
        <v>477</v>
      </c>
      <c r="J28" s="92" t="s">
        <v>473</v>
      </c>
      <c r="K28" s="92" t="s">
        <v>478</v>
      </c>
    </row>
    <row r="29" spans="1:11" x14ac:dyDescent="0.2">
      <c r="A29" s="92" t="s">
        <v>193</v>
      </c>
      <c r="C29" s="92" t="s">
        <v>13</v>
      </c>
      <c r="D29" s="92" t="s">
        <v>68</v>
      </c>
      <c r="E29" s="92" t="s">
        <v>23</v>
      </c>
      <c r="F29" s="93">
        <v>36.200000000000003</v>
      </c>
      <c r="G29" s="92" t="s">
        <v>361</v>
      </c>
      <c r="I29" s="92" t="s">
        <v>477</v>
      </c>
      <c r="J29" s="92" t="s">
        <v>473</v>
      </c>
      <c r="K29" s="92" t="s">
        <v>478</v>
      </c>
    </row>
    <row r="30" spans="1:11" x14ac:dyDescent="0.2">
      <c r="A30" s="92" t="s">
        <v>193</v>
      </c>
      <c r="C30" s="92" t="s">
        <v>13</v>
      </c>
      <c r="D30" s="92" t="s">
        <v>69</v>
      </c>
      <c r="E30" s="92" t="s">
        <v>31</v>
      </c>
      <c r="F30" s="93">
        <v>6.7</v>
      </c>
      <c r="G30" s="92" t="s">
        <v>361</v>
      </c>
      <c r="I30" s="92" t="s">
        <v>477</v>
      </c>
      <c r="J30" s="92" t="s">
        <v>473</v>
      </c>
      <c r="K30" s="92" t="s">
        <v>478</v>
      </c>
    </row>
    <row r="31" spans="1:11" x14ac:dyDescent="0.2">
      <c r="A31" s="92" t="s">
        <v>193</v>
      </c>
      <c r="C31" s="92" t="s">
        <v>13</v>
      </c>
      <c r="D31" s="92" t="s">
        <v>70</v>
      </c>
      <c r="E31" s="92" t="s">
        <v>23</v>
      </c>
      <c r="F31" s="93">
        <v>36.200000000000003</v>
      </c>
      <c r="G31" s="92" t="s">
        <v>361</v>
      </c>
      <c r="I31" s="92" t="s">
        <v>477</v>
      </c>
      <c r="J31" s="92" t="s">
        <v>473</v>
      </c>
      <c r="K31" s="92" t="s">
        <v>478</v>
      </c>
    </row>
    <row r="32" spans="1:11" x14ac:dyDescent="0.2">
      <c r="A32" s="92" t="s">
        <v>193</v>
      </c>
      <c r="C32" s="92" t="s">
        <v>13</v>
      </c>
      <c r="D32" s="92" t="s">
        <v>71</v>
      </c>
      <c r="E32" s="92" t="s">
        <v>29</v>
      </c>
      <c r="F32" s="93">
        <v>6.7</v>
      </c>
      <c r="G32" s="92" t="s">
        <v>361</v>
      </c>
      <c r="I32" s="92" t="s">
        <v>477</v>
      </c>
      <c r="J32" s="92" t="s">
        <v>473</v>
      </c>
      <c r="K32" s="92" t="s">
        <v>478</v>
      </c>
    </row>
    <row r="33" spans="1:11" x14ac:dyDescent="0.2">
      <c r="A33" s="92" t="s">
        <v>193</v>
      </c>
      <c r="C33" s="92" t="s">
        <v>13</v>
      </c>
      <c r="D33" s="92" t="s">
        <v>72</v>
      </c>
      <c r="E33" s="92" t="s">
        <v>29</v>
      </c>
      <c r="F33" s="93">
        <v>49.7</v>
      </c>
      <c r="G33" s="92" t="s">
        <v>361</v>
      </c>
      <c r="I33" s="92" t="s">
        <v>477</v>
      </c>
      <c r="J33" s="92" t="s">
        <v>473</v>
      </c>
      <c r="K33" s="92" t="s">
        <v>478</v>
      </c>
    </row>
    <row r="34" spans="1:11" x14ac:dyDescent="0.2">
      <c r="A34" s="92" t="s">
        <v>193</v>
      </c>
      <c r="C34" s="92" t="s">
        <v>13</v>
      </c>
      <c r="D34" s="92" t="s">
        <v>73</v>
      </c>
      <c r="E34" s="92" t="s">
        <v>74</v>
      </c>
      <c r="F34" s="93">
        <v>16.2</v>
      </c>
      <c r="G34" s="92" t="s">
        <v>362</v>
      </c>
      <c r="I34" s="92" t="s">
        <v>481</v>
      </c>
      <c r="J34" s="92" t="s">
        <v>473</v>
      </c>
      <c r="K34" s="92" t="s">
        <v>480</v>
      </c>
    </row>
    <row r="35" spans="1:11" x14ac:dyDescent="0.2">
      <c r="A35" s="92" t="s">
        <v>193</v>
      </c>
      <c r="C35" s="92" t="s">
        <v>482</v>
      </c>
      <c r="D35" s="92" t="s">
        <v>483</v>
      </c>
      <c r="E35" s="92" t="s">
        <v>484</v>
      </c>
      <c r="F35" s="93">
        <v>67</v>
      </c>
      <c r="G35" s="92" t="s">
        <v>361</v>
      </c>
      <c r="I35" s="92" t="s">
        <v>477</v>
      </c>
      <c r="J35" s="92" t="s">
        <v>473</v>
      </c>
      <c r="K35" s="92" t="s">
        <v>478</v>
      </c>
    </row>
    <row r="36" spans="1:11" x14ac:dyDescent="0.2">
      <c r="A36" s="92" t="s">
        <v>193</v>
      </c>
      <c r="C36" s="92" t="s">
        <v>482</v>
      </c>
      <c r="D36" s="92" t="s">
        <v>485</v>
      </c>
      <c r="E36" s="92" t="s">
        <v>29</v>
      </c>
      <c r="F36" s="93">
        <v>19</v>
      </c>
      <c r="G36" s="92" t="s">
        <v>361</v>
      </c>
      <c r="I36" s="92" t="s">
        <v>477</v>
      </c>
      <c r="J36" s="92" t="s">
        <v>473</v>
      </c>
      <c r="K36" s="92" t="s">
        <v>478</v>
      </c>
    </row>
    <row r="37" spans="1:11" x14ac:dyDescent="0.2">
      <c r="A37" s="92" t="s">
        <v>193</v>
      </c>
      <c r="C37" s="92" t="s">
        <v>482</v>
      </c>
      <c r="D37" s="92" t="s">
        <v>486</v>
      </c>
      <c r="E37" s="92" t="s">
        <v>29</v>
      </c>
      <c r="F37" s="93">
        <v>23</v>
      </c>
      <c r="G37" s="92" t="s">
        <v>361</v>
      </c>
      <c r="I37" s="92" t="s">
        <v>477</v>
      </c>
      <c r="J37" s="92" t="s">
        <v>473</v>
      </c>
      <c r="K37" s="92" t="s">
        <v>478</v>
      </c>
    </row>
    <row r="38" spans="1:11" x14ac:dyDescent="0.2">
      <c r="A38" s="92" t="s">
        <v>193</v>
      </c>
      <c r="C38" s="92" t="s">
        <v>482</v>
      </c>
      <c r="D38" s="92" t="s">
        <v>487</v>
      </c>
      <c r="E38" s="92" t="s">
        <v>29</v>
      </c>
      <c r="F38" s="93">
        <v>23</v>
      </c>
      <c r="G38" s="92" t="s">
        <v>361</v>
      </c>
      <c r="I38" s="92" t="s">
        <v>477</v>
      </c>
      <c r="J38" s="92" t="s">
        <v>473</v>
      </c>
      <c r="K38" s="92" t="s">
        <v>478</v>
      </c>
    </row>
    <row r="39" spans="1:11" x14ac:dyDescent="0.2">
      <c r="A39" s="92" t="s">
        <v>193</v>
      </c>
      <c r="C39" s="92" t="s">
        <v>482</v>
      </c>
      <c r="D39" s="92" t="s">
        <v>488</v>
      </c>
      <c r="E39" s="92" t="s">
        <v>29</v>
      </c>
      <c r="F39" s="93">
        <v>20</v>
      </c>
      <c r="G39" s="92" t="s">
        <v>361</v>
      </c>
      <c r="I39" s="92" t="s">
        <v>477</v>
      </c>
      <c r="J39" s="92" t="s">
        <v>473</v>
      </c>
      <c r="K39" s="92" t="s">
        <v>478</v>
      </c>
    </row>
    <row r="40" spans="1:11" x14ac:dyDescent="0.2">
      <c r="A40" s="92" t="s">
        <v>193</v>
      </c>
      <c r="C40" s="92" t="s">
        <v>482</v>
      </c>
      <c r="D40" s="92" t="s">
        <v>489</v>
      </c>
      <c r="E40" s="92" t="s">
        <v>490</v>
      </c>
      <c r="F40" s="93">
        <v>37</v>
      </c>
      <c r="G40" s="92" t="s">
        <v>361</v>
      </c>
      <c r="I40" s="92" t="s">
        <v>479</v>
      </c>
      <c r="J40" s="92" t="s">
        <v>473</v>
      </c>
      <c r="K40" s="92" t="s">
        <v>480</v>
      </c>
    </row>
    <row r="41" spans="1:11" x14ac:dyDescent="0.2">
      <c r="A41" s="92" t="s">
        <v>193</v>
      </c>
      <c r="C41" s="92" t="s">
        <v>482</v>
      </c>
      <c r="D41" s="92" t="s">
        <v>491</v>
      </c>
      <c r="E41" s="92" t="s">
        <v>27</v>
      </c>
      <c r="F41" s="93">
        <v>22.5</v>
      </c>
      <c r="G41" s="92" t="s">
        <v>361</v>
      </c>
      <c r="I41" s="92" t="s">
        <v>479</v>
      </c>
      <c r="J41" s="92" t="s">
        <v>473</v>
      </c>
      <c r="K41" s="92" t="s">
        <v>480</v>
      </c>
    </row>
    <row r="42" spans="1:11" x14ac:dyDescent="0.2">
      <c r="A42" s="92" t="s">
        <v>193</v>
      </c>
      <c r="C42" s="92" t="s">
        <v>482</v>
      </c>
      <c r="D42" s="92" t="s">
        <v>492</v>
      </c>
      <c r="E42" s="92" t="s">
        <v>29</v>
      </c>
      <c r="F42" s="93">
        <v>19</v>
      </c>
      <c r="G42" s="92" t="s">
        <v>361</v>
      </c>
      <c r="I42" s="92" t="s">
        <v>477</v>
      </c>
      <c r="J42" s="92" t="s">
        <v>473</v>
      </c>
      <c r="K42" s="92" t="s">
        <v>478</v>
      </c>
    </row>
    <row r="43" spans="1:11" x14ac:dyDescent="0.2">
      <c r="A43" s="92" t="s">
        <v>193</v>
      </c>
      <c r="C43" s="92" t="s">
        <v>482</v>
      </c>
      <c r="D43" s="92" t="s">
        <v>493</v>
      </c>
      <c r="E43" s="92" t="s">
        <v>29</v>
      </c>
      <c r="F43" s="93">
        <v>15</v>
      </c>
      <c r="G43" s="92" t="s">
        <v>361</v>
      </c>
      <c r="I43" s="92" t="s">
        <v>477</v>
      </c>
      <c r="J43" s="92" t="s">
        <v>473</v>
      </c>
      <c r="K43" s="92" t="s">
        <v>478</v>
      </c>
    </row>
    <row r="44" spans="1:11" x14ac:dyDescent="0.2">
      <c r="A44" s="92" t="s">
        <v>193</v>
      </c>
      <c r="C44" s="92" t="s">
        <v>482</v>
      </c>
      <c r="D44" s="92" t="s">
        <v>494</v>
      </c>
      <c r="E44" s="92" t="s">
        <v>29</v>
      </c>
      <c r="F44" s="93">
        <v>15</v>
      </c>
      <c r="G44" s="92" t="s">
        <v>361</v>
      </c>
      <c r="I44" s="92" t="s">
        <v>477</v>
      </c>
      <c r="J44" s="92" t="s">
        <v>473</v>
      </c>
      <c r="K44" s="92" t="s">
        <v>478</v>
      </c>
    </row>
    <row r="45" spans="1:11" x14ac:dyDescent="0.2">
      <c r="A45" s="92" t="s">
        <v>193</v>
      </c>
      <c r="C45" s="92" t="s">
        <v>482</v>
      </c>
      <c r="D45" s="92" t="s">
        <v>495</v>
      </c>
      <c r="E45" s="92" t="s">
        <v>29</v>
      </c>
      <c r="F45" s="93">
        <v>15</v>
      </c>
      <c r="G45" s="92" t="s">
        <v>361</v>
      </c>
      <c r="I45" s="92" t="s">
        <v>477</v>
      </c>
      <c r="J45" s="92" t="s">
        <v>473</v>
      </c>
      <c r="K45" s="92" t="s">
        <v>478</v>
      </c>
    </row>
    <row r="46" spans="1:11" x14ac:dyDescent="0.2">
      <c r="A46" s="92" t="s">
        <v>193</v>
      </c>
      <c r="C46" s="92" t="s">
        <v>482</v>
      </c>
      <c r="D46" s="92" t="s">
        <v>496</v>
      </c>
      <c r="E46" s="92" t="s">
        <v>29</v>
      </c>
      <c r="F46" s="93">
        <v>15</v>
      </c>
      <c r="G46" s="92" t="s">
        <v>361</v>
      </c>
      <c r="I46" s="92" t="s">
        <v>477</v>
      </c>
      <c r="J46" s="92" t="s">
        <v>473</v>
      </c>
      <c r="K46" s="92" t="s">
        <v>478</v>
      </c>
    </row>
    <row r="47" spans="1:11" x14ac:dyDescent="0.2">
      <c r="A47" s="92" t="s">
        <v>193</v>
      </c>
      <c r="C47" s="92" t="s">
        <v>482</v>
      </c>
      <c r="D47" s="92" t="s">
        <v>497</v>
      </c>
      <c r="E47" s="92" t="s">
        <v>498</v>
      </c>
      <c r="F47" s="93">
        <v>15</v>
      </c>
      <c r="G47" s="92" t="s">
        <v>361</v>
      </c>
      <c r="I47" s="92" t="s">
        <v>477</v>
      </c>
      <c r="J47" s="92" t="s">
        <v>473</v>
      </c>
      <c r="K47" s="92" t="s">
        <v>478</v>
      </c>
    </row>
    <row r="48" spans="1:11" x14ac:dyDescent="0.2">
      <c r="A48" s="92" t="s">
        <v>193</v>
      </c>
      <c r="C48" s="92" t="s">
        <v>482</v>
      </c>
      <c r="D48" s="92" t="s">
        <v>499</v>
      </c>
      <c r="E48" s="92" t="s">
        <v>107</v>
      </c>
      <c r="F48" s="93">
        <v>38</v>
      </c>
      <c r="G48" s="92" t="s">
        <v>361</v>
      </c>
      <c r="I48" s="92" t="s">
        <v>479</v>
      </c>
      <c r="J48" s="92" t="s">
        <v>473</v>
      </c>
      <c r="K48" s="92" t="s">
        <v>480</v>
      </c>
    </row>
    <row r="49" spans="1:11" x14ac:dyDescent="0.2">
      <c r="A49" s="92" t="s">
        <v>193</v>
      </c>
      <c r="C49" s="92" t="s">
        <v>482</v>
      </c>
      <c r="D49" s="92" t="s">
        <v>500</v>
      </c>
      <c r="E49" s="92" t="s">
        <v>21</v>
      </c>
      <c r="F49" s="93">
        <v>9</v>
      </c>
      <c r="G49" s="92" t="s">
        <v>361</v>
      </c>
      <c r="I49" s="92" t="s">
        <v>475</v>
      </c>
      <c r="J49" s="92" t="s">
        <v>473</v>
      </c>
      <c r="K49" s="92" t="s">
        <v>476</v>
      </c>
    </row>
    <row r="50" spans="1:11" x14ac:dyDescent="0.2">
      <c r="A50" s="92" t="s">
        <v>193</v>
      </c>
      <c r="C50" s="92" t="s">
        <v>501</v>
      </c>
      <c r="E50" s="92" t="s">
        <v>502</v>
      </c>
      <c r="F50" s="93">
        <v>87</v>
      </c>
      <c r="I50" s="92" t="s">
        <v>503</v>
      </c>
      <c r="J50" s="92" t="s">
        <v>504</v>
      </c>
      <c r="K50" s="92" t="s">
        <v>505</v>
      </c>
    </row>
    <row r="51" spans="1:11" x14ac:dyDescent="0.2">
      <c r="A51" s="92" t="s">
        <v>193</v>
      </c>
      <c r="C51" s="92" t="s">
        <v>501</v>
      </c>
      <c r="E51" s="92" t="s">
        <v>502</v>
      </c>
      <c r="F51" s="93">
        <v>138.26</v>
      </c>
      <c r="I51" s="92" t="s">
        <v>506</v>
      </c>
      <c r="J51" s="92" t="s">
        <v>504</v>
      </c>
      <c r="K51" s="92" t="s">
        <v>507</v>
      </c>
    </row>
    <row r="52" spans="1:11" x14ac:dyDescent="0.2">
      <c r="A52" s="92" t="s">
        <v>193</v>
      </c>
      <c r="C52" s="92" t="s">
        <v>501</v>
      </c>
      <c r="E52" s="92" t="s">
        <v>508</v>
      </c>
      <c r="F52" s="93">
        <v>87.5</v>
      </c>
      <c r="I52" s="92" t="s">
        <v>503</v>
      </c>
      <c r="J52" s="92" t="s">
        <v>504</v>
      </c>
      <c r="K52" s="92" t="s">
        <v>505</v>
      </c>
    </row>
    <row r="53" spans="1:11" x14ac:dyDescent="0.2">
      <c r="A53" s="92" t="s">
        <v>193</v>
      </c>
      <c r="C53" s="92" t="s">
        <v>501</v>
      </c>
      <c r="E53" s="92" t="s">
        <v>508</v>
      </c>
      <c r="F53" s="93">
        <v>226.3</v>
      </c>
      <c r="I53" s="92" t="s">
        <v>506</v>
      </c>
      <c r="J53" s="92" t="s">
        <v>504</v>
      </c>
      <c r="K53" s="92" t="s">
        <v>507</v>
      </c>
    </row>
    <row r="54" spans="1:11" x14ac:dyDescent="0.2">
      <c r="A54" s="92" t="s">
        <v>195</v>
      </c>
      <c r="C54" s="92" t="s">
        <v>75</v>
      </c>
      <c r="D54" s="92" t="s">
        <v>76</v>
      </c>
      <c r="E54" s="92" t="s">
        <v>77</v>
      </c>
      <c r="F54" s="93">
        <v>118.2</v>
      </c>
      <c r="G54" s="92" t="s">
        <v>361</v>
      </c>
      <c r="I54" s="92" t="s">
        <v>477</v>
      </c>
      <c r="J54" s="92" t="s">
        <v>473</v>
      </c>
      <c r="K54" s="92" t="s">
        <v>478</v>
      </c>
    </row>
    <row r="55" spans="1:11" x14ac:dyDescent="0.2">
      <c r="A55" s="92" t="s">
        <v>195</v>
      </c>
      <c r="C55" s="92" t="s">
        <v>75</v>
      </c>
      <c r="D55" s="92" t="s">
        <v>78</v>
      </c>
      <c r="E55" s="92" t="s">
        <v>509</v>
      </c>
      <c r="F55" s="93">
        <v>48.2</v>
      </c>
      <c r="G55" s="92" t="s">
        <v>369</v>
      </c>
      <c r="I55" s="92" t="s">
        <v>510</v>
      </c>
      <c r="J55" s="92" t="s">
        <v>473</v>
      </c>
      <c r="K55" s="92" t="s">
        <v>478</v>
      </c>
    </row>
    <row r="56" spans="1:11" x14ac:dyDescent="0.2">
      <c r="A56" s="92" t="s">
        <v>195</v>
      </c>
      <c r="C56" s="92" t="s">
        <v>75</v>
      </c>
      <c r="D56" s="92" t="s">
        <v>80</v>
      </c>
      <c r="E56" s="92" t="s">
        <v>29</v>
      </c>
      <c r="F56" s="93">
        <v>17.5</v>
      </c>
      <c r="G56" s="92" t="s">
        <v>361</v>
      </c>
      <c r="I56" s="92" t="s">
        <v>477</v>
      </c>
      <c r="J56" s="92" t="s">
        <v>473</v>
      </c>
      <c r="K56" s="92" t="s">
        <v>478</v>
      </c>
    </row>
    <row r="57" spans="1:11" x14ac:dyDescent="0.2">
      <c r="A57" s="92" t="s">
        <v>195</v>
      </c>
      <c r="C57" s="92" t="s">
        <v>75</v>
      </c>
      <c r="D57" s="92" t="s">
        <v>81</v>
      </c>
      <c r="E57" s="92" t="s">
        <v>29</v>
      </c>
      <c r="F57" s="93">
        <v>17.5</v>
      </c>
      <c r="G57" s="92" t="s">
        <v>361</v>
      </c>
      <c r="I57" s="92" t="s">
        <v>477</v>
      </c>
      <c r="J57" s="92" t="s">
        <v>473</v>
      </c>
      <c r="K57" s="92" t="s">
        <v>478</v>
      </c>
    </row>
    <row r="58" spans="1:11" x14ac:dyDescent="0.2">
      <c r="A58" s="92" t="s">
        <v>195</v>
      </c>
      <c r="C58" s="92" t="s">
        <v>75</v>
      </c>
      <c r="D58" s="92" t="s">
        <v>82</v>
      </c>
      <c r="E58" s="92" t="s">
        <v>29</v>
      </c>
      <c r="F58" s="93">
        <v>17.5</v>
      </c>
      <c r="G58" s="92" t="s">
        <v>361</v>
      </c>
      <c r="I58" s="92" t="s">
        <v>477</v>
      </c>
      <c r="J58" s="92" t="s">
        <v>473</v>
      </c>
      <c r="K58" s="92" t="s">
        <v>478</v>
      </c>
    </row>
    <row r="59" spans="1:11" x14ac:dyDescent="0.2">
      <c r="A59" s="92" t="s">
        <v>195</v>
      </c>
      <c r="C59" s="92" t="s">
        <v>75</v>
      </c>
      <c r="D59" s="92" t="s">
        <v>84</v>
      </c>
      <c r="E59" s="92" t="s">
        <v>29</v>
      </c>
      <c r="F59" s="93">
        <v>15.7</v>
      </c>
      <c r="G59" s="92" t="s">
        <v>361</v>
      </c>
      <c r="I59" s="92" t="s">
        <v>477</v>
      </c>
      <c r="J59" s="92" t="s">
        <v>473</v>
      </c>
      <c r="K59" s="92" t="s">
        <v>478</v>
      </c>
    </row>
    <row r="60" spans="1:11" x14ac:dyDescent="0.2">
      <c r="A60" s="92" t="s">
        <v>195</v>
      </c>
      <c r="C60" s="92" t="s">
        <v>75</v>
      </c>
      <c r="D60" s="92" t="s">
        <v>85</v>
      </c>
      <c r="E60" s="92" t="s">
        <v>86</v>
      </c>
      <c r="F60" s="93">
        <v>44.5</v>
      </c>
      <c r="G60" s="92" t="s">
        <v>361</v>
      </c>
      <c r="I60" s="92" t="s">
        <v>477</v>
      </c>
      <c r="J60" s="92" t="s">
        <v>473</v>
      </c>
      <c r="K60" s="92" t="s">
        <v>478</v>
      </c>
    </row>
    <row r="61" spans="1:11" x14ac:dyDescent="0.2">
      <c r="A61" s="92" t="s">
        <v>195</v>
      </c>
      <c r="C61" s="92" t="s">
        <v>75</v>
      </c>
      <c r="D61" s="92" t="s">
        <v>87</v>
      </c>
      <c r="E61" s="92" t="s">
        <v>29</v>
      </c>
      <c r="F61" s="93">
        <v>7.4</v>
      </c>
      <c r="G61" s="92" t="s">
        <v>361</v>
      </c>
      <c r="I61" s="92" t="s">
        <v>477</v>
      </c>
      <c r="J61" s="92" t="s">
        <v>473</v>
      </c>
      <c r="K61" s="92" t="s">
        <v>478</v>
      </c>
    </row>
    <row r="62" spans="1:11" x14ac:dyDescent="0.2">
      <c r="A62" s="92" t="s">
        <v>195</v>
      </c>
      <c r="C62" s="92" t="s">
        <v>75</v>
      </c>
      <c r="D62" s="92" t="s">
        <v>88</v>
      </c>
      <c r="E62" s="92" t="s">
        <v>29</v>
      </c>
      <c r="F62" s="93">
        <v>21.9</v>
      </c>
      <c r="G62" s="92" t="s">
        <v>361</v>
      </c>
      <c r="I62" s="92" t="s">
        <v>477</v>
      </c>
      <c r="J62" s="92" t="s">
        <v>473</v>
      </c>
      <c r="K62" s="92" t="s">
        <v>478</v>
      </c>
    </row>
    <row r="63" spans="1:11" x14ac:dyDescent="0.2">
      <c r="A63" s="92" t="s">
        <v>195</v>
      </c>
      <c r="C63" s="92" t="s">
        <v>75</v>
      </c>
      <c r="D63" s="92" t="s">
        <v>89</v>
      </c>
      <c r="E63" s="92" t="s">
        <v>90</v>
      </c>
      <c r="F63" s="93">
        <v>28.5</v>
      </c>
      <c r="G63" s="92" t="s">
        <v>361</v>
      </c>
      <c r="I63" s="92" t="s">
        <v>477</v>
      </c>
      <c r="J63" s="92" t="s">
        <v>473</v>
      </c>
      <c r="K63" s="92" t="s">
        <v>478</v>
      </c>
    </row>
    <row r="64" spans="1:11" x14ac:dyDescent="0.2">
      <c r="A64" s="92" t="s">
        <v>195</v>
      </c>
      <c r="C64" s="92" t="s">
        <v>75</v>
      </c>
      <c r="D64" s="92" t="s">
        <v>91</v>
      </c>
      <c r="E64" s="92" t="s">
        <v>92</v>
      </c>
      <c r="F64" s="93">
        <v>87.1</v>
      </c>
      <c r="G64" s="92" t="s">
        <v>361</v>
      </c>
      <c r="I64" s="92" t="s">
        <v>477</v>
      </c>
      <c r="J64" s="92" t="s">
        <v>473</v>
      </c>
      <c r="K64" s="92" t="s">
        <v>478</v>
      </c>
    </row>
    <row r="65" spans="1:11" x14ac:dyDescent="0.2">
      <c r="A65" s="92" t="s">
        <v>195</v>
      </c>
      <c r="C65" s="92" t="s">
        <v>75</v>
      </c>
      <c r="D65" s="92" t="s">
        <v>93</v>
      </c>
      <c r="E65" s="92" t="s">
        <v>29</v>
      </c>
      <c r="F65" s="93">
        <v>15.2</v>
      </c>
      <c r="G65" s="92" t="s">
        <v>361</v>
      </c>
      <c r="I65" s="92" t="s">
        <v>477</v>
      </c>
      <c r="J65" s="92" t="s">
        <v>473</v>
      </c>
      <c r="K65" s="92" t="s">
        <v>478</v>
      </c>
    </row>
    <row r="66" spans="1:11" x14ac:dyDescent="0.2">
      <c r="A66" s="92" t="s">
        <v>195</v>
      </c>
      <c r="C66" s="92" t="s">
        <v>75</v>
      </c>
      <c r="D66" s="92" t="s">
        <v>94</v>
      </c>
      <c r="E66" s="92" t="s">
        <v>29</v>
      </c>
      <c r="F66" s="93">
        <v>7.3</v>
      </c>
      <c r="G66" s="92" t="s">
        <v>361</v>
      </c>
      <c r="I66" s="92" t="s">
        <v>477</v>
      </c>
      <c r="J66" s="92" t="s">
        <v>473</v>
      </c>
      <c r="K66" s="92" t="s">
        <v>478</v>
      </c>
    </row>
    <row r="67" spans="1:11" x14ac:dyDescent="0.2">
      <c r="A67" s="92" t="s">
        <v>195</v>
      </c>
      <c r="C67" s="92" t="s">
        <v>75</v>
      </c>
      <c r="D67" s="92" t="s">
        <v>95</v>
      </c>
      <c r="E67" s="92" t="s">
        <v>96</v>
      </c>
      <c r="F67" s="93">
        <v>55.9</v>
      </c>
      <c r="G67" s="92" t="s">
        <v>361</v>
      </c>
      <c r="I67" s="92" t="s">
        <v>477</v>
      </c>
      <c r="J67" s="92" t="s">
        <v>473</v>
      </c>
      <c r="K67" s="92" t="s">
        <v>478</v>
      </c>
    </row>
    <row r="68" spans="1:11" x14ac:dyDescent="0.2">
      <c r="A68" s="92" t="s">
        <v>195</v>
      </c>
      <c r="C68" s="92" t="s">
        <v>75</v>
      </c>
      <c r="D68" s="92" t="s">
        <v>97</v>
      </c>
      <c r="E68" s="92" t="s">
        <v>511</v>
      </c>
      <c r="F68" s="93">
        <v>70</v>
      </c>
      <c r="G68" s="92" t="s">
        <v>369</v>
      </c>
      <c r="I68" s="92" t="s">
        <v>479</v>
      </c>
      <c r="J68" s="92" t="s">
        <v>473</v>
      </c>
      <c r="K68" s="92" t="s">
        <v>480</v>
      </c>
    </row>
    <row r="69" spans="1:11" x14ac:dyDescent="0.2">
      <c r="A69" s="92" t="s">
        <v>195</v>
      </c>
      <c r="C69" s="92" t="s">
        <v>75</v>
      </c>
      <c r="D69" s="92" t="s">
        <v>98</v>
      </c>
      <c r="E69" s="92" t="s">
        <v>99</v>
      </c>
      <c r="F69" s="93">
        <v>38</v>
      </c>
      <c r="G69" s="92" t="s">
        <v>361</v>
      </c>
      <c r="I69" s="92" t="s">
        <v>477</v>
      </c>
      <c r="J69" s="92" t="s">
        <v>473</v>
      </c>
      <c r="K69" s="92" t="s">
        <v>478</v>
      </c>
    </row>
    <row r="70" spans="1:11" x14ac:dyDescent="0.2">
      <c r="A70" s="92" t="s">
        <v>195</v>
      </c>
      <c r="C70" s="92" t="s">
        <v>75</v>
      </c>
      <c r="D70" s="92" t="s">
        <v>100</v>
      </c>
      <c r="E70" s="92" t="s">
        <v>101</v>
      </c>
      <c r="F70" s="93">
        <v>50</v>
      </c>
      <c r="G70" s="92" t="s">
        <v>361</v>
      </c>
      <c r="I70" s="92" t="s">
        <v>477</v>
      </c>
      <c r="J70" s="92" t="s">
        <v>473</v>
      </c>
      <c r="K70" s="92" t="s">
        <v>478</v>
      </c>
    </row>
    <row r="71" spans="1:11" x14ac:dyDescent="0.2">
      <c r="A71" s="92" t="s">
        <v>195</v>
      </c>
      <c r="C71" s="92" t="s">
        <v>75</v>
      </c>
      <c r="D71" s="92" t="s">
        <v>102</v>
      </c>
      <c r="E71" s="92" t="s">
        <v>103</v>
      </c>
      <c r="F71" s="93">
        <v>25</v>
      </c>
      <c r="G71" s="92" t="s">
        <v>361</v>
      </c>
      <c r="I71" s="92" t="s">
        <v>477</v>
      </c>
      <c r="J71" s="92" t="s">
        <v>473</v>
      </c>
      <c r="K71" s="92" t="s">
        <v>478</v>
      </c>
    </row>
    <row r="72" spans="1:11" x14ac:dyDescent="0.2">
      <c r="A72" s="92" t="s">
        <v>195</v>
      </c>
      <c r="C72" s="92" t="s">
        <v>75</v>
      </c>
      <c r="D72" s="92" t="s">
        <v>104</v>
      </c>
      <c r="E72" s="92" t="s">
        <v>105</v>
      </c>
      <c r="F72" s="93">
        <v>36.5</v>
      </c>
      <c r="G72" s="92" t="s">
        <v>361</v>
      </c>
      <c r="I72" s="92" t="s">
        <v>477</v>
      </c>
      <c r="J72" s="92" t="s">
        <v>473</v>
      </c>
      <c r="K72" s="92" t="s">
        <v>478</v>
      </c>
    </row>
    <row r="73" spans="1:11" x14ac:dyDescent="0.2">
      <c r="A73" s="92" t="s">
        <v>195</v>
      </c>
      <c r="C73" s="92" t="s">
        <v>75</v>
      </c>
      <c r="D73" s="92" t="s">
        <v>106</v>
      </c>
      <c r="E73" s="92" t="s">
        <v>107</v>
      </c>
      <c r="F73" s="93">
        <v>33</v>
      </c>
      <c r="G73" s="92" t="s">
        <v>361</v>
      </c>
      <c r="I73" s="92" t="s">
        <v>479</v>
      </c>
      <c r="J73" s="92" t="s">
        <v>473</v>
      </c>
      <c r="K73" s="92" t="s">
        <v>480</v>
      </c>
    </row>
    <row r="74" spans="1:11" x14ac:dyDescent="0.2">
      <c r="A74" s="92" t="s">
        <v>195</v>
      </c>
      <c r="C74" s="92" t="s">
        <v>75</v>
      </c>
      <c r="D74" s="92" t="s">
        <v>108</v>
      </c>
      <c r="E74" s="92" t="s">
        <v>107</v>
      </c>
      <c r="F74" s="93">
        <v>54</v>
      </c>
      <c r="G74" s="92" t="s">
        <v>361</v>
      </c>
      <c r="I74" s="92" t="s">
        <v>479</v>
      </c>
      <c r="J74" s="92" t="s">
        <v>473</v>
      </c>
      <c r="K74" s="92" t="s">
        <v>480</v>
      </c>
    </row>
    <row r="75" spans="1:11" x14ac:dyDescent="0.2">
      <c r="A75" s="92" t="s">
        <v>195</v>
      </c>
      <c r="C75" s="92" t="s">
        <v>75</v>
      </c>
      <c r="D75" s="92" t="s">
        <v>109</v>
      </c>
      <c r="E75" s="92" t="s">
        <v>107</v>
      </c>
      <c r="F75" s="93">
        <v>54</v>
      </c>
      <c r="G75" s="92" t="s">
        <v>361</v>
      </c>
      <c r="I75" s="92" t="s">
        <v>479</v>
      </c>
      <c r="J75" s="92" t="s">
        <v>473</v>
      </c>
      <c r="K75" s="92" t="s">
        <v>480</v>
      </c>
    </row>
    <row r="76" spans="1:11" x14ac:dyDescent="0.2">
      <c r="A76" s="92" t="s">
        <v>195</v>
      </c>
      <c r="C76" s="92" t="s">
        <v>75</v>
      </c>
      <c r="D76" s="92" t="s">
        <v>110</v>
      </c>
      <c r="E76" s="92" t="s">
        <v>111</v>
      </c>
      <c r="F76" s="93">
        <v>41.5</v>
      </c>
      <c r="G76" s="92" t="s">
        <v>369</v>
      </c>
      <c r="I76" s="92" t="s">
        <v>475</v>
      </c>
      <c r="J76" s="92" t="s">
        <v>473</v>
      </c>
      <c r="K76" s="92" t="s">
        <v>476</v>
      </c>
    </row>
    <row r="77" spans="1:11" x14ac:dyDescent="0.2">
      <c r="A77" s="92" t="s">
        <v>195</v>
      </c>
      <c r="C77" s="92" t="s">
        <v>75</v>
      </c>
      <c r="D77" s="92" t="s">
        <v>112</v>
      </c>
      <c r="E77" s="92" t="s">
        <v>107</v>
      </c>
      <c r="F77" s="93">
        <v>75.5</v>
      </c>
      <c r="G77" s="92" t="s">
        <v>361</v>
      </c>
      <c r="I77" s="92" t="s">
        <v>479</v>
      </c>
      <c r="J77" s="92" t="s">
        <v>473</v>
      </c>
      <c r="K77" s="92" t="s">
        <v>480</v>
      </c>
    </row>
    <row r="78" spans="1:11" x14ac:dyDescent="0.2">
      <c r="A78" s="92" t="s">
        <v>195</v>
      </c>
      <c r="C78" s="92" t="s">
        <v>75</v>
      </c>
      <c r="D78" s="92" t="s">
        <v>113</v>
      </c>
      <c r="E78" s="92" t="s">
        <v>114</v>
      </c>
      <c r="F78" s="93">
        <v>46</v>
      </c>
      <c r="G78" s="92" t="s">
        <v>361</v>
      </c>
      <c r="I78" s="92" t="s">
        <v>477</v>
      </c>
      <c r="J78" s="92" t="s">
        <v>473</v>
      </c>
      <c r="K78" s="92" t="s">
        <v>478</v>
      </c>
    </row>
    <row r="79" spans="1:11" x14ac:dyDescent="0.2">
      <c r="A79" s="92" t="s">
        <v>195</v>
      </c>
      <c r="C79" s="92" t="s">
        <v>75</v>
      </c>
      <c r="D79" s="92" t="s">
        <v>115</v>
      </c>
      <c r="E79" s="92" t="s">
        <v>21</v>
      </c>
      <c r="F79" s="93">
        <v>7.25</v>
      </c>
      <c r="G79" s="92" t="s">
        <v>372</v>
      </c>
      <c r="I79" s="92" t="s">
        <v>475</v>
      </c>
      <c r="J79" s="92" t="s">
        <v>473</v>
      </c>
      <c r="K79" s="92" t="s">
        <v>476</v>
      </c>
    </row>
    <row r="80" spans="1:11" x14ac:dyDescent="0.2">
      <c r="A80" s="92" t="s">
        <v>195</v>
      </c>
      <c r="C80" s="92" t="s">
        <v>75</v>
      </c>
      <c r="D80" s="92" t="s">
        <v>116</v>
      </c>
      <c r="E80" s="92" t="s">
        <v>117</v>
      </c>
      <c r="F80" s="93">
        <v>0.7</v>
      </c>
      <c r="G80" s="92" t="s">
        <v>361</v>
      </c>
      <c r="I80" s="92" t="s">
        <v>479</v>
      </c>
      <c r="J80" s="92" t="s">
        <v>473</v>
      </c>
      <c r="K80" s="92" t="s">
        <v>480</v>
      </c>
    </row>
    <row r="81" spans="1:11" x14ac:dyDescent="0.2">
      <c r="A81" s="92" t="s">
        <v>195</v>
      </c>
      <c r="C81" s="92" t="s">
        <v>75</v>
      </c>
      <c r="D81" s="92" t="s">
        <v>118</v>
      </c>
      <c r="E81" s="92" t="s">
        <v>117</v>
      </c>
      <c r="F81" s="93">
        <v>0.7</v>
      </c>
      <c r="G81" s="92" t="s">
        <v>361</v>
      </c>
      <c r="I81" s="92" t="s">
        <v>479</v>
      </c>
      <c r="J81" s="92" t="s">
        <v>473</v>
      </c>
      <c r="K81" s="92" t="s">
        <v>480</v>
      </c>
    </row>
    <row r="82" spans="1:11" x14ac:dyDescent="0.2">
      <c r="A82" s="92" t="s">
        <v>195</v>
      </c>
      <c r="C82" s="92" t="s">
        <v>75</v>
      </c>
      <c r="D82" s="92" t="s">
        <v>119</v>
      </c>
      <c r="E82" s="92" t="s">
        <v>120</v>
      </c>
      <c r="F82" s="93">
        <v>12</v>
      </c>
      <c r="G82" s="92" t="s">
        <v>363</v>
      </c>
      <c r="I82" s="92" t="s">
        <v>481</v>
      </c>
      <c r="J82" s="92" t="s">
        <v>473</v>
      </c>
      <c r="K82" s="92" t="s">
        <v>480</v>
      </c>
    </row>
    <row r="83" spans="1:11" x14ac:dyDescent="0.2">
      <c r="A83" s="92" t="s">
        <v>195</v>
      </c>
      <c r="C83" s="92" t="s">
        <v>75</v>
      </c>
      <c r="D83" s="92" t="s">
        <v>122</v>
      </c>
      <c r="E83" s="92" t="s">
        <v>123</v>
      </c>
      <c r="F83" s="93">
        <v>9.8000000000000007</v>
      </c>
      <c r="G83" s="92" t="s">
        <v>363</v>
      </c>
      <c r="I83" s="92" t="s">
        <v>512</v>
      </c>
      <c r="J83" s="92" t="s">
        <v>473</v>
      </c>
      <c r="K83" s="92" t="s">
        <v>513</v>
      </c>
    </row>
    <row r="84" spans="1:11" x14ac:dyDescent="0.2">
      <c r="A84" s="92" t="s">
        <v>195</v>
      </c>
      <c r="C84" s="92" t="s">
        <v>75</v>
      </c>
      <c r="D84" s="92" t="s">
        <v>124</v>
      </c>
      <c r="E84" s="92" t="s">
        <v>123</v>
      </c>
      <c r="F84" s="93">
        <v>9.8000000000000007</v>
      </c>
      <c r="G84" s="92" t="s">
        <v>363</v>
      </c>
      <c r="I84" s="92" t="s">
        <v>512</v>
      </c>
      <c r="J84" s="92" t="s">
        <v>473</v>
      </c>
      <c r="K84" s="92" t="s">
        <v>513</v>
      </c>
    </row>
    <row r="85" spans="1:11" x14ac:dyDescent="0.2">
      <c r="A85" s="92" t="s">
        <v>195</v>
      </c>
      <c r="C85" s="92" t="s">
        <v>75</v>
      </c>
      <c r="D85" s="92" t="s">
        <v>126</v>
      </c>
      <c r="E85" s="92" t="s">
        <v>123</v>
      </c>
      <c r="F85" s="93">
        <v>11.8</v>
      </c>
      <c r="G85" s="92" t="s">
        <v>363</v>
      </c>
      <c r="I85" s="92" t="s">
        <v>512</v>
      </c>
      <c r="J85" s="92" t="s">
        <v>473</v>
      </c>
      <c r="K85" s="92" t="s">
        <v>513</v>
      </c>
    </row>
    <row r="86" spans="1:11" x14ac:dyDescent="0.2">
      <c r="A86" s="92" t="s">
        <v>195</v>
      </c>
      <c r="C86" s="92" t="s">
        <v>75</v>
      </c>
      <c r="D86" s="92" t="s">
        <v>127</v>
      </c>
      <c r="E86" s="92" t="s">
        <v>128</v>
      </c>
      <c r="F86" s="93">
        <v>11.4</v>
      </c>
      <c r="G86" s="92" t="s">
        <v>361</v>
      </c>
      <c r="I86" s="92" t="s">
        <v>514</v>
      </c>
      <c r="J86" s="92" t="s">
        <v>473</v>
      </c>
      <c r="K86" s="92" t="s">
        <v>61</v>
      </c>
    </row>
    <row r="87" spans="1:11" x14ac:dyDescent="0.2">
      <c r="A87" s="92" t="s">
        <v>195</v>
      </c>
      <c r="C87" s="92" t="s">
        <v>75</v>
      </c>
      <c r="D87" s="92" t="s">
        <v>129</v>
      </c>
      <c r="E87" s="92" t="s">
        <v>107</v>
      </c>
      <c r="F87" s="93">
        <v>3.1</v>
      </c>
      <c r="G87" s="92" t="s">
        <v>363</v>
      </c>
      <c r="I87" s="92" t="s">
        <v>479</v>
      </c>
      <c r="J87" s="92" t="s">
        <v>473</v>
      </c>
      <c r="K87" s="92" t="s">
        <v>480</v>
      </c>
    </row>
    <row r="88" spans="1:11" x14ac:dyDescent="0.2">
      <c r="A88" s="92" t="s">
        <v>195</v>
      </c>
      <c r="C88" s="92" t="s">
        <v>75</v>
      </c>
      <c r="D88" s="92" t="s">
        <v>130</v>
      </c>
      <c r="E88" s="92" t="s">
        <v>131</v>
      </c>
      <c r="F88" s="93">
        <v>6.5</v>
      </c>
      <c r="G88" s="92" t="s">
        <v>363</v>
      </c>
      <c r="I88" s="92" t="s">
        <v>515</v>
      </c>
      <c r="J88" s="92" t="s">
        <v>473</v>
      </c>
      <c r="K88" s="92" t="s">
        <v>516</v>
      </c>
    </row>
    <row r="89" spans="1:11" x14ac:dyDescent="0.2">
      <c r="A89" s="92" t="s">
        <v>195</v>
      </c>
      <c r="C89" s="92" t="s">
        <v>132</v>
      </c>
      <c r="D89" s="92" t="s">
        <v>133</v>
      </c>
      <c r="E89" s="92" t="s">
        <v>268</v>
      </c>
      <c r="F89" s="93">
        <v>24.9</v>
      </c>
      <c r="G89" s="92" t="s">
        <v>361</v>
      </c>
      <c r="I89" s="92" t="s">
        <v>477</v>
      </c>
      <c r="J89" s="92" t="s">
        <v>473</v>
      </c>
      <c r="K89" s="92" t="s">
        <v>478</v>
      </c>
    </row>
    <row r="90" spans="1:11" x14ac:dyDescent="0.2">
      <c r="A90" s="92" t="s">
        <v>195</v>
      </c>
      <c r="C90" s="92" t="s">
        <v>132</v>
      </c>
      <c r="D90" s="92" t="s">
        <v>134</v>
      </c>
      <c r="E90" s="92" t="s">
        <v>268</v>
      </c>
      <c r="F90" s="93">
        <v>39.6</v>
      </c>
      <c r="G90" s="92" t="s">
        <v>361</v>
      </c>
      <c r="I90" s="92" t="s">
        <v>477</v>
      </c>
      <c r="J90" s="92" t="s">
        <v>473</v>
      </c>
      <c r="K90" s="92" t="s">
        <v>478</v>
      </c>
    </row>
    <row r="91" spans="1:11" x14ac:dyDescent="0.2">
      <c r="A91" s="92" t="s">
        <v>195</v>
      </c>
      <c r="C91" s="92" t="s">
        <v>132</v>
      </c>
      <c r="D91" s="92" t="s">
        <v>135</v>
      </c>
      <c r="E91" s="92" t="s">
        <v>268</v>
      </c>
      <c r="F91" s="93">
        <v>25.9</v>
      </c>
      <c r="G91" s="92" t="s">
        <v>361</v>
      </c>
      <c r="I91" s="92" t="s">
        <v>477</v>
      </c>
      <c r="J91" s="92" t="s">
        <v>473</v>
      </c>
      <c r="K91" s="92" t="s">
        <v>478</v>
      </c>
    </row>
    <row r="92" spans="1:11" x14ac:dyDescent="0.2">
      <c r="A92" s="92" t="s">
        <v>195</v>
      </c>
      <c r="C92" s="92" t="s">
        <v>132</v>
      </c>
      <c r="D92" s="92" t="s">
        <v>136</v>
      </c>
      <c r="E92" s="92" t="s">
        <v>268</v>
      </c>
      <c r="F92" s="93">
        <v>26.2</v>
      </c>
      <c r="G92" s="92" t="s">
        <v>361</v>
      </c>
      <c r="I92" s="92" t="s">
        <v>477</v>
      </c>
      <c r="J92" s="92" t="s">
        <v>473</v>
      </c>
      <c r="K92" s="92" t="s">
        <v>478</v>
      </c>
    </row>
    <row r="93" spans="1:11" x14ac:dyDescent="0.2">
      <c r="A93" s="92" t="s">
        <v>195</v>
      </c>
      <c r="C93" s="92" t="s">
        <v>132</v>
      </c>
      <c r="D93" s="92" t="s">
        <v>138</v>
      </c>
      <c r="E93" s="92" t="s">
        <v>268</v>
      </c>
      <c r="F93" s="93">
        <v>29.5</v>
      </c>
      <c r="G93" s="92" t="s">
        <v>361</v>
      </c>
      <c r="I93" s="92" t="s">
        <v>477</v>
      </c>
      <c r="J93" s="92" t="s">
        <v>473</v>
      </c>
      <c r="K93" s="92" t="s">
        <v>478</v>
      </c>
    </row>
    <row r="94" spans="1:11" x14ac:dyDescent="0.2">
      <c r="A94" s="92" t="s">
        <v>195</v>
      </c>
      <c r="C94" s="92" t="s">
        <v>132</v>
      </c>
      <c r="D94" s="92" t="s">
        <v>139</v>
      </c>
      <c r="E94" s="92" t="s">
        <v>268</v>
      </c>
      <c r="F94" s="93">
        <v>29.2</v>
      </c>
      <c r="G94" s="92" t="s">
        <v>361</v>
      </c>
      <c r="I94" s="92" t="s">
        <v>477</v>
      </c>
      <c r="J94" s="92" t="s">
        <v>473</v>
      </c>
      <c r="K94" s="92" t="s">
        <v>478</v>
      </c>
    </row>
    <row r="95" spans="1:11" x14ac:dyDescent="0.2">
      <c r="A95" s="92" t="s">
        <v>195</v>
      </c>
      <c r="C95" s="92" t="s">
        <v>501</v>
      </c>
      <c r="E95" s="92" t="s">
        <v>517</v>
      </c>
      <c r="F95" s="93">
        <v>140.4</v>
      </c>
      <c r="I95" s="92" t="s">
        <v>503</v>
      </c>
      <c r="J95" s="92" t="s">
        <v>504</v>
      </c>
      <c r="K95" s="92" t="s">
        <v>505</v>
      </c>
    </row>
    <row r="96" spans="1:11" x14ac:dyDescent="0.2">
      <c r="A96" s="92" t="s">
        <v>195</v>
      </c>
      <c r="C96" s="92" t="s">
        <v>501</v>
      </c>
      <c r="E96" s="92" t="s">
        <v>518</v>
      </c>
      <c r="F96" s="93">
        <v>31.55</v>
      </c>
      <c r="I96" s="92" t="s">
        <v>503</v>
      </c>
      <c r="J96" s="92" t="s">
        <v>504</v>
      </c>
      <c r="K96" s="92" t="s">
        <v>505</v>
      </c>
    </row>
    <row r="97" spans="1:11" x14ac:dyDescent="0.2">
      <c r="A97" s="92" t="s">
        <v>195</v>
      </c>
      <c r="C97" s="92" t="s">
        <v>501</v>
      </c>
      <c r="E97" s="92" t="s">
        <v>518</v>
      </c>
      <c r="F97" s="93">
        <v>261.02</v>
      </c>
      <c r="I97" s="92" t="s">
        <v>506</v>
      </c>
      <c r="J97" s="92" t="s">
        <v>504</v>
      </c>
      <c r="K97" s="92" t="s">
        <v>507</v>
      </c>
    </row>
    <row r="98" spans="1:11" x14ac:dyDescent="0.2">
      <c r="A98" s="92" t="s">
        <v>204</v>
      </c>
      <c r="C98" s="92" t="s">
        <v>519</v>
      </c>
      <c r="E98" s="92" t="s">
        <v>520</v>
      </c>
      <c r="F98" s="93">
        <v>225.28</v>
      </c>
      <c r="I98" s="92" t="s">
        <v>503</v>
      </c>
      <c r="J98" s="92" t="s">
        <v>504</v>
      </c>
      <c r="K98" s="92" t="s">
        <v>505</v>
      </c>
    </row>
    <row r="99" spans="1:11" x14ac:dyDescent="0.2">
      <c r="A99" s="92" t="s">
        <v>204</v>
      </c>
      <c r="C99" s="92" t="s">
        <v>519</v>
      </c>
      <c r="E99" s="92" t="s">
        <v>520</v>
      </c>
      <c r="F99" s="93">
        <v>351.9</v>
      </c>
      <c r="I99" s="92" t="s">
        <v>506</v>
      </c>
      <c r="J99" s="92" t="s">
        <v>504</v>
      </c>
      <c r="K99" s="92" t="s">
        <v>507</v>
      </c>
    </row>
    <row r="100" spans="1:11" x14ac:dyDescent="0.2">
      <c r="A100" s="92" t="s">
        <v>204</v>
      </c>
      <c r="C100" s="92" t="s">
        <v>519</v>
      </c>
      <c r="E100" s="92" t="s">
        <v>521</v>
      </c>
      <c r="F100" s="93">
        <v>112.64</v>
      </c>
      <c r="I100" s="92" t="s">
        <v>503</v>
      </c>
      <c r="J100" s="92" t="s">
        <v>504</v>
      </c>
      <c r="K100" s="92" t="s">
        <v>505</v>
      </c>
    </row>
    <row r="101" spans="1:11" x14ac:dyDescent="0.2">
      <c r="A101" s="92" t="s">
        <v>204</v>
      </c>
      <c r="C101" s="92" t="s">
        <v>519</v>
      </c>
      <c r="E101" s="92" t="s">
        <v>521</v>
      </c>
      <c r="F101" s="93">
        <v>177.11</v>
      </c>
      <c r="I101" s="92" t="s">
        <v>506</v>
      </c>
      <c r="J101" s="92" t="s">
        <v>504</v>
      </c>
      <c r="K101" s="92" t="s">
        <v>507</v>
      </c>
    </row>
    <row r="102" spans="1:11" x14ac:dyDescent="0.2">
      <c r="A102" s="92" t="s">
        <v>204</v>
      </c>
      <c r="C102" s="92" t="s">
        <v>522</v>
      </c>
      <c r="D102" s="92" t="s">
        <v>523</v>
      </c>
      <c r="E102" s="92" t="s">
        <v>524</v>
      </c>
      <c r="F102" s="93">
        <v>45</v>
      </c>
      <c r="G102" s="92" t="s">
        <v>361</v>
      </c>
      <c r="I102" s="92" t="s">
        <v>477</v>
      </c>
      <c r="J102" s="92" t="s">
        <v>473</v>
      </c>
      <c r="K102" s="92" t="s">
        <v>478</v>
      </c>
    </row>
    <row r="103" spans="1:11" x14ac:dyDescent="0.2">
      <c r="A103" s="92" t="s">
        <v>204</v>
      </c>
      <c r="C103" s="92" t="s">
        <v>522</v>
      </c>
      <c r="D103" s="92" t="s">
        <v>525</v>
      </c>
      <c r="E103" s="92" t="s">
        <v>452</v>
      </c>
      <c r="F103" s="93">
        <v>7.5</v>
      </c>
      <c r="G103" s="92" t="s">
        <v>361</v>
      </c>
      <c r="I103" s="92" t="s">
        <v>477</v>
      </c>
      <c r="J103" s="92" t="s">
        <v>473</v>
      </c>
      <c r="K103" s="92" t="s">
        <v>478</v>
      </c>
    </row>
    <row r="104" spans="1:11" x14ac:dyDescent="0.2">
      <c r="A104" s="92" t="s">
        <v>204</v>
      </c>
      <c r="C104" s="92" t="s">
        <v>522</v>
      </c>
      <c r="D104" s="92" t="s">
        <v>526</v>
      </c>
      <c r="E104" s="92" t="s">
        <v>453</v>
      </c>
      <c r="F104" s="93">
        <v>6.7</v>
      </c>
      <c r="G104" s="92" t="s">
        <v>361</v>
      </c>
      <c r="I104" s="92" t="s">
        <v>477</v>
      </c>
      <c r="J104" s="92" t="s">
        <v>473</v>
      </c>
      <c r="K104" s="92" t="s">
        <v>478</v>
      </c>
    </row>
    <row r="105" spans="1:11" x14ac:dyDescent="0.2">
      <c r="A105" s="92" t="s">
        <v>204</v>
      </c>
      <c r="C105" s="92" t="s">
        <v>522</v>
      </c>
      <c r="D105" s="92" t="s">
        <v>527</v>
      </c>
      <c r="E105" s="92" t="s">
        <v>528</v>
      </c>
      <c r="F105" s="93">
        <v>54</v>
      </c>
      <c r="G105" s="92" t="s">
        <v>361</v>
      </c>
      <c r="I105" s="92" t="s">
        <v>477</v>
      </c>
      <c r="J105" s="92" t="s">
        <v>473</v>
      </c>
      <c r="K105" s="92" t="s">
        <v>478</v>
      </c>
    </row>
    <row r="106" spans="1:11" x14ac:dyDescent="0.2">
      <c r="A106" s="92" t="s">
        <v>204</v>
      </c>
      <c r="C106" s="92" t="s">
        <v>522</v>
      </c>
      <c r="D106" s="92" t="s">
        <v>529</v>
      </c>
      <c r="E106" s="92" t="s">
        <v>530</v>
      </c>
      <c r="F106" s="93">
        <v>59</v>
      </c>
      <c r="G106" s="92" t="s">
        <v>361</v>
      </c>
      <c r="I106" s="92" t="s">
        <v>477</v>
      </c>
      <c r="J106" s="92" t="s">
        <v>473</v>
      </c>
      <c r="K106" s="92" t="s">
        <v>478</v>
      </c>
    </row>
    <row r="107" spans="1:11" x14ac:dyDescent="0.2">
      <c r="A107" s="92" t="s">
        <v>204</v>
      </c>
      <c r="C107" s="92" t="s">
        <v>522</v>
      </c>
      <c r="D107" s="92" t="s">
        <v>531</v>
      </c>
      <c r="E107" s="92" t="s">
        <v>453</v>
      </c>
      <c r="F107" s="93">
        <v>4.5999999999999996</v>
      </c>
      <c r="G107" s="92" t="s">
        <v>361</v>
      </c>
      <c r="I107" s="92" t="s">
        <v>477</v>
      </c>
      <c r="J107" s="92" t="s">
        <v>473</v>
      </c>
      <c r="K107" s="92" t="s">
        <v>478</v>
      </c>
    </row>
    <row r="108" spans="1:11" x14ac:dyDescent="0.2">
      <c r="A108" s="92" t="s">
        <v>204</v>
      </c>
      <c r="C108" s="92" t="s">
        <v>522</v>
      </c>
      <c r="D108" s="92" t="s">
        <v>532</v>
      </c>
      <c r="E108" s="92" t="s">
        <v>533</v>
      </c>
      <c r="F108" s="93">
        <v>4.9000000000000004</v>
      </c>
      <c r="G108" s="92" t="s">
        <v>361</v>
      </c>
      <c r="I108" s="92" t="s">
        <v>477</v>
      </c>
      <c r="J108" s="92" t="s">
        <v>473</v>
      </c>
      <c r="K108" s="92" t="s">
        <v>478</v>
      </c>
    </row>
    <row r="109" spans="1:11" x14ac:dyDescent="0.2">
      <c r="A109" s="92" t="s">
        <v>204</v>
      </c>
      <c r="C109" s="92" t="s">
        <v>522</v>
      </c>
      <c r="D109" s="92" t="s">
        <v>534</v>
      </c>
      <c r="E109" s="92" t="s">
        <v>453</v>
      </c>
      <c r="F109" s="93">
        <v>6.7</v>
      </c>
      <c r="G109" s="92" t="s">
        <v>361</v>
      </c>
      <c r="I109" s="92" t="s">
        <v>477</v>
      </c>
      <c r="J109" s="92" t="s">
        <v>473</v>
      </c>
      <c r="K109" s="92" t="s">
        <v>478</v>
      </c>
    </row>
    <row r="110" spans="1:11" x14ac:dyDescent="0.2">
      <c r="A110" s="92" t="s">
        <v>204</v>
      </c>
      <c r="C110" s="92" t="s">
        <v>522</v>
      </c>
      <c r="D110" s="92" t="s">
        <v>535</v>
      </c>
      <c r="E110" s="92" t="s">
        <v>452</v>
      </c>
      <c r="F110" s="93">
        <v>7.5</v>
      </c>
      <c r="G110" s="92" t="s">
        <v>361</v>
      </c>
      <c r="I110" s="92" t="s">
        <v>477</v>
      </c>
      <c r="J110" s="92" t="s">
        <v>473</v>
      </c>
      <c r="K110" s="92" t="s">
        <v>478</v>
      </c>
    </row>
    <row r="111" spans="1:11" x14ac:dyDescent="0.2">
      <c r="A111" s="92" t="s">
        <v>204</v>
      </c>
      <c r="C111" s="92" t="s">
        <v>522</v>
      </c>
      <c r="D111" s="92" t="s">
        <v>536</v>
      </c>
      <c r="E111" s="92" t="s">
        <v>537</v>
      </c>
      <c r="F111" s="93">
        <v>20</v>
      </c>
      <c r="G111" s="92" t="s">
        <v>361</v>
      </c>
      <c r="I111" s="92" t="s">
        <v>477</v>
      </c>
      <c r="J111" s="92" t="s">
        <v>473</v>
      </c>
      <c r="K111" s="92" t="s">
        <v>478</v>
      </c>
    </row>
    <row r="112" spans="1:11" x14ac:dyDescent="0.2">
      <c r="A112" s="92" t="s">
        <v>204</v>
      </c>
      <c r="C112" s="92" t="s">
        <v>522</v>
      </c>
      <c r="D112" s="92" t="s">
        <v>538</v>
      </c>
      <c r="E112" s="92" t="s">
        <v>539</v>
      </c>
      <c r="F112" s="93">
        <v>59</v>
      </c>
      <c r="G112" s="92" t="s">
        <v>361</v>
      </c>
      <c r="I112" s="92" t="s">
        <v>477</v>
      </c>
      <c r="J112" s="92" t="s">
        <v>473</v>
      </c>
      <c r="K112" s="92" t="s">
        <v>478</v>
      </c>
    </row>
    <row r="113" spans="1:11" x14ac:dyDescent="0.2">
      <c r="A113" s="92" t="s">
        <v>204</v>
      </c>
      <c r="C113" s="92" t="s">
        <v>522</v>
      </c>
      <c r="D113" s="92" t="s">
        <v>540</v>
      </c>
      <c r="E113" s="92" t="s">
        <v>452</v>
      </c>
      <c r="F113" s="93">
        <v>4.9000000000000004</v>
      </c>
      <c r="G113" s="92" t="s">
        <v>361</v>
      </c>
      <c r="I113" s="92" t="s">
        <v>477</v>
      </c>
      <c r="J113" s="92" t="s">
        <v>473</v>
      </c>
      <c r="K113" s="92" t="s">
        <v>478</v>
      </c>
    </row>
    <row r="114" spans="1:11" x14ac:dyDescent="0.2">
      <c r="A114" s="92" t="s">
        <v>204</v>
      </c>
      <c r="C114" s="92" t="s">
        <v>522</v>
      </c>
      <c r="D114" s="92" t="s">
        <v>541</v>
      </c>
      <c r="E114" s="92" t="s">
        <v>542</v>
      </c>
      <c r="F114" s="93">
        <v>44</v>
      </c>
      <c r="G114" s="92" t="s">
        <v>361</v>
      </c>
      <c r="I114" s="92" t="s">
        <v>477</v>
      </c>
      <c r="J114" s="92" t="s">
        <v>473</v>
      </c>
      <c r="K114" s="92" t="s">
        <v>478</v>
      </c>
    </row>
    <row r="115" spans="1:11" x14ac:dyDescent="0.2">
      <c r="A115" s="92" t="s">
        <v>204</v>
      </c>
      <c r="C115" s="92" t="s">
        <v>522</v>
      </c>
      <c r="D115" s="92" t="s">
        <v>543</v>
      </c>
      <c r="E115" s="92" t="s">
        <v>453</v>
      </c>
      <c r="F115" s="93">
        <v>4.5999999999999996</v>
      </c>
      <c r="G115" s="92" t="s">
        <v>361</v>
      </c>
      <c r="I115" s="92" t="s">
        <v>477</v>
      </c>
      <c r="J115" s="92" t="s">
        <v>473</v>
      </c>
      <c r="K115" s="92" t="s">
        <v>478</v>
      </c>
    </row>
    <row r="116" spans="1:11" x14ac:dyDescent="0.2">
      <c r="A116" s="92" t="s">
        <v>204</v>
      </c>
      <c r="C116" s="92" t="s">
        <v>522</v>
      </c>
      <c r="D116" s="92" t="s">
        <v>544</v>
      </c>
      <c r="E116" s="92" t="s">
        <v>545</v>
      </c>
      <c r="F116" s="93">
        <v>20</v>
      </c>
      <c r="G116" s="92" t="s">
        <v>361</v>
      </c>
      <c r="I116" s="92" t="s">
        <v>477</v>
      </c>
      <c r="J116" s="92" t="s">
        <v>473</v>
      </c>
      <c r="K116" s="92" t="s">
        <v>478</v>
      </c>
    </row>
    <row r="117" spans="1:11" x14ac:dyDescent="0.2">
      <c r="A117" s="92" t="s">
        <v>204</v>
      </c>
      <c r="C117" s="92" t="s">
        <v>522</v>
      </c>
      <c r="D117" s="92" t="s">
        <v>546</v>
      </c>
      <c r="E117" s="92" t="s">
        <v>452</v>
      </c>
      <c r="F117" s="93">
        <v>7.5</v>
      </c>
      <c r="G117" s="92" t="s">
        <v>361</v>
      </c>
      <c r="I117" s="92" t="s">
        <v>477</v>
      </c>
      <c r="J117" s="92" t="s">
        <v>473</v>
      </c>
      <c r="K117" s="92" t="s">
        <v>478</v>
      </c>
    </row>
    <row r="118" spans="1:11" x14ac:dyDescent="0.2">
      <c r="A118" s="92" t="s">
        <v>204</v>
      </c>
      <c r="C118" s="92" t="s">
        <v>522</v>
      </c>
      <c r="D118" s="92" t="s">
        <v>547</v>
      </c>
      <c r="E118" s="92" t="s">
        <v>74</v>
      </c>
      <c r="F118" s="93">
        <v>6.7</v>
      </c>
      <c r="G118" s="92" t="s">
        <v>361</v>
      </c>
      <c r="I118" s="92" t="s">
        <v>481</v>
      </c>
      <c r="J118" s="92" t="s">
        <v>473</v>
      </c>
      <c r="K118" s="92" t="s">
        <v>480</v>
      </c>
    </row>
    <row r="119" spans="1:11" x14ac:dyDescent="0.2">
      <c r="A119" s="92" t="s">
        <v>204</v>
      </c>
      <c r="C119" s="92" t="s">
        <v>522</v>
      </c>
      <c r="D119" s="92" t="s">
        <v>548</v>
      </c>
      <c r="E119" s="92" t="s">
        <v>25</v>
      </c>
      <c r="F119" s="93">
        <v>27</v>
      </c>
      <c r="G119" s="92" t="s">
        <v>361</v>
      </c>
      <c r="I119" s="92" t="s">
        <v>477</v>
      </c>
      <c r="J119" s="92" t="s">
        <v>473</v>
      </c>
      <c r="K119" s="92" t="s">
        <v>478</v>
      </c>
    </row>
    <row r="120" spans="1:11" x14ac:dyDescent="0.2">
      <c r="A120" s="92" t="s">
        <v>204</v>
      </c>
      <c r="C120" s="92" t="s">
        <v>522</v>
      </c>
      <c r="D120" s="92" t="s">
        <v>549</v>
      </c>
      <c r="E120" s="92" t="s">
        <v>27</v>
      </c>
      <c r="F120" s="93">
        <v>39</v>
      </c>
      <c r="G120" s="92" t="s">
        <v>361</v>
      </c>
      <c r="I120" s="92" t="s">
        <v>479</v>
      </c>
      <c r="J120" s="92" t="s">
        <v>473</v>
      </c>
      <c r="K120" s="92" t="s">
        <v>480</v>
      </c>
    </row>
    <row r="121" spans="1:11" x14ac:dyDescent="0.2">
      <c r="A121" s="92" t="s">
        <v>204</v>
      </c>
      <c r="C121" s="92" t="s">
        <v>522</v>
      </c>
      <c r="D121" s="92" t="s">
        <v>550</v>
      </c>
      <c r="E121" s="92" t="s">
        <v>335</v>
      </c>
      <c r="F121" s="93">
        <v>41</v>
      </c>
      <c r="G121" s="92" t="s">
        <v>361</v>
      </c>
      <c r="I121" s="92" t="s">
        <v>479</v>
      </c>
      <c r="J121" s="92" t="s">
        <v>473</v>
      </c>
      <c r="K121" s="92" t="s">
        <v>480</v>
      </c>
    </row>
    <row r="122" spans="1:11" x14ac:dyDescent="0.2">
      <c r="A122" s="92" t="s">
        <v>204</v>
      </c>
      <c r="C122" s="92" t="s">
        <v>522</v>
      </c>
      <c r="D122" s="92" t="s">
        <v>551</v>
      </c>
      <c r="E122" s="92" t="s">
        <v>552</v>
      </c>
      <c r="F122" s="93">
        <v>16</v>
      </c>
      <c r="G122" s="92" t="s">
        <v>385</v>
      </c>
      <c r="I122" s="92" t="s">
        <v>512</v>
      </c>
      <c r="J122" s="92" t="s">
        <v>473</v>
      </c>
      <c r="K122" s="92" t="s">
        <v>513</v>
      </c>
    </row>
    <row r="123" spans="1:11" x14ac:dyDescent="0.2">
      <c r="A123" s="92" t="s">
        <v>204</v>
      </c>
      <c r="C123" s="92" t="s">
        <v>522</v>
      </c>
      <c r="D123" s="92" t="s">
        <v>553</v>
      </c>
      <c r="E123" s="92" t="s">
        <v>123</v>
      </c>
      <c r="F123" s="93">
        <v>7.6</v>
      </c>
      <c r="G123" s="92" t="s">
        <v>385</v>
      </c>
      <c r="I123" s="92" t="s">
        <v>512</v>
      </c>
      <c r="J123" s="92" t="s">
        <v>473</v>
      </c>
      <c r="K123" s="92" t="s">
        <v>513</v>
      </c>
    </row>
    <row r="124" spans="1:11" x14ac:dyDescent="0.2">
      <c r="A124" s="92" t="s">
        <v>204</v>
      </c>
      <c r="C124" s="92" t="s">
        <v>522</v>
      </c>
      <c r="D124" s="92" t="s">
        <v>554</v>
      </c>
      <c r="E124" s="92" t="s">
        <v>454</v>
      </c>
      <c r="F124" s="93">
        <v>34</v>
      </c>
      <c r="G124" s="92" t="s">
        <v>361</v>
      </c>
      <c r="I124" s="92" t="s">
        <v>479</v>
      </c>
      <c r="J124" s="92" t="s">
        <v>473</v>
      </c>
      <c r="K124" s="92" t="s">
        <v>480</v>
      </c>
    </row>
    <row r="125" spans="1:11" x14ac:dyDescent="0.2">
      <c r="A125" s="92" t="s">
        <v>204</v>
      </c>
      <c r="C125" s="92" t="s">
        <v>522</v>
      </c>
      <c r="D125" s="92" t="s">
        <v>555</v>
      </c>
      <c r="E125" s="92" t="s">
        <v>107</v>
      </c>
      <c r="F125" s="93">
        <v>6</v>
      </c>
      <c r="G125" s="92" t="s">
        <v>361</v>
      </c>
      <c r="I125" s="92" t="s">
        <v>479</v>
      </c>
      <c r="J125" s="92" t="s">
        <v>473</v>
      </c>
      <c r="K125" s="92" t="s">
        <v>480</v>
      </c>
    </row>
    <row r="126" spans="1:11" x14ac:dyDescent="0.2">
      <c r="A126" s="92" t="s">
        <v>204</v>
      </c>
      <c r="C126" s="92" t="s">
        <v>522</v>
      </c>
      <c r="D126" s="92" t="s">
        <v>556</v>
      </c>
      <c r="E126" s="92" t="s">
        <v>25</v>
      </c>
      <c r="F126" s="93">
        <v>27</v>
      </c>
      <c r="G126" s="92" t="s">
        <v>361</v>
      </c>
      <c r="I126" s="92" t="s">
        <v>477</v>
      </c>
      <c r="J126" s="92" t="s">
        <v>473</v>
      </c>
      <c r="K126" s="92" t="s">
        <v>478</v>
      </c>
    </row>
    <row r="127" spans="1:11" x14ac:dyDescent="0.2">
      <c r="A127" s="92" t="s">
        <v>204</v>
      </c>
      <c r="C127" s="92" t="s">
        <v>522</v>
      </c>
      <c r="D127" s="92" t="s">
        <v>557</v>
      </c>
      <c r="E127" s="92" t="s">
        <v>25</v>
      </c>
      <c r="F127" s="93">
        <v>28</v>
      </c>
      <c r="G127" s="92" t="s">
        <v>361</v>
      </c>
      <c r="I127" s="92" t="s">
        <v>477</v>
      </c>
      <c r="J127" s="92" t="s">
        <v>473</v>
      </c>
      <c r="K127" s="92" t="s">
        <v>478</v>
      </c>
    </row>
    <row r="128" spans="1:11" x14ac:dyDescent="0.2">
      <c r="A128" s="92" t="s">
        <v>204</v>
      </c>
      <c r="C128" s="92" t="s">
        <v>522</v>
      </c>
      <c r="D128" s="92" t="s">
        <v>558</v>
      </c>
      <c r="E128" s="92" t="s">
        <v>559</v>
      </c>
      <c r="F128" s="93">
        <v>45</v>
      </c>
      <c r="G128" s="92" t="s">
        <v>361</v>
      </c>
      <c r="I128" s="92" t="s">
        <v>477</v>
      </c>
      <c r="J128" s="92" t="s">
        <v>473</v>
      </c>
      <c r="K128" s="92" t="s">
        <v>478</v>
      </c>
    </row>
    <row r="129" spans="1:11" x14ac:dyDescent="0.2">
      <c r="A129" s="92" t="s">
        <v>204</v>
      </c>
      <c r="C129" s="92" t="s">
        <v>522</v>
      </c>
      <c r="D129" s="92" t="s">
        <v>560</v>
      </c>
      <c r="E129" s="92" t="s">
        <v>452</v>
      </c>
      <c r="F129" s="93">
        <v>7.5</v>
      </c>
      <c r="G129" s="92" t="s">
        <v>361</v>
      </c>
      <c r="I129" s="92" t="s">
        <v>477</v>
      </c>
      <c r="J129" s="92" t="s">
        <v>473</v>
      </c>
      <c r="K129" s="92" t="s">
        <v>478</v>
      </c>
    </row>
    <row r="130" spans="1:11" x14ac:dyDescent="0.2">
      <c r="A130" s="92" t="s">
        <v>204</v>
      </c>
      <c r="C130" s="92" t="s">
        <v>522</v>
      </c>
      <c r="D130" s="92" t="s">
        <v>561</v>
      </c>
      <c r="E130" s="92" t="s">
        <v>453</v>
      </c>
      <c r="F130" s="93">
        <v>6.7</v>
      </c>
      <c r="G130" s="92" t="s">
        <v>361</v>
      </c>
      <c r="I130" s="92" t="s">
        <v>477</v>
      </c>
      <c r="J130" s="92" t="s">
        <v>473</v>
      </c>
      <c r="K130" s="92" t="s">
        <v>478</v>
      </c>
    </row>
    <row r="131" spans="1:11" x14ac:dyDescent="0.2">
      <c r="A131" s="92" t="s">
        <v>204</v>
      </c>
      <c r="C131" s="92" t="s">
        <v>522</v>
      </c>
      <c r="D131" s="92" t="s">
        <v>562</v>
      </c>
      <c r="E131" s="92" t="s">
        <v>155</v>
      </c>
      <c r="F131" s="93">
        <v>10.25</v>
      </c>
      <c r="G131" s="92" t="s">
        <v>361</v>
      </c>
      <c r="I131" s="92" t="s">
        <v>479</v>
      </c>
      <c r="J131" s="92" t="s">
        <v>473</v>
      </c>
      <c r="K131" s="92" t="s">
        <v>480</v>
      </c>
    </row>
    <row r="132" spans="1:11" x14ac:dyDescent="0.2">
      <c r="A132" s="92" t="s">
        <v>204</v>
      </c>
      <c r="C132" s="92" t="s">
        <v>522</v>
      </c>
      <c r="D132" s="92" t="s">
        <v>563</v>
      </c>
      <c r="E132" s="92" t="s">
        <v>452</v>
      </c>
      <c r="F132" s="93">
        <v>10.56</v>
      </c>
      <c r="G132" s="92" t="s">
        <v>361</v>
      </c>
      <c r="I132" s="92" t="s">
        <v>477</v>
      </c>
      <c r="J132" s="92" t="s">
        <v>473</v>
      </c>
      <c r="K132" s="92" t="s">
        <v>478</v>
      </c>
    </row>
    <row r="133" spans="1:11" x14ac:dyDescent="0.2">
      <c r="A133" s="92" t="s">
        <v>204</v>
      </c>
      <c r="C133" s="92" t="s">
        <v>522</v>
      </c>
      <c r="D133" s="92" t="s">
        <v>564</v>
      </c>
      <c r="E133" s="92" t="s">
        <v>453</v>
      </c>
      <c r="F133" s="93">
        <v>4.5999999999999996</v>
      </c>
      <c r="G133" s="92" t="s">
        <v>361</v>
      </c>
      <c r="I133" s="92" t="s">
        <v>477</v>
      </c>
      <c r="J133" s="92" t="s">
        <v>473</v>
      </c>
      <c r="K133" s="92" t="s">
        <v>478</v>
      </c>
    </row>
    <row r="134" spans="1:11" x14ac:dyDescent="0.2">
      <c r="A134" s="92" t="s">
        <v>204</v>
      </c>
      <c r="C134" s="92" t="s">
        <v>522</v>
      </c>
      <c r="D134" s="92" t="s">
        <v>565</v>
      </c>
      <c r="E134" s="92" t="s">
        <v>452</v>
      </c>
      <c r="F134" s="93">
        <v>4.9000000000000004</v>
      </c>
      <c r="G134" s="92" t="s">
        <v>361</v>
      </c>
      <c r="I134" s="92" t="s">
        <v>477</v>
      </c>
      <c r="J134" s="92" t="s">
        <v>473</v>
      </c>
      <c r="K134" s="92" t="s">
        <v>478</v>
      </c>
    </row>
    <row r="135" spans="1:11" x14ac:dyDescent="0.2">
      <c r="A135" s="92" t="s">
        <v>204</v>
      </c>
      <c r="C135" s="92" t="s">
        <v>522</v>
      </c>
      <c r="D135" s="92" t="s">
        <v>566</v>
      </c>
      <c r="E135" s="92" t="s">
        <v>567</v>
      </c>
      <c r="F135" s="93">
        <v>42</v>
      </c>
      <c r="G135" s="92" t="s">
        <v>361</v>
      </c>
      <c r="I135" s="92" t="s">
        <v>477</v>
      </c>
      <c r="J135" s="92" t="s">
        <v>473</v>
      </c>
      <c r="K135" s="92" t="s">
        <v>478</v>
      </c>
    </row>
    <row r="136" spans="1:11" x14ac:dyDescent="0.2">
      <c r="A136" s="92" t="s">
        <v>204</v>
      </c>
      <c r="C136" s="92" t="s">
        <v>522</v>
      </c>
      <c r="D136" s="92" t="s">
        <v>568</v>
      </c>
      <c r="E136" s="92" t="s">
        <v>569</v>
      </c>
      <c r="F136" s="93">
        <v>72</v>
      </c>
      <c r="G136" s="92" t="s">
        <v>361</v>
      </c>
      <c r="I136" s="92" t="s">
        <v>477</v>
      </c>
      <c r="J136" s="92" t="s">
        <v>473</v>
      </c>
      <c r="K136" s="92" t="s">
        <v>478</v>
      </c>
    </row>
    <row r="137" spans="1:11" x14ac:dyDescent="0.2">
      <c r="A137" s="92" t="s">
        <v>204</v>
      </c>
      <c r="C137" s="92" t="s">
        <v>522</v>
      </c>
      <c r="D137" s="92" t="s">
        <v>570</v>
      </c>
      <c r="E137" s="92" t="s">
        <v>452</v>
      </c>
      <c r="F137" s="93">
        <v>4.9000000000000004</v>
      </c>
      <c r="G137" s="92" t="s">
        <v>361</v>
      </c>
      <c r="I137" s="92" t="s">
        <v>477</v>
      </c>
      <c r="J137" s="92" t="s">
        <v>473</v>
      </c>
      <c r="K137" s="92" t="s">
        <v>478</v>
      </c>
    </row>
    <row r="138" spans="1:11" x14ac:dyDescent="0.2">
      <c r="A138" s="92" t="s">
        <v>204</v>
      </c>
      <c r="C138" s="92" t="s">
        <v>522</v>
      </c>
      <c r="D138" s="92" t="s">
        <v>571</v>
      </c>
      <c r="E138" s="92" t="s">
        <v>453</v>
      </c>
      <c r="F138" s="93">
        <v>4.5999999999999996</v>
      </c>
      <c r="G138" s="92" t="s">
        <v>361</v>
      </c>
      <c r="I138" s="92" t="s">
        <v>477</v>
      </c>
      <c r="J138" s="92" t="s">
        <v>473</v>
      </c>
      <c r="K138" s="92" t="s">
        <v>478</v>
      </c>
    </row>
    <row r="139" spans="1:11" x14ac:dyDescent="0.2">
      <c r="A139" s="92" t="s">
        <v>204</v>
      </c>
      <c r="C139" s="92" t="s">
        <v>522</v>
      </c>
      <c r="D139" s="92" t="s">
        <v>572</v>
      </c>
      <c r="E139" s="92" t="s">
        <v>573</v>
      </c>
      <c r="F139" s="93">
        <v>52</v>
      </c>
      <c r="G139" s="92" t="s">
        <v>361</v>
      </c>
      <c r="I139" s="92" t="s">
        <v>477</v>
      </c>
      <c r="J139" s="92" t="s">
        <v>473</v>
      </c>
      <c r="K139" s="92" t="s">
        <v>478</v>
      </c>
    </row>
    <row r="140" spans="1:11" x14ac:dyDescent="0.2">
      <c r="A140" s="92" t="s">
        <v>204</v>
      </c>
      <c r="C140" s="92" t="s">
        <v>522</v>
      </c>
      <c r="D140" s="92" t="s">
        <v>574</v>
      </c>
      <c r="E140" s="92" t="s">
        <v>453</v>
      </c>
      <c r="F140" s="93">
        <v>6.7</v>
      </c>
      <c r="G140" s="92" t="s">
        <v>361</v>
      </c>
      <c r="I140" s="92" t="s">
        <v>477</v>
      </c>
      <c r="J140" s="92" t="s">
        <v>473</v>
      </c>
      <c r="K140" s="92" t="s">
        <v>478</v>
      </c>
    </row>
    <row r="141" spans="1:11" x14ac:dyDescent="0.2">
      <c r="A141" s="92" t="s">
        <v>204</v>
      </c>
      <c r="C141" s="92" t="s">
        <v>522</v>
      </c>
      <c r="D141" s="92" t="s">
        <v>575</v>
      </c>
      <c r="E141" s="92" t="s">
        <v>452</v>
      </c>
      <c r="F141" s="93">
        <v>7.5</v>
      </c>
      <c r="G141" s="92" t="s">
        <v>361</v>
      </c>
      <c r="I141" s="92" t="s">
        <v>477</v>
      </c>
      <c r="J141" s="92" t="s">
        <v>473</v>
      </c>
      <c r="K141" s="92" t="s">
        <v>478</v>
      </c>
    </row>
    <row r="142" spans="1:11" x14ac:dyDescent="0.2">
      <c r="A142" s="92" t="s">
        <v>204</v>
      </c>
      <c r="C142" s="92" t="s">
        <v>522</v>
      </c>
      <c r="D142" s="92" t="s">
        <v>576</v>
      </c>
      <c r="E142" s="92" t="s">
        <v>577</v>
      </c>
      <c r="F142" s="93">
        <v>45</v>
      </c>
      <c r="G142" s="92" t="s">
        <v>361</v>
      </c>
      <c r="I142" s="92" t="s">
        <v>477</v>
      </c>
      <c r="J142" s="92" t="s">
        <v>473</v>
      </c>
      <c r="K142" s="92" t="s">
        <v>478</v>
      </c>
    </row>
    <row r="143" spans="1:11" x14ac:dyDescent="0.2">
      <c r="A143" s="92" t="s">
        <v>204</v>
      </c>
      <c r="C143" s="92" t="s">
        <v>522</v>
      </c>
      <c r="D143" s="92" t="s">
        <v>578</v>
      </c>
      <c r="E143" s="92" t="s">
        <v>27</v>
      </c>
      <c r="F143" s="93">
        <v>49</v>
      </c>
      <c r="G143" s="92" t="s">
        <v>361</v>
      </c>
      <c r="I143" s="92" t="s">
        <v>479</v>
      </c>
      <c r="J143" s="92" t="s">
        <v>473</v>
      </c>
      <c r="K143" s="92" t="s">
        <v>480</v>
      </c>
    </row>
    <row r="144" spans="1:11" x14ac:dyDescent="0.2">
      <c r="A144" s="92" t="s">
        <v>204</v>
      </c>
      <c r="C144" s="92" t="s">
        <v>75</v>
      </c>
      <c r="D144" s="92" t="s">
        <v>76</v>
      </c>
      <c r="E144" s="92" t="s">
        <v>579</v>
      </c>
      <c r="F144" s="93">
        <v>42</v>
      </c>
      <c r="G144" s="92" t="s">
        <v>361</v>
      </c>
      <c r="I144" s="92" t="s">
        <v>477</v>
      </c>
      <c r="J144" s="92" t="s">
        <v>473</v>
      </c>
      <c r="K144" s="92" t="s">
        <v>478</v>
      </c>
    </row>
    <row r="145" spans="1:11" x14ac:dyDescent="0.2">
      <c r="A145" s="92" t="s">
        <v>204</v>
      </c>
      <c r="C145" s="92" t="s">
        <v>75</v>
      </c>
      <c r="D145" s="92" t="s">
        <v>78</v>
      </c>
      <c r="E145" s="92" t="s">
        <v>452</v>
      </c>
      <c r="F145" s="93">
        <v>7.5</v>
      </c>
      <c r="G145" s="92" t="s">
        <v>361</v>
      </c>
      <c r="I145" s="92" t="s">
        <v>477</v>
      </c>
      <c r="J145" s="92" t="s">
        <v>473</v>
      </c>
      <c r="K145" s="92" t="s">
        <v>478</v>
      </c>
    </row>
    <row r="146" spans="1:11" x14ac:dyDescent="0.2">
      <c r="A146" s="92" t="s">
        <v>204</v>
      </c>
      <c r="C146" s="92" t="s">
        <v>75</v>
      </c>
      <c r="D146" s="92" t="s">
        <v>80</v>
      </c>
      <c r="E146" s="92" t="s">
        <v>453</v>
      </c>
      <c r="F146" s="93">
        <v>6.7</v>
      </c>
      <c r="G146" s="92" t="s">
        <v>361</v>
      </c>
      <c r="I146" s="92" t="s">
        <v>477</v>
      </c>
      <c r="J146" s="92" t="s">
        <v>473</v>
      </c>
      <c r="K146" s="92" t="s">
        <v>478</v>
      </c>
    </row>
    <row r="147" spans="1:11" x14ac:dyDescent="0.2">
      <c r="A147" s="92" t="s">
        <v>204</v>
      </c>
      <c r="C147" s="92" t="s">
        <v>75</v>
      </c>
      <c r="D147" s="92" t="s">
        <v>81</v>
      </c>
      <c r="E147" s="92" t="s">
        <v>580</v>
      </c>
      <c r="F147" s="93">
        <v>49</v>
      </c>
      <c r="G147" s="92" t="s">
        <v>361</v>
      </c>
      <c r="I147" s="92" t="s">
        <v>477</v>
      </c>
      <c r="J147" s="92" t="s">
        <v>473</v>
      </c>
      <c r="K147" s="92" t="s">
        <v>478</v>
      </c>
    </row>
    <row r="148" spans="1:11" x14ac:dyDescent="0.2">
      <c r="A148" s="92" t="s">
        <v>204</v>
      </c>
      <c r="C148" s="92" t="s">
        <v>75</v>
      </c>
      <c r="D148" s="92" t="s">
        <v>82</v>
      </c>
      <c r="E148" s="92" t="s">
        <v>453</v>
      </c>
      <c r="F148" s="93">
        <v>4.5999999999999996</v>
      </c>
      <c r="G148" s="92" t="s">
        <v>361</v>
      </c>
      <c r="I148" s="92" t="s">
        <v>477</v>
      </c>
      <c r="J148" s="92" t="s">
        <v>473</v>
      </c>
      <c r="K148" s="92" t="s">
        <v>478</v>
      </c>
    </row>
    <row r="149" spans="1:11" x14ac:dyDescent="0.2">
      <c r="A149" s="92" t="s">
        <v>204</v>
      </c>
      <c r="C149" s="92" t="s">
        <v>75</v>
      </c>
      <c r="D149" s="92" t="s">
        <v>83</v>
      </c>
      <c r="E149" s="92" t="s">
        <v>452</v>
      </c>
      <c r="F149" s="93">
        <v>4.9000000000000004</v>
      </c>
      <c r="G149" s="92" t="s">
        <v>361</v>
      </c>
      <c r="I149" s="92" t="s">
        <v>477</v>
      </c>
      <c r="J149" s="92" t="s">
        <v>473</v>
      </c>
      <c r="K149" s="92" t="s">
        <v>478</v>
      </c>
    </row>
    <row r="150" spans="1:11" x14ac:dyDescent="0.2">
      <c r="A150" s="92" t="s">
        <v>204</v>
      </c>
      <c r="C150" s="92" t="s">
        <v>75</v>
      </c>
      <c r="D150" s="92" t="s">
        <v>84</v>
      </c>
      <c r="E150" s="92" t="s">
        <v>581</v>
      </c>
      <c r="F150" s="93">
        <v>60</v>
      </c>
      <c r="G150" s="92" t="s">
        <v>361</v>
      </c>
      <c r="I150" s="92" t="s">
        <v>477</v>
      </c>
      <c r="J150" s="92" t="s">
        <v>473</v>
      </c>
      <c r="K150" s="92" t="s">
        <v>478</v>
      </c>
    </row>
    <row r="151" spans="1:11" x14ac:dyDescent="0.2">
      <c r="A151" s="92" t="s">
        <v>204</v>
      </c>
      <c r="C151" s="92" t="s">
        <v>75</v>
      </c>
      <c r="D151" s="92" t="s">
        <v>85</v>
      </c>
      <c r="E151" s="92" t="s">
        <v>452</v>
      </c>
      <c r="F151" s="93">
        <v>7.5</v>
      </c>
      <c r="G151" s="92" t="s">
        <v>361</v>
      </c>
      <c r="I151" s="92" t="s">
        <v>477</v>
      </c>
      <c r="J151" s="92" t="s">
        <v>473</v>
      </c>
      <c r="K151" s="92" t="s">
        <v>478</v>
      </c>
    </row>
    <row r="152" spans="1:11" x14ac:dyDescent="0.2">
      <c r="A152" s="92" t="s">
        <v>204</v>
      </c>
      <c r="C152" s="92" t="s">
        <v>75</v>
      </c>
      <c r="D152" s="92" t="s">
        <v>87</v>
      </c>
      <c r="E152" s="92" t="s">
        <v>74</v>
      </c>
      <c r="F152" s="93">
        <v>6.7</v>
      </c>
      <c r="G152" s="92" t="s">
        <v>361</v>
      </c>
      <c r="I152" s="92" t="s">
        <v>481</v>
      </c>
      <c r="J152" s="92" t="s">
        <v>473</v>
      </c>
      <c r="K152" s="92" t="s">
        <v>480</v>
      </c>
    </row>
    <row r="153" spans="1:11" x14ac:dyDescent="0.2">
      <c r="A153" s="92" t="s">
        <v>204</v>
      </c>
      <c r="C153" s="92" t="s">
        <v>75</v>
      </c>
      <c r="D153" s="92" t="s">
        <v>88</v>
      </c>
      <c r="E153" s="92" t="s">
        <v>582</v>
      </c>
      <c r="F153" s="93">
        <v>46</v>
      </c>
      <c r="G153" s="92" t="s">
        <v>361</v>
      </c>
      <c r="I153" s="92" t="s">
        <v>477</v>
      </c>
      <c r="J153" s="92" t="s">
        <v>473</v>
      </c>
      <c r="K153" s="92" t="s">
        <v>478</v>
      </c>
    </row>
    <row r="154" spans="1:11" x14ac:dyDescent="0.2">
      <c r="A154" s="92" t="s">
        <v>204</v>
      </c>
      <c r="C154" s="92" t="s">
        <v>75</v>
      </c>
      <c r="D154" s="92" t="s">
        <v>89</v>
      </c>
      <c r="E154" s="92" t="s">
        <v>453</v>
      </c>
      <c r="F154" s="93">
        <v>4.5999999999999996</v>
      </c>
      <c r="G154" s="92" t="s">
        <v>361</v>
      </c>
      <c r="I154" s="92" t="s">
        <v>477</v>
      </c>
      <c r="J154" s="92" t="s">
        <v>473</v>
      </c>
      <c r="K154" s="92" t="s">
        <v>478</v>
      </c>
    </row>
    <row r="155" spans="1:11" x14ac:dyDescent="0.2">
      <c r="A155" s="92" t="s">
        <v>204</v>
      </c>
      <c r="C155" s="92" t="s">
        <v>75</v>
      </c>
      <c r="D155" s="92" t="s">
        <v>91</v>
      </c>
      <c r="E155" s="92" t="s">
        <v>452</v>
      </c>
      <c r="F155" s="93">
        <v>4.9000000000000004</v>
      </c>
      <c r="G155" s="92" t="s">
        <v>361</v>
      </c>
      <c r="I155" s="92" t="s">
        <v>477</v>
      </c>
      <c r="J155" s="92" t="s">
        <v>473</v>
      </c>
      <c r="K155" s="92" t="s">
        <v>478</v>
      </c>
    </row>
    <row r="156" spans="1:11" x14ac:dyDescent="0.2">
      <c r="A156" s="92" t="s">
        <v>204</v>
      </c>
      <c r="C156" s="92" t="s">
        <v>75</v>
      </c>
      <c r="D156" s="92" t="s">
        <v>93</v>
      </c>
      <c r="E156" s="92" t="s">
        <v>583</v>
      </c>
      <c r="F156" s="93">
        <v>45</v>
      </c>
      <c r="G156" s="92" t="s">
        <v>361</v>
      </c>
      <c r="I156" s="92" t="s">
        <v>477</v>
      </c>
      <c r="J156" s="92" t="s">
        <v>473</v>
      </c>
      <c r="K156" s="92" t="s">
        <v>478</v>
      </c>
    </row>
    <row r="157" spans="1:11" x14ac:dyDescent="0.2">
      <c r="A157" s="92" t="s">
        <v>204</v>
      </c>
      <c r="C157" s="92" t="s">
        <v>75</v>
      </c>
      <c r="D157" s="92" t="s">
        <v>94</v>
      </c>
      <c r="E157" s="92" t="s">
        <v>25</v>
      </c>
      <c r="F157" s="93">
        <v>28</v>
      </c>
      <c r="G157" s="92" t="s">
        <v>361</v>
      </c>
      <c r="I157" s="92" t="s">
        <v>477</v>
      </c>
      <c r="J157" s="92" t="s">
        <v>473</v>
      </c>
      <c r="K157" s="92" t="s">
        <v>478</v>
      </c>
    </row>
    <row r="158" spans="1:11" x14ac:dyDescent="0.2">
      <c r="A158" s="92" t="s">
        <v>204</v>
      </c>
      <c r="C158" s="92" t="s">
        <v>75</v>
      </c>
      <c r="D158" s="92" t="s">
        <v>95</v>
      </c>
      <c r="E158" s="92" t="s">
        <v>584</v>
      </c>
      <c r="F158" s="93">
        <v>53</v>
      </c>
      <c r="G158" s="92" t="s">
        <v>361</v>
      </c>
      <c r="I158" s="92" t="s">
        <v>477</v>
      </c>
      <c r="J158" s="92" t="s">
        <v>473</v>
      </c>
      <c r="K158" s="92" t="s">
        <v>478</v>
      </c>
    </row>
    <row r="159" spans="1:11" x14ac:dyDescent="0.2">
      <c r="A159" s="92" t="s">
        <v>204</v>
      </c>
      <c r="C159" s="92" t="s">
        <v>75</v>
      </c>
      <c r="D159" s="92" t="s">
        <v>97</v>
      </c>
      <c r="E159" s="92" t="s">
        <v>585</v>
      </c>
      <c r="F159" s="93">
        <v>24</v>
      </c>
      <c r="G159" s="92" t="s">
        <v>361</v>
      </c>
      <c r="I159" s="92" t="s">
        <v>477</v>
      </c>
      <c r="J159" s="92" t="s">
        <v>473</v>
      </c>
      <c r="K159" s="92" t="s">
        <v>478</v>
      </c>
    </row>
    <row r="160" spans="1:11" x14ac:dyDescent="0.2">
      <c r="A160" s="92" t="s">
        <v>204</v>
      </c>
      <c r="C160" s="92" t="s">
        <v>75</v>
      </c>
      <c r="D160" s="92" t="s">
        <v>98</v>
      </c>
      <c r="E160" s="92" t="s">
        <v>25</v>
      </c>
      <c r="F160" s="93">
        <v>20</v>
      </c>
      <c r="G160" s="92" t="s">
        <v>361</v>
      </c>
      <c r="I160" s="92" t="s">
        <v>477</v>
      </c>
      <c r="J160" s="92" t="s">
        <v>473</v>
      </c>
      <c r="K160" s="92" t="s">
        <v>478</v>
      </c>
    </row>
    <row r="161" spans="1:11" x14ac:dyDescent="0.2">
      <c r="A161" s="92" t="s">
        <v>204</v>
      </c>
      <c r="C161" s="92" t="s">
        <v>75</v>
      </c>
      <c r="D161" s="92" t="s">
        <v>100</v>
      </c>
      <c r="E161" s="92" t="s">
        <v>586</v>
      </c>
      <c r="F161" s="93">
        <v>37</v>
      </c>
      <c r="G161" s="92" t="s">
        <v>361</v>
      </c>
      <c r="I161" s="92" t="s">
        <v>477</v>
      </c>
      <c r="J161" s="92" t="s">
        <v>473</v>
      </c>
      <c r="K161" s="92" t="s">
        <v>478</v>
      </c>
    </row>
    <row r="162" spans="1:11" x14ac:dyDescent="0.2">
      <c r="A162" s="92" t="s">
        <v>204</v>
      </c>
      <c r="C162" s="92" t="s">
        <v>75</v>
      </c>
      <c r="D162" s="92" t="s">
        <v>587</v>
      </c>
      <c r="E162" s="92" t="s">
        <v>21</v>
      </c>
      <c r="F162" s="93">
        <v>4.5999999999999996</v>
      </c>
      <c r="G162" s="92" t="s">
        <v>361</v>
      </c>
      <c r="I162" s="92" t="s">
        <v>475</v>
      </c>
      <c r="J162" s="92" t="s">
        <v>473</v>
      </c>
      <c r="K162" s="92" t="s">
        <v>476</v>
      </c>
    </row>
    <row r="163" spans="1:11" x14ac:dyDescent="0.2">
      <c r="A163" s="92" t="s">
        <v>204</v>
      </c>
      <c r="C163" s="92" t="s">
        <v>75</v>
      </c>
      <c r="D163" s="92" t="s">
        <v>102</v>
      </c>
      <c r="E163" s="92" t="s">
        <v>454</v>
      </c>
      <c r="F163" s="93">
        <v>53</v>
      </c>
      <c r="G163" s="92" t="s">
        <v>361</v>
      </c>
      <c r="I163" s="92" t="s">
        <v>479</v>
      </c>
      <c r="J163" s="92" t="s">
        <v>473</v>
      </c>
      <c r="K163" s="92" t="s">
        <v>480</v>
      </c>
    </row>
    <row r="164" spans="1:11" x14ac:dyDescent="0.2">
      <c r="A164" s="92" t="s">
        <v>204</v>
      </c>
      <c r="C164" s="92" t="s">
        <v>75</v>
      </c>
      <c r="D164" s="92" t="s">
        <v>104</v>
      </c>
      <c r="E164" s="92" t="s">
        <v>455</v>
      </c>
      <c r="F164" s="93">
        <v>10.56</v>
      </c>
      <c r="G164" s="92" t="s">
        <v>385</v>
      </c>
      <c r="I164" s="92" t="s">
        <v>512</v>
      </c>
      <c r="J164" s="92" t="s">
        <v>473</v>
      </c>
      <c r="K164" s="92" t="s">
        <v>513</v>
      </c>
    </row>
    <row r="165" spans="1:11" x14ac:dyDescent="0.2">
      <c r="A165" s="92" t="s">
        <v>204</v>
      </c>
      <c r="C165" s="92" t="s">
        <v>75</v>
      </c>
      <c r="D165" s="92" t="s">
        <v>106</v>
      </c>
      <c r="E165" s="92" t="s">
        <v>455</v>
      </c>
      <c r="F165" s="93">
        <v>7.6</v>
      </c>
      <c r="G165" s="92" t="s">
        <v>385</v>
      </c>
      <c r="I165" s="92" t="s">
        <v>512</v>
      </c>
      <c r="J165" s="92" t="s">
        <v>473</v>
      </c>
      <c r="K165" s="92" t="s">
        <v>513</v>
      </c>
    </row>
    <row r="166" spans="1:11" x14ac:dyDescent="0.2">
      <c r="A166" s="92" t="s">
        <v>204</v>
      </c>
      <c r="C166" s="92" t="s">
        <v>75</v>
      </c>
      <c r="D166" s="92" t="s">
        <v>108</v>
      </c>
      <c r="E166" s="92" t="s">
        <v>588</v>
      </c>
      <c r="F166" s="93">
        <v>4.8</v>
      </c>
      <c r="G166" s="92" t="s">
        <v>385</v>
      </c>
      <c r="I166" s="92" t="s">
        <v>512</v>
      </c>
      <c r="J166" s="92" t="s">
        <v>473</v>
      </c>
      <c r="K166" s="92" t="s">
        <v>513</v>
      </c>
    </row>
    <row r="167" spans="1:11" x14ac:dyDescent="0.2">
      <c r="A167" s="92" t="s">
        <v>212</v>
      </c>
      <c r="C167" s="92" t="s">
        <v>184</v>
      </c>
      <c r="D167" s="92" t="s">
        <v>315</v>
      </c>
      <c r="E167" s="92" t="s">
        <v>316</v>
      </c>
      <c r="F167" s="93">
        <v>43.04</v>
      </c>
      <c r="G167" s="92" t="s">
        <v>361</v>
      </c>
      <c r="I167" s="92" t="s">
        <v>477</v>
      </c>
      <c r="J167" s="92" t="s">
        <v>473</v>
      </c>
      <c r="K167" s="92" t="s">
        <v>478</v>
      </c>
    </row>
    <row r="168" spans="1:11" x14ac:dyDescent="0.2">
      <c r="A168" s="92" t="s">
        <v>212</v>
      </c>
      <c r="C168" s="92" t="s">
        <v>184</v>
      </c>
      <c r="D168" s="92" t="s">
        <v>589</v>
      </c>
      <c r="E168" s="92" t="s">
        <v>316</v>
      </c>
      <c r="G168" s="92" t="s">
        <v>361</v>
      </c>
      <c r="I168" s="92" t="s">
        <v>477</v>
      </c>
      <c r="J168" s="92" t="s">
        <v>473</v>
      </c>
      <c r="K168" s="92" t="s">
        <v>478</v>
      </c>
    </row>
    <row r="169" spans="1:11" x14ac:dyDescent="0.2">
      <c r="A169" s="92" t="s">
        <v>212</v>
      </c>
      <c r="C169" s="92" t="s">
        <v>184</v>
      </c>
      <c r="D169" s="92" t="s">
        <v>317</v>
      </c>
      <c r="E169" s="92" t="s">
        <v>79</v>
      </c>
      <c r="F169" s="93">
        <v>20.6</v>
      </c>
      <c r="G169" s="92" t="s">
        <v>361</v>
      </c>
      <c r="I169" s="92" t="s">
        <v>477</v>
      </c>
      <c r="J169" s="92" t="s">
        <v>473</v>
      </c>
      <c r="K169" s="92" t="s">
        <v>478</v>
      </c>
    </row>
    <row r="170" spans="1:11" x14ac:dyDescent="0.2">
      <c r="A170" s="92" t="s">
        <v>212</v>
      </c>
      <c r="C170" s="92" t="s">
        <v>184</v>
      </c>
      <c r="D170" s="92" t="s">
        <v>318</v>
      </c>
      <c r="E170" s="92" t="s">
        <v>79</v>
      </c>
      <c r="F170" s="93">
        <v>13.6</v>
      </c>
      <c r="G170" s="92" t="s">
        <v>361</v>
      </c>
      <c r="I170" s="92" t="s">
        <v>477</v>
      </c>
      <c r="J170" s="92" t="s">
        <v>473</v>
      </c>
      <c r="K170" s="92" t="s">
        <v>478</v>
      </c>
    </row>
    <row r="171" spans="1:11" x14ac:dyDescent="0.2">
      <c r="A171" s="92" t="s">
        <v>212</v>
      </c>
      <c r="C171" s="92" t="s">
        <v>184</v>
      </c>
      <c r="D171" s="92" t="s">
        <v>319</v>
      </c>
      <c r="E171" s="92" t="s">
        <v>316</v>
      </c>
      <c r="F171" s="93">
        <v>29.6</v>
      </c>
      <c r="G171" s="92" t="s">
        <v>361</v>
      </c>
      <c r="I171" s="92" t="s">
        <v>477</v>
      </c>
      <c r="J171" s="92" t="s">
        <v>473</v>
      </c>
      <c r="K171" s="92" t="s">
        <v>478</v>
      </c>
    </row>
    <row r="172" spans="1:11" x14ac:dyDescent="0.2">
      <c r="A172" s="92" t="s">
        <v>212</v>
      </c>
      <c r="C172" s="92" t="s">
        <v>184</v>
      </c>
      <c r="D172" s="92" t="s">
        <v>320</v>
      </c>
      <c r="E172" s="92" t="s">
        <v>321</v>
      </c>
      <c r="F172" s="93">
        <v>23.7</v>
      </c>
      <c r="G172" s="92" t="s">
        <v>361</v>
      </c>
      <c r="I172" s="92" t="s">
        <v>477</v>
      </c>
      <c r="J172" s="92" t="s">
        <v>473</v>
      </c>
      <c r="K172" s="92" t="s">
        <v>478</v>
      </c>
    </row>
    <row r="173" spans="1:11" x14ac:dyDescent="0.2">
      <c r="A173" s="92" t="s">
        <v>212</v>
      </c>
      <c r="C173" s="92" t="s">
        <v>184</v>
      </c>
      <c r="D173" s="92" t="s">
        <v>322</v>
      </c>
      <c r="E173" s="92" t="s">
        <v>590</v>
      </c>
      <c r="F173" s="93">
        <v>56.3</v>
      </c>
      <c r="G173" s="92" t="s">
        <v>361</v>
      </c>
      <c r="I173" s="92" t="s">
        <v>477</v>
      </c>
      <c r="J173" s="92" t="s">
        <v>473</v>
      </c>
      <c r="K173" s="92" t="s">
        <v>478</v>
      </c>
    </row>
    <row r="174" spans="1:11" x14ac:dyDescent="0.2">
      <c r="A174" s="92" t="s">
        <v>212</v>
      </c>
      <c r="C174" s="92" t="s">
        <v>184</v>
      </c>
      <c r="D174" s="92" t="s">
        <v>324</v>
      </c>
      <c r="E174" s="92" t="s">
        <v>323</v>
      </c>
      <c r="F174" s="93">
        <v>3.12</v>
      </c>
      <c r="G174" s="92" t="s">
        <v>361</v>
      </c>
      <c r="I174" s="92" t="s">
        <v>477</v>
      </c>
      <c r="J174" s="92" t="s">
        <v>473</v>
      </c>
      <c r="K174" s="92" t="s">
        <v>478</v>
      </c>
    </row>
    <row r="175" spans="1:11" x14ac:dyDescent="0.2">
      <c r="A175" s="92" t="s">
        <v>212</v>
      </c>
      <c r="C175" s="92" t="s">
        <v>184</v>
      </c>
      <c r="D175" s="92" t="s">
        <v>325</v>
      </c>
      <c r="E175" s="92" t="s">
        <v>323</v>
      </c>
      <c r="F175" s="93">
        <v>3.12</v>
      </c>
      <c r="G175" s="92" t="s">
        <v>361</v>
      </c>
      <c r="I175" s="92" t="s">
        <v>477</v>
      </c>
      <c r="J175" s="92" t="s">
        <v>473</v>
      </c>
      <c r="K175" s="92" t="s">
        <v>478</v>
      </c>
    </row>
    <row r="176" spans="1:11" x14ac:dyDescent="0.2">
      <c r="A176" s="92" t="s">
        <v>212</v>
      </c>
      <c r="C176" s="92" t="s">
        <v>184</v>
      </c>
      <c r="D176" s="92" t="s">
        <v>326</v>
      </c>
      <c r="E176" s="92" t="s">
        <v>323</v>
      </c>
      <c r="F176" s="93">
        <v>3.12</v>
      </c>
      <c r="G176" s="92" t="s">
        <v>361</v>
      </c>
      <c r="I176" s="92" t="s">
        <v>477</v>
      </c>
      <c r="J176" s="92" t="s">
        <v>473</v>
      </c>
      <c r="K176" s="92" t="s">
        <v>478</v>
      </c>
    </row>
    <row r="177" spans="1:11" x14ac:dyDescent="0.2">
      <c r="A177" s="92" t="s">
        <v>212</v>
      </c>
      <c r="C177" s="92" t="s">
        <v>184</v>
      </c>
      <c r="D177" s="92" t="s">
        <v>327</v>
      </c>
      <c r="E177" s="92" t="s">
        <v>323</v>
      </c>
      <c r="F177" s="93">
        <v>3.12</v>
      </c>
      <c r="G177" s="92" t="s">
        <v>361</v>
      </c>
      <c r="I177" s="92" t="s">
        <v>477</v>
      </c>
      <c r="J177" s="92" t="s">
        <v>473</v>
      </c>
      <c r="K177" s="92" t="s">
        <v>478</v>
      </c>
    </row>
    <row r="178" spans="1:11" x14ac:dyDescent="0.2">
      <c r="A178" s="92" t="s">
        <v>212</v>
      </c>
      <c r="C178" s="92" t="s">
        <v>184</v>
      </c>
      <c r="D178" s="92" t="s">
        <v>328</v>
      </c>
      <c r="E178" s="92" t="s">
        <v>323</v>
      </c>
      <c r="F178" s="93">
        <v>6.24</v>
      </c>
      <c r="G178" s="92" t="s">
        <v>361</v>
      </c>
      <c r="I178" s="92" t="s">
        <v>477</v>
      </c>
      <c r="J178" s="92" t="s">
        <v>473</v>
      </c>
      <c r="K178" s="92" t="s">
        <v>478</v>
      </c>
    </row>
    <row r="179" spans="1:11" x14ac:dyDescent="0.2">
      <c r="A179" s="92" t="s">
        <v>212</v>
      </c>
      <c r="C179" s="92" t="s">
        <v>184</v>
      </c>
      <c r="D179" s="92" t="s">
        <v>329</v>
      </c>
      <c r="E179" s="92" t="s">
        <v>316</v>
      </c>
      <c r="F179" s="93">
        <v>65.52</v>
      </c>
      <c r="G179" s="92" t="s">
        <v>361</v>
      </c>
      <c r="I179" s="92" t="s">
        <v>477</v>
      </c>
      <c r="J179" s="92" t="s">
        <v>473</v>
      </c>
      <c r="K179" s="92" t="s">
        <v>478</v>
      </c>
    </row>
    <row r="180" spans="1:11" x14ac:dyDescent="0.2">
      <c r="A180" s="92" t="s">
        <v>212</v>
      </c>
      <c r="C180" s="92" t="s">
        <v>184</v>
      </c>
      <c r="D180" s="92" t="s">
        <v>591</v>
      </c>
      <c r="E180" s="92" t="s">
        <v>316</v>
      </c>
      <c r="G180" s="92" t="s">
        <v>361</v>
      </c>
      <c r="I180" s="92" t="s">
        <v>477</v>
      </c>
      <c r="J180" s="92" t="s">
        <v>473</v>
      </c>
      <c r="K180" s="92" t="s">
        <v>478</v>
      </c>
    </row>
    <row r="181" spans="1:11" x14ac:dyDescent="0.2">
      <c r="A181" s="92" t="s">
        <v>212</v>
      </c>
      <c r="C181" s="92" t="s">
        <v>184</v>
      </c>
      <c r="D181" s="92" t="s">
        <v>592</v>
      </c>
      <c r="E181" s="92" t="s">
        <v>316</v>
      </c>
      <c r="G181" s="92" t="s">
        <v>361</v>
      </c>
      <c r="I181" s="92" t="s">
        <v>477</v>
      </c>
      <c r="J181" s="92" t="s">
        <v>473</v>
      </c>
      <c r="K181" s="92" t="s">
        <v>478</v>
      </c>
    </row>
    <row r="182" spans="1:11" x14ac:dyDescent="0.2">
      <c r="A182" s="92" t="s">
        <v>212</v>
      </c>
      <c r="C182" s="92" t="s">
        <v>184</v>
      </c>
      <c r="D182" s="92" t="s">
        <v>330</v>
      </c>
      <c r="E182" s="92" t="s">
        <v>316</v>
      </c>
      <c r="F182" s="93">
        <v>16.600000000000001</v>
      </c>
      <c r="G182" s="92" t="s">
        <v>361</v>
      </c>
      <c r="I182" s="92" t="s">
        <v>477</v>
      </c>
      <c r="J182" s="92" t="s">
        <v>473</v>
      </c>
      <c r="K182" s="92" t="s">
        <v>478</v>
      </c>
    </row>
    <row r="183" spans="1:11" x14ac:dyDescent="0.2">
      <c r="A183" s="92" t="s">
        <v>212</v>
      </c>
      <c r="C183" s="92" t="s">
        <v>184</v>
      </c>
      <c r="D183" s="92" t="s">
        <v>331</v>
      </c>
      <c r="E183" s="92" t="s">
        <v>316</v>
      </c>
      <c r="F183" s="93">
        <v>38.700000000000003</v>
      </c>
      <c r="G183" s="92" t="s">
        <v>361</v>
      </c>
      <c r="I183" s="92" t="s">
        <v>477</v>
      </c>
      <c r="J183" s="92" t="s">
        <v>473</v>
      </c>
      <c r="K183" s="92" t="s">
        <v>478</v>
      </c>
    </row>
    <row r="184" spans="1:11" x14ac:dyDescent="0.2">
      <c r="A184" s="92" t="s">
        <v>212</v>
      </c>
      <c r="C184" s="92" t="s">
        <v>184</v>
      </c>
      <c r="D184" s="92" t="s">
        <v>593</v>
      </c>
      <c r="E184" s="92" t="s">
        <v>316</v>
      </c>
      <c r="G184" s="92" t="s">
        <v>361</v>
      </c>
      <c r="I184" s="92" t="s">
        <v>477</v>
      </c>
      <c r="J184" s="92" t="s">
        <v>473</v>
      </c>
      <c r="K184" s="92" t="s">
        <v>478</v>
      </c>
    </row>
    <row r="185" spans="1:11" x14ac:dyDescent="0.2">
      <c r="A185" s="92" t="s">
        <v>212</v>
      </c>
      <c r="C185" s="92" t="s">
        <v>184</v>
      </c>
      <c r="D185" s="92" t="s">
        <v>332</v>
      </c>
      <c r="E185" s="92" t="s">
        <v>79</v>
      </c>
      <c r="F185" s="93">
        <v>34.700000000000003</v>
      </c>
      <c r="G185" s="92" t="s">
        <v>361</v>
      </c>
      <c r="I185" s="92" t="s">
        <v>477</v>
      </c>
      <c r="J185" s="92" t="s">
        <v>473</v>
      </c>
      <c r="K185" s="92" t="s">
        <v>478</v>
      </c>
    </row>
    <row r="186" spans="1:11" x14ac:dyDescent="0.2">
      <c r="A186" s="92" t="s">
        <v>212</v>
      </c>
      <c r="C186" s="92" t="s">
        <v>184</v>
      </c>
      <c r="D186" s="92" t="s">
        <v>333</v>
      </c>
      <c r="E186" s="92" t="s">
        <v>316</v>
      </c>
      <c r="F186" s="93">
        <v>23.8</v>
      </c>
      <c r="G186" s="92" t="s">
        <v>361</v>
      </c>
      <c r="I186" s="92" t="s">
        <v>477</v>
      </c>
      <c r="J186" s="92" t="s">
        <v>473</v>
      </c>
      <c r="K186" s="92" t="s">
        <v>478</v>
      </c>
    </row>
    <row r="187" spans="1:11" x14ac:dyDescent="0.2">
      <c r="A187" s="92" t="s">
        <v>212</v>
      </c>
      <c r="C187" s="92" t="s">
        <v>184</v>
      </c>
      <c r="D187" s="92" t="s">
        <v>334</v>
      </c>
      <c r="E187" s="92" t="s">
        <v>335</v>
      </c>
      <c r="F187" s="93">
        <v>24.6</v>
      </c>
      <c r="G187" s="92" t="s">
        <v>361</v>
      </c>
      <c r="I187" s="92" t="s">
        <v>477</v>
      </c>
      <c r="J187" s="92" t="s">
        <v>473</v>
      </c>
      <c r="K187" s="92" t="s">
        <v>478</v>
      </c>
    </row>
    <row r="188" spans="1:11" x14ac:dyDescent="0.2">
      <c r="A188" s="92" t="s">
        <v>212</v>
      </c>
      <c r="C188" s="92" t="s">
        <v>184</v>
      </c>
      <c r="D188" s="92" t="s">
        <v>336</v>
      </c>
      <c r="E188" s="92" t="s">
        <v>316</v>
      </c>
      <c r="F188" s="93">
        <v>24.6</v>
      </c>
      <c r="G188" s="92" t="s">
        <v>361</v>
      </c>
      <c r="I188" s="92" t="s">
        <v>477</v>
      </c>
      <c r="J188" s="92" t="s">
        <v>473</v>
      </c>
      <c r="K188" s="92" t="s">
        <v>478</v>
      </c>
    </row>
    <row r="189" spans="1:11" x14ac:dyDescent="0.2">
      <c r="A189" s="92" t="s">
        <v>212</v>
      </c>
      <c r="C189" s="92" t="s">
        <v>184</v>
      </c>
      <c r="D189" s="92" t="s">
        <v>337</v>
      </c>
      <c r="E189" s="92" t="s">
        <v>594</v>
      </c>
      <c r="F189" s="93">
        <v>57.7</v>
      </c>
      <c r="G189" s="92" t="s">
        <v>376</v>
      </c>
      <c r="I189" s="92" t="s">
        <v>472</v>
      </c>
      <c r="J189" s="92" t="s">
        <v>473</v>
      </c>
      <c r="K189" s="92" t="s">
        <v>474</v>
      </c>
    </row>
    <row r="190" spans="1:11" x14ac:dyDescent="0.2">
      <c r="A190" s="92" t="s">
        <v>212</v>
      </c>
      <c r="C190" s="92" t="s">
        <v>184</v>
      </c>
      <c r="D190" s="92" t="s">
        <v>595</v>
      </c>
      <c r="E190" s="92" t="s">
        <v>596</v>
      </c>
      <c r="G190" s="92" t="s">
        <v>376</v>
      </c>
      <c r="I190" s="92" t="s">
        <v>472</v>
      </c>
      <c r="J190" s="92" t="s">
        <v>473</v>
      </c>
      <c r="K190" s="92" t="s">
        <v>474</v>
      </c>
    </row>
    <row r="191" spans="1:11" x14ac:dyDescent="0.2">
      <c r="A191" s="92" t="s">
        <v>212</v>
      </c>
      <c r="C191" s="92" t="s">
        <v>184</v>
      </c>
      <c r="D191" s="92" t="s">
        <v>597</v>
      </c>
      <c r="E191" s="92" t="s">
        <v>21</v>
      </c>
      <c r="G191" s="92" t="s">
        <v>376</v>
      </c>
      <c r="I191" s="92" t="s">
        <v>472</v>
      </c>
      <c r="J191" s="92" t="s">
        <v>473</v>
      </c>
      <c r="K191" s="92" t="s">
        <v>474</v>
      </c>
    </row>
    <row r="192" spans="1:11" x14ac:dyDescent="0.2">
      <c r="A192" s="92" t="s">
        <v>212</v>
      </c>
      <c r="C192" s="92" t="s">
        <v>184</v>
      </c>
      <c r="D192" s="92" t="s">
        <v>339</v>
      </c>
      <c r="E192" s="92" t="s">
        <v>598</v>
      </c>
      <c r="F192" s="93">
        <v>114.8</v>
      </c>
      <c r="G192" s="92" t="s">
        <v>361</v>
      </c>
      <c r="I192" s="92" t="s">
        <v>477</v>
      </c>
      <c r="J192" s="92" t="s">
        <v>473</v>
      </c>
      <c r="K192" s="92" t="s">
        <v>478</v>
      </c>
    </row>
    <row r="193" spans="1:11" x14ac:dyDescent="0.2">
      <c r="A193" s="92" t="s">
        <v>212</v>
      </c>
      <c r="C193" s="92" t="s">
        <v>184</v>
      </c>
      <c r="D193" s="92" t="s">
        <v>340</v>
      </c>
      <c r="E193" s="92" t="s">
        <v>341</v>
      </c>
      <c r="F193" s="93">
        <v>118</v>
      </c>
      <c r="G193" s="92" t="s">
        <v>361</v>
      </c>
      <c r="I193" s="92" t="s">
        <v>477</v>
      </c>
      <c r="J193" s="92" t="s">
        <v>473</v>
      </c>
      <c r="K193" s="92" t="s">
        <v>478</v>
      </c>
    </row>
    <row r="194" spans="1:11" x14ac:dyDescent="0.2">
      <c r="A194" s="92" t="s">
        <v>212</v>
      </c>
      <c r="C194" s="92" t="s">
        <v>184</v>
      </c>
      <c r="D194" s="92" t="s">
        <v>599</v>
      </c>
      <c r="E194" s="92" t="s">
        <v>341</v>
      </c>
      <c r="G194" s="92" t="s">
        <v>361</v>
      </c>
      <c r="I194" s="92" t="s">
        <v>477</v>
      </c>
      <c r="J194" s="92" t="s">
        <v>473</v>
      </c>
      <c r="K194" s="92" t="s">
        <v>478</v>
      </c>
    </row>
    <row r="195" spans="1:11" x14ac:dyDescent="0.2">
      <c r="A195" s="92" t="s">
        <v>212</v>
      </c>
      <c r="C195" s="92" t="s">
        <v>184</v>
      </c>
      <c r="D195" s="92" t="s">
        <v>342</v>
      </c>
      <c r="E195" s="92" t="s">
        <v>107</v>
      </c>
      <c r="F195" s="93">
        <v>60.6</v>
      </c>
      <c r="G195" s="92" t="s">
        <v>361</v>
      </c>
      <c r="I195" s="92" t="s">
        <v>479</v>
      </c>
      <c r="J195" s="92" t="s">
        <v>473</v>
      </c>
      <c r="K195" s="92" t="s">
        <v>480</v>
      </c>
    </row>
    <row r="196" spans="1:11" x14ac:dyDescent="0.2">
      <c r="A196" s="92" t="s">
        <v>212</v>
      </c>
      <c r="C196" s="92" t="s">
        <v>184</v>
      </c>
      <c r="D196" s="92" t="s">
        <v>343</v>
      </c>
      <c r="E196" s="92" t="s">
        <v>107</v>
      </c>
      <c r="F196" s="93">
        <v>21.18</v>
      </c>
      <c r="G196" s="92" t="s">
        <v>361</v>
      </c>
      <c r="I196" s="92" t="s">
        <v>479</v>
      </c>
      <c r="J196" s="92" t="s">
        <v>473</v>
      </c>
      <c r="K196" s="92" t="s">
        <v>480</v>
      </c>
    </row>
    <row r="197" spans="1:11" x14ac:dyDescent="0.2">
      <c r="A197" s="92" t="s">
        <v>212</v>
      </c>
      <c r="C197" s="92" t="s">
        <v>184</v>
      </c>
      <c r="D197" s="92" t="s">
        <v>395</v>
      </c>
      <c r="E197" s="92" t="s">
        <v>107</v>
      </c>
      <c r="F197" s="93">
        <v>32.5</v>
      </c>
      <c r="G197" s="92" t="s">
        <v>361</v>
      </c>
      <c r="I197" s="92" t="s">
        <v>479</v>
      </c>
      <c r="J197" s="92" t="s">
        <v>473</v>
      </c>
      <c r="K197" s="92" t="s">
        <v>480</v>
      </c>
    </row>
    <row r="198" spans="1:11" x14ac:dyDescent="0.2">
      <c r="A198" s="92" t="s">
        <v>212</v>
      </c>
      <c r="C198" s="92" t="s">
        <v>184</v>
      </c>
      <c r="D198" s="92" t="s">
        <v>600</v>
      </c>
      <c r="E198" s="92" t="s">
        <v>107</v>
      </c>
      <c r="F198" s="93">
        <v>51.7</v>
      </c>
      <c r="G198" s="92" t="s">
        <v>361</v>
      </c>
      <c r="I198" s="92" t="s">
        <v>479</v>
      </c>
      <c r="J198" s="92" t="s">
        <v>473</v>
      </c>
      <c r="K198" s="92" t="s">
        <v>480</v>
      </c>
    </row>
    <row r="199" spans="1:11" x14ac:dyDescent="0.2">
      <c r="A199" s="92" t="s">
        <v>212</v>
      </c>
      <c r="C199" s="92" t="s">
        <v>184</v>
      </c>
      <c r="D199" s="92" t="s">
        <v>601</v>
      </c>
      <c r="E199" s="92" t="s">
        <v>107</v>
      </c>
      <c r="F199" s="93">
        <v>51.7</v>
      </c>
      <c r="G199" s="92" t="s">
        <v>361</v>
      </c>
      <c r="I199" s="92" t="s">
        <v>479</v>
      </c>
      <c r="J199" s="92" t="s">
        <v>473</v>
      </c>
      <c r="K199" s="92" t="s">
        <v>480</v>
      </c>
    </row>
    <row r="200" spans="1:11" x14ac:dyDescent="0.2">
      <c r="A200" s="92" t="s">
        <v>212</v>
      </c>
      <c r="C200" s="92" t="s">
        <v>184</v>
      </c>
      <c r="D200" s="92" t="s">
        <v>344</v>
      </c>
      <c r="E200" s="92" t="s">
        <v>602</v>
      </c>
      <c r="F200" s="93">
        <v>33.46</v>
      </c>
      <c r="G200" s="92" t="s">
        <v>361</v>
      </c>
      <c r="I200" s="92" t="s">
        <v>477</v>
      </c>
      <c r="J200" s="92" t="s">
        <v>473</v>
      </c>
      <c r="K200" s="92" t="s">
        <v>478</v>
      </c>
    </row>
    <row r="201" spans="1:11" x14ac:dyDescent="0.2">
      <c r="A201" s="92" t="s">
        <v>212</v>
      </c>
      <c r="C201" s="92" t="s">
        <v>184</v>
      </c>
      <c r="D201" s="92" t="s">
        <v>345</v>
      </c>
      <c r="E201" s="92" t="s">
        <v>602</v>
      </c>
      <c r="F201" s="93">
        <v>11.67</v>
      </c>
      <c r="G201" s="92" t="s">
        <v>361</v>
      </c>
      <c r="I201" s="92" t="s">
        <v>477</v>
      </c>
      <c r="J201" s="92" t="s">
        <v>473</v>
      </c>
      <c r="K201" s="92" t="s">
        <v>478</v>
      </c>
    </row>
    <row r="202" spans="1:11" x14ac:dyDescent="0.2">
      <c r="A202" s="92" t="s">
        <v>212</v>
      </c>
      <c r="C202" s="92" t="s">
        <v>184</v>
      </c>
      <c r="D202" s="92" t="s">
        <v>346</v>
      </c>
      <c r="E202" s="92" t="s">
        <v>25</v>
      </c>
      <c r="F202" s="93">
        <v>51.12</v>
      </c>
      <c r="G202" s="92" t="s">
        <v>361</v>
      </c>
      <c r="I202" s="92" t="s">
        <v>477</v>
      </c>
      <c r="J202" s="92" t="s">
        <v>473</v>
      </c>
      <c r="K202" s="92" t="s">
        <v>478</v>
      </c>
    </row>
    <row r="203" spans="1:11" x14ac:dyDescent="0.2">
      <c r="A203" s="92" t="s">
        <v>212</v>
      </c>
      <c r="C203" s="92" t="s">
        <v>184</v>
      </c>
      <c r="D203" s="92" t="s">
        <v>347</v>
      </c>
      <c r="E203" s="92" t="s">
        <v>603</v>
      </c>
      <c r="F203" s="93">
        <v>20.420000000000002</v>
      </c>
      <c r="G203" s="92" t="s">
        <v>361</v>
      </c>
      <c r="I203" s="92" t="s">
        <v>477</v>
      </c>
      <c r="J203" s="92" t="s">
        <v>473</v>
      </c>
      <c r="K203" s="92" t="s">
        <v>478</v>
      </c>
    </row>
    <row r="204" spans="1:11" x14ac:dyDescent="0.2">
      <c r="A204" s="92" t="s">
        <v>212</v>
      </c>
      <c r="C204" s="92" t="s">
        <v>184</v>
      </c>
      <c r="D204" s="92" t="s">
        <v>348</v>
      </c>
      <c r="E204" s="92" t="s">
        <v>25</v>
      </c>
      <c r="F204" s="93">
        <v>55.23</v>
      </c>
      <c r="G204" s="92" t="s">
        <v>361</v>
      </c>
      <c r="I204" s="92" t="s">
        <v>477</v>
      </c>
      <c r="J204" s="92" t="s">
        <v>473</v>
      </c>
      <c r="K204" s="92" t="s">
        <v>478</v>
      </c>
    </row>
    <row r="205" spans="1:11" x14ac:dyDescent="0.2">
      <c r="A205" s="92" t="s">
        <v>212</v>
      </c>
      <c r="C205" s="92" t="s">
        <v>184</v>
      </c>
      <c r="D205" s="92" t="s">
        <v>349</v>
      </c>
      <c r="E205" s="92" t="s">
        <v>316</v>
      </c>
      <c r="F205" s="93">
        <v>14.12</v>
      </c>
      <c r="G205" s="92" t="s">
        <v>361</v>
      </c>
      <c r="I205" s="92" t="s">
        <v>477</v>
      </c>
      <c r="J205" s="92" t="s">
        <v>473</v>
      </c>
      <c r="K205" s="92" t="s">
        <v>478</v>
      </c>
    </row>
    <row r="206" spans="1:11" x14ac:dyDescent="0.2">
      <c r="A206" s="92" t="s">
        <v>212</v>
      </c>
      <c r="C206" s="92" t="s">
        <v>184</v>
      </c>
      <c r="D206" s="92" t="s">
        <v>350</v>
      </c>
      <c r="E206" s="92" t="s">
        <v>21</v>
      </c>
      <c r="F206" s="93">
        <v>14.23</v>
      </c>
      <c r="G206" s="92" t="s">
        <v>361</v>
      </c>
      <c r="I206" s="92" t="s">
        <v>604</v>
      </c>
      <c r="J206" s="92" t="s">
        <v>473</v>
      </c>
      <c r="K206" s="92" t="s">
        <v>605</v>
      </c>
    </row>
    <row r="207" spans="1:11" x14ac:dyDescent="0.2">
      <c r="A207" s="92" t="s">
        <v>212</v>
      </c>
      <c r="C207" s="92" t="s">
        <v>184</v>
      </c>
      <c r="D207" s="92" t="s">
        <v>351</v>
      </c>
      <c r="E207" s="92" t="s">
        <v>25</v>
      </c>
      <c r="F207" s="93">
        <v>22</v>
      </c>
      <c r="G207" s="92" t="s">
        <v>361</v>
      </c>
      <c r="I207" s="92" t="s">
        <v>477</v>
      </c>
      <c r="J207" s="92" t="s">
        <v>473</v>
      </c>
      <c r="K207" s="92" t="s">
        <v>478</v>
      </c>
    </row>
    <row r="208" spans="1:11" x14ac:dyDescent="0.2">
      <c r="A208" s="92" t="s">
        <v>212</v>
      </c>
      <c r="C208" s="92" t="s">
        <v>184</v>
      </c>
      <c r="D208" s="92" t="s">
        <v>352</v>
      </c>
      <c r="E208" s="92" t="s">
        <v>316</v>
      </c>
      <c r="F208" s="93">
        <v>14.4</v>
      </c>
      <c r="G208" s="92" t="s">
        <v>361</v>
      </c>
      <c r="H208" s="92" t="s">
        <v>686</v>
      </c>
      <c r="I208" s="92" t="s">
        <v>689</v>
      </c>
      <c r="J208" s="92" t="s">
        <v>473</v>
      </c>
      <c r="K208" s="92" t="s">
        <v>29</v>
      </c>
    </row>
    <row r="209" spans="1:11" x14ac:dyDescent="0.2">
      <c r="A209" s="92" t="s">
        <v>212</v>
      </c>
      <c r="C209" s="92" t="s">
        <v>184</v>
      </c>
      <c r="D209" s="92" t="s">
        <v>353</v>
      </c>
      <c r="E209" s="92" t="s">
        <v>316</v>
      </c>
      <c r="F209" s="93">
        <v>22.6</v>
      </c>
      <c r="G209" s="92" t="s">
        <v>361</v>
      </c>
      <c r="H209" s="92" t="s">
        <v>686</v>
      </c>
      <c r="I209" s="92" t="s">
        <v>689</v>
      </c>
      <c r="J209" s="92" t="s">
        <v>473</v>
      </c>
      <c r="K209" s="92" t="s">
        <v>29</v>
      </c>
    </row>
    <row r="210" spans="1:11" x14ac:dyDescent="0.2">
      <c r="A210" s="92" t="s">
        <v>212</v>
      </c>
      <c r="C210" s="92" t="s">
        <v>184</v>
      </c>
      <c r="D210" s="92" t="s">
        <v>354</v>
      </c>
      <c r="E210" s="92" t="s">
        <v>355</v>
      </c>
      <c r="F210" s="93">
        <v>3.7</v>
      </c>
      <c r="G210" s="92" t="s">
        <v>360</v>
      </c>
      <c r="I210" s="92" t="s">
        <v>512</v>
      </c>
      <c r="J210" s="92" t="s">
        <v>473</v>
      </c>
      <c r="K210" s="92" t="s">
        <v>513</v>
      </c>
    </row>
    <row r="211" spans="1:11" x14ac:dyDescent="0.2">
      <c r="A211" s="92" t="s">
        <v>212</v>
      </c>
      <c r="C211" s="92" t="s">
        <v>184</v>
      </c>
      <c r="D211" s="92" t="s">
        <v>354</v>
      </c>
      <c r="E211" s="92" t="s">
        <v>355</v>
      </c>
      <c r="F211" s="93">
        <v>3.7</v>
      </c>
      <c r="G211" s="92" t="s">
        <v>360</v>
      </c>
      <c r="I211" s="92" t="s">
        <v>641</v>
      </c>
      <c r="J211" s="92" t="s">
        <v>642</v>
      </c>
      <c r="K211" s="92" t="s">
        <v>643</v>
      </c>
    </row>
    <row r="212" spans="1:11" x14ac:dyDescent="0.2">
      <c r="A212" s="92" t="s">
        <v>212</v>
      </c>
      <c r="C212" s="92" t="s">
        <v>184</v>
      </c>
      <c r="D212" s="92" t="s">
        <v>356</v>
      </c>
      <c r="E212" s="92" t="s">
        <v>606</v>
      </c>
      <c r="F212" s="93">
        <v>5.8</v>
      </c>
      <c r="G212" s="92" t="s">
        <v>360</v>
      </c>
      <c r="I212" s="92" t="s">
        <v>512</v>
      </c>
      <c r="J212" s="92" t="s">
        <v>473</v>
      </c>
      <c r="K212" s="92" t="s">
        <v>513</v>
      </c>
    </row>
    <row r="213" spans="1:11" x14ac:dyDescent="0.2">
      <c r="A213" s="92" t="s">
        <v>212</v>
      </c>
      <c r="C213" s="92" t="s">
        <v>184</v>
      </c>
      <c r="D213" s="92" t="s">
        <v>356</v>
      </c>
      <c r="E213" s="92" t="s">
        <v>606</v>
      </c>
      <c r="F213" s="93">
        <v>5.8</v>
      </c>
      <c r="G213" s="92" t="s">
        <v>360</v>
      </c>
      <c r="I213" s="92" t="s">
        <v>641</v>
      </c>
      <c r="J213" s="92" t="s">
        <v>642</v>
      </c>
      <c r="K213" s="92" t="s">
        <v>643</v>
      </c>
    </row>
    <row r="214" spans="1:11" x14ac:dyDescent="0.2">
      <c r="A214" s="92" t="s">
        <v>212</v>
      </c>
      <c r="C214" s="92" t="s">
        <v>184</v>
      </c>
      <c r="D214" s="92" t="s">
        <v>358</v>
      </c>
      <c r="E214" s="92" t="s">
        <v>607</v>
      </c>
      <c r="F214" s="93">
        <v>8.3000000000000007</v>
      </c>
      <c r="G214" s="92" t="s">
        <v>360</v>
      </c>
      <c r="I214" s="92" t="s">
        <v>512</v>
      </c>
      <c r="J214" s="92" t="s">
        <v>473</v>
      </c>
      <c r="K214" s="92" t="s">
        <v>513</v>
      </c>
    </row>
    <row r="215" spans="1:11" x14ac:dyDescent="0.2">
      <c r="A215" s="92" t="s">
        <v>212</v>
      </c>
      <c r="C215" s="92" t="s">
        <v>184</v>
      </c>
      <c r="D215" s="92" t="s">
        <v>358</v>
      </c>
      <c r="E215" s="92" t="s">
        <v>607</v>
      </c>
      <c r="F215" s="93">
        <v>8.3000000000000007</v>
      </c>
      <c r="G215" s="92" t="s">
        <v>360</v>
      </c>
      <c r="I215" s="92" t="s">
        <v>641</v>
      </c>
      <c r="J215" s="92" t="s">
        <v>642</v>
      </c>
      <c r="K215" s="92" t="s">
        <v>643</v>
      </c>
    </row>
    <row r="216" spans="1:11" x14ac:dyDescent="0.2">
      <c r="A216" s="92" t="s">
        <v>212</v>
      </c>
      <c r="C216" s="92" t="s">
        <v>184</v>
      </c>
      <c r="D216" s="92" t="s">
        <v>608</v>
      </c>
      <c r="E216" s="92" t="s">
        <v>609</v>
      </c>
      <c r="G216" s="92" t="s">
        <v>361</v>
      </c>
      <c r="I216" s="92" t="s">
        <v>479</v>
      </c>
      <c r="J216" s="92" t="s">
        <v>473</v>
      </c>
      <c r="K216" s="92" t="s">
        <v>480</v>
      </c>
    </row>
    <row r="217" spans="1:11" x14ac:dyDescent="0.2">
      <c r="A217" s="92" t="s">
        <v>212</v>
      </c>
      <c r="C217" s="92" t="s">
        <v>184</v>
      </c>
      <c r="D217" s="92" t="s">
        <v>610</v>
      </c>
      <c r="E217" s="92" t="s">
        <v>611</v>
      </c>
      <c r="G217" s="92" t="s">
        <v>361</v>
      </c>
      <c r="I217" s="92" t="s">
        <v>479</v>
      </c>
      <c r="J217" s="92" t="s">
        <v>473</v>
      </c>
      <c r="K217" s="92" t="s">
        <v>480</v>
      </c>
    </row>
    <row r="218" spans="1:11" x14ac:dyDescent="0.2">
      <c r="A218" s="92" t="s">
        <v>212</v>
      </c>
      <c r="C218" s="92" t="s">
        <v>501</v>
      </c>
      <c r="E218" s="92" t="s">
        <v>612</v>
      </c>
      <c r="F218" s="93">
        <v>75.64</v>
      </c>
      <c r="I218" s="92" t="s">
        <v>503</v>
      </c>
      <c r="J218" s="92" t="s">
        <v>613</v>
      </c>
      <c r="K218" s="92" t="s">
        <v>505</v>
      </c>
    </row>
    <row r="219" spans="1:11" x14ac:dyDescent="0.2">
      <c r="A219" s="92" t="s">
        <v>212</v>
      </c>
      <c r="C219" s="92" t="s">
        <v>501</v>
      </c>
      <c r="E219" s="92" t="s">
        <v>612</v>
      </c>
      <c r="F219" s="93">
        <v>155.1</v>
      </c>
      <c r="I219" s="92" t="s">
        <v>506</v>
      </c>
      <c r="J219" s="92" t="s">
        <v>613</v>
      </c>
      <c r="K219" s="92" t="s">
        <v>507</v>
      </c>
    </row>
    <row r="220" spans="1:11" x14ac:dyDescent="0.2">
      <c r="A220" s="92" t="s">
        <v>224</v>
      </c>
      <c r="C220" s="92" t="s">
        <v>184</v>
      </c>
      <c r="E220" s="92" t="s">
        <v>61</v>
      </c>
      <c r="F220" s="93">
        <v>2.9</v>
      </c>
      <c r="H220" s="92" t="s">
        <v>686</v>
      </c>
      <c r="I220" s="92" t="s">
        <v>688</v>
      </c>
      <c r="J220" s="92" t="s">
        <v>473</v>
      </c>
      <c r="K220" s="92" t="s">
        <v>61</v>
      </c>
    </row>
    <row r="221" spans="1:11" x14ac:dyDescent="0.2">
      <c r="A221" s="92" t="s">
        <v>224</v>
      </c>
      <c r="C221" s="92" t="s">
        <v>184</v>
      </c>
      <c r="E221" s="92" t="s">
        <v>61</v>
      </c>
      <c r="F221" s="93">
        <v>2.9</v>
      </c>
      <c r="H221" s="92" t="s">
        <v>686</v>
      </c>
      <c r="I221" s="92" t="s">
        <v>688</v>
      </c>
      <c r="J221" s="92" t="s">
        <v>473</v>
      </c>
      <c r="K221" s="92" t="s">
        <v>61</v>
      </c>
    </row>
    <row r="222" spans="1:11" x14ac:dyDescent="0.2">
      <c r="A222" s="92" t="s">
        <v>224</v>
      </c>
      <c r="C222" s="92" t="s">
        <v>184</v>
      </c>
      <c r="E222" s="92" t="s">
        <v>61</v>
      </c>
      <c r="F222" s="93">
        <v>2.9</v>
      </c>
      <c r="H222" s="92" t="s">
        <v>686</v>
      </c>
      <c r="I222" s="92" t="s">
        <v>688</v>
      </c>
      <c r="J222" s="92" t="s">
        <v>473</v>
      </c>
      <c r="K222" s="92" t="s">
        <v>61</v>
      </c>
    </row>
    <row r="223" spans="1:11" x14ac:dyDescent="0.2">
      <c r="A223" s="92" t="s">
        <v>224</v>
      </c>
      <c r="C223" s="92" t="s">
        <v>184</v>
      </c>
      <c r="E223" s="92" t="s">
        <v>61</v>
      </c>
      <c r="F223" s="93">
        <v>2.9</v>
      </c>
      <c r="H223" s="92" t="s">
        <v>686</v>
      </c>
      <c r="I223" s="92" t="s">
        <v>688</v>
      </c>
      <c r="J223" s="92" t="s">
        <v>473</v>
      </c>
      <c r="K223" s="92" t="s">
        <v>61</v>
      </c>
    </row>
    <row r="224" spans="1:11" x14ac:dyDescent="0.2">
      <c r="A224" s="92" t="s">
        <v>224</v>
      </c>
      <c r="C224" s="92" t="s">
        <v>184</v>
      </c>
      <c r="E224" s="92" t="s">
        <v>61</v>
      </c>
      <c r="F224" s="93">
        <v>2.6</v>
      </c>
      <c r="H224" s="92" t="s">
        <v>686</v>
      </c>
      <c r="I224" s="92" t="s">
        <v>688</v>
      </c>
      <c r="J224" s="92" t="s">
        <v>473</v>
      </c>
      <c r="K224" s="92" t="s">
        <v>61</v>
      </c>
    </row>
    <row r="225" spans="1:11" x14ac:dyDescent="0.2">
      <c r="A225" s="92" t="s">
        <v>224</v>
      </c>
      <c r="C225" s="92" t="s">
        <v>184</v>
      </c>
      <c r="E225" s="92" t="s">
        <v>61</v>
      </c>
      <c r="F225" s="93">
        <v>2.6</v>
      </c>
      <c r="H225" s="92" t="s">
        <v>686</v>
      </c>
      <c r="I225" s="92" t="s">
        <v>688</v>
      </c>
      <c r="J225" s="92" t="s">
        <v>473</v>
      </c>
      <c r="K225" s="92" t="s">
        <v>61</v>
      </c>
    </row>
    <row r="226" spans="1:11" x14ac:dyDescent="0.2">
      <c r="A226" s="92" t="s">
        <v>224</v>
      </c>
      <c r="C226" s="92" t="s">
        <v>184</v>
      </c>
      <c r="E226" s="92" t="s">
        <v>61</v>
      </c>
      <c r="F226" s="93">
        <v>2.6</v>
      </c>
      <c r="H226" s="92" t="s">
        <v>686</v>
      </c>
      <c r="I226" s="92" t="s">
        <v>688</v>
      </c>
      <c r="J226" s="92" t="s">
        <v>473</v>
      </c>
      <c r="K226" s="92" t="s">
        <v>61</v>
      </c>
    </row>
    <row r="227" spans="1:11" x14ac:dyDescent="0.2">
      <c r="A227" s="92" t="s">
        <v>224</v>
      </c>
      <c r="C227" s="92" t="s">
        <v>184</v>
      </c>
      <c r="D227" s="92" t="s">
        <v>185</v>
      </c>
      <c r="E227" s="92" t="s">
        <v>128</v>
      </c>
      <c r="F227" s="93">
        <v>49.7</v>
      </c>
      <c r="G227" s="92" t="s">
        <v>361</v>
      </c>
      <c r="H227" s="92" t="s">
        <v>686</v>
      </c>
      <c r="I227" s="92" t="s">
        <v>690</v>
      </c>
      <c r="J227" s="92" t="s">
        <v>473</v>
      </c>
      <c r="K227" s="92" t="s">
        <v>691</v>
      </c>
    </row>
    <row r="228" spans="1:11" x14ac:dyDescent="0.2">
      <c r="A228" s="92" t="s">
        <v>224</v>
      </c>
      <c r="C228" s="92" t="s">
        <v>184</v>
      </c>
      <c r="D228" s="92" t="s">
        <v>186</v>
      </c>
      <c r="E228" s="92" t="s">
        <v>123</v>
      </c>
      <c r="F228" s="93">
        <v>7</v>
      </c>
      <c r="G228" s="92" t="s">
        <v>385</v>
      </c>
      <c r="H228" s="92" t="s">
        <v>686</v>
      </c>
      <c r="I228" s="92" t="s">
        <v>692</v>
      </c>
      <c r="J228" s="92" t="s">
        <v>614</v>
      </c>
      <c r="K228" s="92" t="s">
        <v>693</v>
      </c>
    </row>
    <row r="229" spans="1:11" x14ac:dyDescent="0.2">
      <c r="A229" s="92" t="s">
        <v>224</v>
      </c>
      <c r="C229" s="92" t="s">
        <v>184</v>
      </c>
      <c r="D229" s="92" t="s">
        <v>187</v>
      </c>
      <c r="E229" s="92" t="s">
        <v>123</v>
      </c>
      <c r="F229" s="93">
        <v>7</v>
      </c>
      <c r="G229" s="92" t="s">
        <v>385</v>
      </c>
      <c r="H229" s="92" t="s">
        <v>686</v>
      </c>
      <c r="I229" s="92" t="s">
        <v>692</v>
      </c>
      <c r="J229" s="92" t="s">
        <v>614</v>
      </c>
      <c r="K229" s="92" t="s">
        <v>693</v>
      </c>
    </row>
    <row r="230" spans="1:11" x14ac:dyDescent="0.2">
      <c r="A230" s="92" t="s">
        <v>224</v>
      </c>
      <c r="C230" s="92" t="s">
        <v>184</v>
      </c>
      <c r="D230" s="92" t="s">
        <v>188</v>
      </c>
      <c r="E230" s="92" t="s">
        <v>27</v>
      </c>
      <c r="F230" s="93">
        <v>3.4</v>
      </c>
      <c r="G230" s="92" t="s">
        <v>361</v>
      </c>
      <c r="H230" s="92" t="s">
        <v>686</v>
      </c>
      <c r="I230" s="92" t="s">
        <v>690</v>
      </c>
      <c r="J230" s="92" t="s">
        <v>473</v>
      </c>
      <c r="K230" s="92" t="s">
        <v>691</v>
      </c>
    </row>
    <row r="231" spans="1:11" x14ac:dyDescent="0.2">
      <c r="A231" s="92" t="s">
        <v>224</v>
      </c>
      <c r="C231" s="92" t="s">
        <v>184</v>
      </c>
      <c r="D231" s="92" t="s">
        <v>192</v>
      </c>
      <c r="E231" s="92" t="s">
        <v>47</v>
      </c>
      <c r="F231" s="93">
        <v>14.1</v>
      </c>
      <c r="G231" s="92" t="s">
        <v>386</v>
      </c>
      <c r="H231" s="92" t="s">
        <v>686</v>
      </c>
      <c r="I231" s="92" t="s">
        <v>687</v>
      </c>
      <c r="J231" s="92" t="s">
        <v>473</v>
      </c>
      <c r="K231" s="92" t="s">
        <v>47</v>
      </c>
    </row>
    <row r="232" spans="1:11" x14ac:dyDescent="0.2">
      <c r="A232" s="92" t="s">
        <v>224</v>
      </c>
      <c r="C232" s="92" t="s">
        <v>184</v>
      </c>
      <c r="D232" s="92" t="s">
        <v>193</v>
      </c>
      <c r="E232" s="92" t="s">
        <v>194</v>
      </c>
      <c r="F232" s="93">
        <v>52.2</v>
      </c>
      <c r="G232" s="92" t="s">
        <v>361</v>
      </c>
      <c r="I232" s="92" t="s">
        <v>479</v>
      </c>
      <c r="J232" s="92" t="s">
        <v>473</v>
      </c>
      <c r="K232" s="92" t="s">
        <v>480</v>
      </c>
    </row>
    <row r="233" spans="1:11" x14ac:dyDescent="0.2">
      <c r="A233" s="92" t="s">
        <v>224</v>
      </c>
      <c r="C233" s="92" t="s">
        <v>184</v>
      </c>
      <c r="D233" s="92" t="s">
        <v>197</v>
      </c>
      <c r="E233" s="92" t="s">
        <v>27</v>
      </c>
      <c r="F233" s="93">
        <v>27.2</v>
      </c>
      <c r="G233" s="92" t="s">
        <v>361</v>
      </c>
      <c r="I233" s="92" t="s">
        <v>479</v>
      </c>
      <c r="J233" s="92" t="s">
        <v>473</v>
      </c>
      <c r="K233" s="92" t="s">
        <v>480</v>
      </c>
    </row>
    <row r="234" spans="1:11" x14ac:dyDescent="0.2">
      <c r="A234" s="92" t="s">
        <v>224</v>
      </c>
      <c r="C234" s="92" t="s">
        <v>184</v>
      </c>
      <c r="D234" s="92" t="s">
        <v>198</v>
      </c>
      <c r="E234" s="92" t="s">
        <v>21</v>
      </c>
      <c r="F234" s="93">
        <v>7.4</v>
      </c>
      <c r="G234" s="92" t="s">
        <v>369</v>
      </c>
      <c r="I234" s="92" t="s">
        <v>472</v>
      </c>
      <c r="J234" s="92" t="s">
        <v>473</v>
      </c>
      <c r="K234" s="92" t="s">
        <v>474</v>
      </c>
    </row>
    <row r="235" spans="1:11" x14ac:dyDescent="0.2">
      <c r="A235" s="92" t="s">
        <v>224</v>
      </c>
      <c r="C235" s="92" t="s">
        <v>184</v>
      </c>
      <c r="D235" s="92" t="s">
        <v>199</v>
      </c>
      <c r="E235" s="92" t="s">
        <v>200</v>
      </c>
      <c r="F235" s="93">
        <v>25</v>
      </c>
      <c r="G235" s="92" t="s">
        <v>361</v>
      </c>
      <c r="I235" s="92" t="s">
        <v>477</v>
      </c>
      <c r="J235" s="92" t="s">
        <v>473</v>
      </c>
      <c r="K235" s="92" t="s">
        <v>478</v>
      </c>
    </row>
    <row r="236" spans="1:11" x14ac:dyDescent="0.2">
      <c r="A236" s="92" t="s">
        <v>224</v>
      </c>
      <c r="C236" s="92" t="s">
        <v>184</v>
      </c>
      <c r="D236" s="92" t="s">
        <v>201</v>
      </c>
      <c r="E236" s="92" t="s">
        <v>25</v>
      </c>
      <c r="F236" s="93">
        <v>29</v>
      </c>
      <c r="G236" s="92" t="s">
        <v>361</v>
      </c>
      <c r="I236" s="92" t="s">
        <v>477</v>
      </c>
      <c r="J236" s="92" t="s">
        <v>473</v>
      </c>
      <c r="K236" s="92" t="s">
        <v>478</v>
      </c>
    </row>
    <row r="237" spans="1:11" x14ac:dyDescent="0.2">
      <c r="A237" s="92" t="s">
        <v>224</v>
      </c>
      <c r="C237" s="92" t="s">
        <v>184</v>
      </c>
      <c r="D237" s="92" t="s">
        <v>202</v>
      </c>
      <c r="E237" s="92" t="s">
        <v>203</v>
      </c>
      <c r="F237" s="93">
        <v>14</v>
      </c>
      <c r="G237" s="92" t="s">
        <v>361</v>
      </c>
      <c r="I237" s="92" t="s">
        <v>479</v>
      </c>
      <c r="J237" s="92" t="s">
        <v>473</v>
      </c>
      <c r="K237" s="92" t="s">
        <v>480</v>
      </c>
    </row>
    <row r="238" spans="1:11" x14ac:dyDescent="0.2">
      <c r="A238" s="92" t="s">
        <v>224</v>
      </c>
      <c r="C238" s="92" t="s">
        <v>184</v>
      </c>
      <c r="D238" s="92" t="s">
        <v>204</v>
      </c>
      <c r="E238" s="92" t="s">
        <v>205</v>
      </c>
      <c r="F238" s="93">
        <v>11.4</v>
      </c>
      <c r="G238" s="92" t="s">
        <v>369</v>
      </c>
      <c r="I238" s="92" t="s">
        <v>481</v>
      </c>
      <c r="J238" s="92" t="s">
        <v>473</v>
      </c>
      <c r="K238" s="92" t="s">
        <v>480</v>
      </c>
    </row>
    <row r="239" spans="1:11" x14ac:dyDescent="0.2">
      <c r="A239" s="92" t="s">
        <v>224</v>
      </c>
      <c r="C239" s="92" t="s">
        <v>184</v>
      </c>
      <c r="D239" s="92" t="s">
        <v>206</v>
      </c>
      <c r="E239" s="92" t="s">
        <v>27</v>
      </c>
      <c r="F239" s="93">
        <v>40</v>
      </c>
      <c r="G239" s="92" t="s">
        <v>361</v>
      </c>
      <c r="I239" s="92" t="s">
        <v>479</v>
      </c>
      <c r="J239" s="92" t="s">
        <v>473</v>
      </c>
      <c r="K239" s="92" t="s">
        <v>480</v>
      </c>
    </row>
    <row r="240" spans="1:11" x14ac:dyDescent="0.2">
      <c r="A240" s="92" t="s">
        <v>224</v>
      </c>
      <c r="C240" s="92" t="s">
        <v>184</v>
      </c>
      <c r="D240" s="92" t="s">
        <v>207</v>
      </c>
      <c r="E240" s="92" t="s">
        <v>25</v>
      </c>
      <c r="F240" s="93">
        <v>26</v>
      </c>
      <c r="G240" s="92" t="s">
        <v>361</v>
      </c>
      <c r="I240" s="92" t="s">
        <v>477</v>
      </c>
      <c r="J240" s="92" t="s">
        <v>473</v>
      </c>
      <c r="K240" s="92" t="s">
        <v>478</v>
      </c>
    </row>
    <row r="241" spans="1:11" x14ac:dyDescent="0.2">
      <c r="A241" s="92" t="s">
        <v>224</v>
      </c>
      <c r="C241" s="92" t="s">
        <v>184</v>
      </c>
      <c r="D241" s="92" t="s">
        <v>208</v>
      </c>
      <c r="E241" s="92" t="s">
        <v>25</v>
      </c>
      <c r="F241" s="93">
        <v>26</v>
      </c>
      <c r="G241" s="92" t="s">
        <v>361</v>
      </c>
      <c r="I241" s="92" t="s">
        <v>477</v>
      </c>
      <c r="J241" s="92" t="s">
        <v>473</v>
      </c>
      <c r="K241" s="92" t="s">
        <v>478</v>
      </c>
    </row>
    <row r="242" spans="1:11" x14ac:dyDescent="0.2">
      <c r="A242" s="92" t="s">
        <v>224</v>
      </c>
      <c r="C242" s="92" t="s">
        <v>184</v>
      </c>
      <c r="D242" s="92" t="s">
        <v>209</v>
      </c>
      <c r="E242" s="92" t="s">
        <v>210</v>
      </c>
      <c r="F242" s="93">
        <v>17</v>
      </c>
      <c r="G242" s="92" t="s">
        <v>361</v>
      </c>
      <c r="I242" s="92" t="s">
        <v>477</v>
      </c>
      <c r="J242" s="92" t="s">
        <v>473</v>
      </c>
      <c r="K242" s="92" t="s">
        <v>478</v>
      </c>
    </row>
    <row r="243" spans="1:11" x14ac:dyDescent="0.2">
      <c r="A243" s="92" t="s">
        <v>224</v>
      </c>
      <c r="C243" s="92" t="s">
        <v>184</v>
      </c>
      <c r="D243" s="92" t="s">
        <v>211</v>
      </c>
      <c r="E243" s="92" t="s">
        <v>27</v>
      </c>
      <c r="F243" s="93">
        <v>19.2</v>
      </c>
      <c r="G243" s="92" t="s">
        <v>361</v>
      </c>
      <c r="I243" s="92" t="s">
        <v>479</v>
      </c>
      <c r="J243" s="92" t="s">
        <v>473</v>
      </c>
      <c r="K243" s="92" t="s">
        <v>480</v>
      </c>
    </row>
    <row r="244" spans="1:11" x14ac:dyDescent="0.2">
      <c r="A244" s="92" t="s">
        <v>224</v>
      </c>
      <c r="C244" s="92" t="s">
        <v>184</v>
      </c>
      <c r="D244" s="92" t="s">
        <v>212</v>
      </c>
      <c r="E244" s="92" t="s">
        <v>213</v>
      </c>
      <c r="F244" s="93">
        <v>59.3</v>
      </c>
      <c r="G244" s="92" t="s">
        <v>361</v>
      </c>
      <c r="I244" s="92" t="s">
        <v>477</v>
      </c>
      <c r="J244" s="92" t="s">
        <v>473</v>
      </c>
      <c r="K244" s="92" t="s">
        <v>478</v>
      </c>
    </row>
    <row r="245" spans="1:11" x14ac:dyDescent="0.2">
      <c r="A245" s="92" t="s">
        <v>224</v>
      </c>
      <c r="C245" s="92" t="s">
        <v>184</v>
      </c>
      <c r="D245" s="92" t="s">
        <v>214</v>
      </c>
      <c r="E245" s="92" t="s">
        <v>27</v>
      </c>
      <c r="F245" s="93">
        <v>27.3</v>
      </c>
      <c r="G245" s="92" t="s">
        <v>361</v>
      </c>
      <c r="I245" s="92" t="s">
        <v>479</v>
      </c>
      <c r="J245" s="92" t="s">
        <v>473</v>
      </c>
      <c r="K245" s="92" t="s">
        <v>480</v>
      </c>
    </row>
    <row r="246" spans="1:11" x14ac:dyDescent="0.2">
      <c r="A246" s="92" t="s">
        <v>224</v>
      </c>
      <c r="C246" s="92" t="s">
        <v>184</v>
      </c>
      <c r="D246" s="92" t="s">
        <v>215</v>
      </c>
      <c r="E246" s="92" t="s">
        <v>47</v>
      </c>
      <c r="F246" s="93">
        <v>15.9</v>
      </c>
      <c r="H246" s="92" t="s">
        <v>686</v>
      </c>
      <c r="I246" s="92" t="s">
        <v>687</v>
      </c>
      <c r="J246" s="92" t="s">
        <v>473</v>
      </c>
      <c r="K246" s="92" t="s">
        <v>47</v>
      </c>
    </row>
    <row r="247" spans="1:11" x14ac:dyDescent="0.2">
      <c r="A247" s="92" t="s">
        <v>224</v>
      </c>
      <c r="C247" s="92" t="s">
        <v>184</v>
      </c>
      <c r="D247" s="92" t="s">
        <v>216</v>
      </c>
      <c r="E247" s="92" t="s">
        <v>27</v>
      </c>
      <c r="F247" s="93">
        <v>12.4</v>
      </c>
      <c r="G247" s="92" t="s">
        <v>361</v>
      </c>
      <c r="I247" s="92" t="s">
        <v>479</v>
      </c>
      <c r="J247" s="92" t="s">
        <v>473</v>
      </c>
      <c r="K247" s="92" t="s">
        <v>480</v>
      </c>
    </row>
    <row r="248" spans="1:11" x14ac:dyDescent="0.2">
      <c r="A248" s="92" t="s">
        <v>224</v>
      </c>
      <c r="C248" s="92" t="s">
        <v>184</v>
      </c>
      <c r="D248" s="92" t="s">
        <v>217</v>
      </c>
      <c r="E248" s="92" t="s">
        <v>218</v>
      </c>
      <c r="F248" s="93">
        <v>18.5</v>
      </c>
      <c r="G248" s="92" t="s">
        <v>361</v>
      </c>
      <c r="I248" s="92" t="s">
        <v>477</v>
      </c>
      <c r="J248" s="92" t="s">
        <v>473</v>
      </c>
      <c r="K248" s="92" t="s">
        <v>478</v>
      </c>
    </row>
    <row r="249" spans="1:11" x14ac:dyDescent="0.2">
      <c r="A249" s="92" t="s">
        <v>224</v>
      </c>
      <c r="C249" s="92" t="s">
        <v>184</v>
      </c>
      <c r="D249" s="92" t="s">
        <v>219</v>
      </c>
      <c r="E249" s="92" t="s">
        <v>220</v>
      </c>
      <c r="F249" s="93">
        <v>18.5</v>
      </c>
      <c r="G249" s="92" t="s">
        <v>361</v>
      </c>
      <c r="I249" s="92" t="s">
        <v>477</v>
      </c>
      <c r="J249" s="92" t="s">
        <v>473</v>
      </c>
      <c r="K249" s="92" t="s">
        <v>478</v>
      </c>
    </row>
    <row r="250" spans="1:11" x14ac:dyDescent="0.2">
      <c r="A250" s="92" t="s">
        <v>224</v>
      </c>
      <c r="C250" s="92" t="s">
        <v>184</v>
      </c>
      <c r="D250" s="92" t="s">
        <v>221</v>
      </c>
      <c r="E250" s="92" t="s">
        <v>27</v>
      </c>
      <c r="F250" s="93">
        <v>32.1</v>
      </c>
      <c r="G250" s="92" t="s">
        <v>361</v>
      </c>
      <c r="I250" s="92" t="s">
        <v>479</v>
      </c>
      <c r="J250" s="92" t="s">
        <v>473</v>
      </c>
      <c r="K250" s="92" t="s">
        <v>480</v>
      </c>
    </row>
    <row r="251" spans="1:11" x14ac:dyDescent="0.2">
      <c r="A251" s="92" t="s">
        <v>224</v>
      </c>
      <c r="C251" s="92" t="s">
        <v>184</v>
      </c>
      <c r="D251" s="92" t="s">
        <v>222</v>
      </c>
      <c r="E251" s="92" t="s">
        <v>223</v>
      </c>
      <c r="F251" s="93">
        <v>19.2</v>
      </c>
      <c r="G251" s="92" t="s">
        <v>361</v>
      </c>
      <c r="I251" s="92" t="s">
        <v>477</v>
      </c>
      <c r="J251" s="92" t="s">
        <v>473</v>
      </c>
      <c r="K251" s="92" t="s">
        <v>478</v>
      </c>
    </row>
    <row r="252" spans="1:11" x14ac:dyDescent="0.2">
      <c r="A252" s="92" t="s">
        <v>224</v>
      </c>
      <c r="C252" s="92" t="s">
        <v>184</v>
      </c>
      <c r="D252" s="92" t="s">
        <v>224</v>
      </c>
      <c r="E252" s="92" t="s">
        <v>23</v>
      </c>
      <c r="F252" s="93">
        <v>51.75</v>
      </c>
      <c r="G252" s="92" t="s">
        <v>361</v>
      </c>
      <c r="I252" s="92" t="s">
        <v>477</v>
      </c>
      <c r="J252" s="92" t="s">
        <v>473</v>
      </c>
      <c r="K252" s="92" t="s">
        <v>478</v>
      </c>
    </row>
    <row r="253" spans="1:11" x14ac:dyDescent="0.2">
      <c r="A253" s="92" t="s">
        <v>224</v>
      </c>
      <c r="C253" s="92" t="s">
        <v>184</v>
      </c>
      <c r="D253" s="92" t="s">
        <v>225</v>
      </c>
      <c r="E253" s="92" t="s">
        <v>226</v>
      </c>
      <c r="F253" s="93">
        <v>38.5</v>
      </c>
      <c r="G253" s="92" t="s">
        <v>361</v>
      </c>
      <c r="I253" s="92" t="s">
        <v>477</v>
      </c>
      <c r="J253" s="92" t="s">
        <v>473</v>
      </c>
      <c r="K253" s="92" t="s">
        <v>478</v>
      </c>
    </row>
    <row r="254" spans="1:11" x14ac:dyDescent="0.2">
      <c r="A254" s="92" t="s">
        <v>224</v>
      </c>
      <c r="C254" s="92" t="s">
        <v>184</v>
      </c>
      <c r="D254" s="92" t="s">
        <v>227</v>
      </c>
      <c r="E254" s="92" t="s">
        <v>228</v>
      </c>
      <c r="F254" s="93">
        <v>13</v>
      </c>
      <c r="G254" s="92" t="s">
        <v>369</v>
      </c>
      <c r="I254" s="92" t="s">
        <v>481</v>
      </c>
      <c r="J254" s="92" t="s">
        <v>473</v>
      </c>
      <c r="K254" s="92" t="s">
        <v>480</v>
      </c>
    </row>
    <row r="255" spans="1:11" x14ac:dyDescent="0.2">
      <c r="A255" s="92" t="s">
        <v>224</v>
      </c>
      <c r="C255" s="92" t="s">
        <v>184</v>
      </c>
      <c r="D255" s="92" t="s">
        <v>229</v>
      </c>
      <c r="E255" s="92" t="s">
        <v>230</v>
      </c>
      <c r="F255" s="93">
        <v>9.8000000000000007</v>
      </c>
      <c r="G255" s="92" t="s">
        <v>361</v>
      </c>
      <c r="I255" s="92" t="s">
        <v>479</v>
      </c>
      <c r="J255" s="92" t="s">
        <v>473</v>
      </c>
      <c r="K255" s="92" t="s">
        <v>480</v>
      </c>
    </row>
    <row r="256" spans="1:11" x14ac:dyDescent="0.2">
      <c r="A256" s="92" t="s">
        <v>224</v>
      </c>
      <c r="C256" s="92" t="s">
        <v>184</v>
      </c>
      <c r="D256" s="92" t="s">
        <v>236</v>
      </c>
      <c r="E256" s="92" t="s">
        <v>123</v>
      </c>
      <c r="F256" s="93">
        <v>7.8</v>
      </c>
      <c r="G256" s="92" t="s">
        <v>385</v>
      </c>
      <c r="I256" s="92" t="s">
        <v>512</v>
      </c>
      <c r="J256" s="92" t="s">
        <v>614</v>
      </c>
      <c r="K256" s="92" t="s">
        <v>513</v>
      </c>
    </row>
    <row r="257" spans="1:11" x14ac:dyDescent="0.2">
      <c r="A257" s="92" t="s">
        <v>224</v>
      </c>
      <c r="C257" s="92" t="s">
        <v>184</v>
      </c>
      <c r="D257" s="92" t="s">
        <v>238</v>
      </c>
      <c r="E257" s="92" t="s">
        <v>123</v>
      </c>
      <c r="F257" s="93">
        <v>7.8</v>
      </c>
      <c r="G257" s="92" t="s">
        <v>385</v>
      </c>
      <c r="I257" s="92" t="s">
        <v>512</v>
      </c>
      <c r="J257" s="92" t="s">
        <v>614</v>
      </c>
      <c r="K257" s="92" t="s">
        <v>513</v>
      </c>
    </row>
    <row r="258" spans="1:11" x14ac:dyDescent="0.2">
      <c r="A258" s="92" t="s">
        <v>224</v>
      </c>
      <c r="C258" s="92" t="s">
        <v>184</v>
      </c>
      <c r="D258" s="92" t="s">
        <v>239</v>
      </c>
      <c r="E258" s="92" t="s">
        <v>27</v>
      </c>
      <c r="F258" s="93">
        <v>86.1</v>
      </c>
      <c r="G258" s="92" t="s">
        <v>361</v>
      </c>
      <c r="I258" s="92" t="s">
        <v>479</v>
      </c>
      <c r="J258" s="92" t="s">
        <v>473</v>
      </c>
      <c r="K258" s="92" t="s">
        <v>480</v>
      </c>
    </row>
    <row r="259" spans="1:11" x14ac:dyDescent="0.2">
      <c r="A259" s="92" t="s">
        <v>224</v>
      </c>
      <c r="C259" s="92" t="s">
        <v>184</v>
      </c>
      <c r="D259" s="92" t="s">
        <v>240</v>
      </c>
      <c r="E259" s="92" t="s">
        <v>120</v>
      </c>
      <c r="F259" s="93">
        <v>7</v>
      </c>
      <c r="G259" s="92" t="s">
        <v>369</v>
      </c>
      <c r="I259" s="92" t="s">
        <v>481</v>
      </c>
      <c r="J259" s="92" t="s">
        <v>473</v>
      </c>
      <c r="K259" s="92" t="s">
        <v>480</v>
      </c>
    </row>
    <row r="260" spans="1:11" x14ac:dyDescent="0.2">
      <c r="A260" s="92" t="s">
        <v>224</v>
      </c>
      <c r="C260" s="92" t="s">
        <v>184</v>
      </c>
      <c r="D260" s="92" t="s">
        <v>241</v>
      </c>
      <c r="E260" s="92" t="s">
        <v>23</v>
      </c>
      <c r="F260" s="93">
        <v>51.25</v>
      </c>
      <c r="G260" s="92" t="s">
        <v>361</v>
      </c>
      <c r="I260" s="92" t="s">
        <v>477</v>
      </c>
      <c r="J260" s="92" t="s">
        <v>473</v>
      </c>
      <c r="K260" s="92" t="s">
        <v>478</v>
      </c>
    </row>
    <row r="261" spans="1:11" x14ac:dyDescent="0.2">
      <c r="A261" s="92" t="s">
        <v>224</v>
      </c>
      <c r="C261" s="92" t="s">
        <v>184</v>
      </c>
      <c r="D261" s="92" t="s">
        <v>242</v>
      </c>
      <c r="E261" s="92" t="s">
        <v>29</v>
      </c>
      <c r="F261" s="93">
        <v>17</v>
      </c>
      <c r="G261" s="92" t="s">
        <v>361</v>
      </c>
      <c r="I261" s="92" t="s">
        <v>477</v>
      </c>
      <c r="J261" s="92" t="s">
        <v>473</v>
      </c>
      <c r="K261" s="92" t="s">
        <v>478</v>
      </c>
    </row>
    <row r="262" spans="1:11" x14ac:dyDescent="0.2">
      <c r="A262" s="92" t="s">
        <v>224</v>
      </c>
      <c r="C262" s="92" t="s">
        <v>184</v>
      </c>
      <c r="D262" s="92" t="s">
        <v>243</v>
      </c>
      <c r="E262" s="92" t="s">
        <v>23</v>
      </c>
      <c r="F262" s="93">
        <v>40.950000000000003</v>
      </c>
      <c r="G262" s="92" t="s">
        <v>361</v>
      </c>
      <c r="I262" s="92" t="s">
        <v>477</v>
      </c>
      <c r="J262" s="92" t="s">
        <v>473</v>
      </c>
      <c r="K262" s="92" t="s">
        <v>478</v>
      </c>
    </row>
    <row r="263" spans="1:11" x14ac:dyDescent="0.2">
      <c r="A263" s="92" t="s">
        <v>224</v>
      </c>
      <c r="C263" s="92" t="s">
        <v>184</v>
      </c>
      <c r="D263" s="92" t="s">
        <v>244</v>
      </c>
      <c r="E263" s="92" t="s">
        <v>47</v>
      </c>
      <c r="F263" s="93">
        <v>12.2</v>
      </c>
      <c r="H263" s="92" t="s">
        <v>686</v>
      </c>
      <c r="I263" s="92" t="s">
        <v>687</v>
      </c>
      <c r="J263" s="92" t="s">
        <v>473</v>
      </c>
      <c r="K263" s="92" t="s">
        <v>47</v>
      </c>
    </row>
    <row r="264" spans="1:11" x14ac:dyDescent="0.2">
      <c r="A264" s="92" t="s">
        <v>224</v>
      </c>
      <c r="C264" s="92" t="s">
        <v>184</v>
      </c>
      <c r="D264" s="92" t="s">
        <v>245</v>
      </c>
      <c r="E264" s="92" t="s">
        <v>27</v>
      </c>
      <c r="F264" s="93">
        <v>114</v>
      </c>
      <c r="G264" s="92" t="s">
        <v>361</v>
      </c>
      <c r="I264" s="92" t="s">
        <v>479</v>
      </c>
      <c r="J264" s="92" t="s">
        <v>473</v>
      </c>
      <c r="K264" s="92" t="s">
        <v>480</v>
      </c>
    </row>
    <row r="265" spans="1:11" x14ac:dyDescent="0.2">
      <c r="A265" s="92" t="s">
        <v>224</v>
      </c>
      <c r="C265" s="92" t="s">
        <v>184</v>
      </c>
      <c r="D265" s="92" t="s">
        <v>246</v>
      </c>
      <c r="E265" s="92" t="s">
        <v>120</v>
      </c>
      <c r="F265" s="93">
        <v>10.5</v>
      </c>
      <c r="G265" s="92" t="s">
        <v>369</v>
      </c>
      <c r="I265" s="92" t="s">
        <v>481</v>
      </c>
      <c r="J265" s="92" t="s">
        <v>473</v>
      </c>
      <c r="K265" s="92" t="s">
        <v>480</v>
      </c>
    </row>
    <row r="266" spans="1:11" x14ac:dyDescent="0.2">
      <c r="A266" s="92" t="s">
        <v>224</v>
      </c>
      <c r="C266" s="92" t="s">
        <v>184</v>
      </c>
      <c r="D266" s="92" t="s">
        <v>247</v>
      </c>
      <c r="E266" s="92" t="s">
        <v>23</v>
      </c>
      <c r="F266" s="93">
        <v>51.6</v>
      </c>
      <c r="G266" s="92" t="s">
        <v>361</v>
      </c>
      <c r="I266" s="92" t="s">
        <v>477</v>
      </c>
      <c r="J266" s="92" t="s">
        <v>473</v>
      </c>
      <c r="K266" s="92" t="s">
        <v>478</v>
      </c>
    </row>
    <row r="267" spans="1:11" x14ac:dyDescent="0.2">
      <c r="A267" s="92" t="s">
        <v>224</v>
      </c>
      <c r="C267" s="92" t="s">
        <v>184</v>
      </c>
      <c r="D267" s="92" t="s">
        <v>248</v>
      </c>
      <c r="E267" s="92" t="s">
        <v>29</v>
      </c>
      <c r="F267" s="93">
        <v>17</v>
      </c>
      <c r="G267" s="92" t="s">
        <v>361</v>
      </c>
      <c r="I267" s="92" t="s">
        <v>477</v>
      </c>
      <c r="J267" s="92" t="s">
        <v>473</v>
      </c>
      <c r="K267" s="92" t="s">
        <v>478</v>
      </c>
    </row>
    <row r="268" spans="1:11" x14ac:dyDescent="0.2">
      <c r="A268" s="92" t="s">
        <v>224</v>
      </c>
      <c r="C268" s="92" t="s">
        <v>184</v>
      </c>
      <c r="D268" s="92" t="s">
        <v>249</v>
      </c>
      <c r="E268" s="92" t="s">
        <v>23</v>
      </c>
      <c r="F268" s="93">
        <v>69.599999999999994</v>
      </c>
      <c r="G268" s="92" t="s">
        <v>361</v>
      </c>
      <c r="I268" s="92" t="s">
        <v>477</v>
      </c>
      <c r="J268" s="92" t="s">
        <v>473</v>
      </c>
      <c r="K268" s="92" t="s">
        <v>478</v>
      </c>
    </row>
    <row r="269" spans="1:11" x14ac:dyDescent="0.2">
      <c r="A269" s="92" t="s">
        <v>224</v>
      </c>
      <c r="C269" s="92" t="s">
        <v>184</v>
      </c>
      <c r="D269" s="92" t="s">
        <v>250</v>
      </c>
      <c r="E269" s="92" t="s">
        <v>251</v>
      </c>
      <c r="F269" s="93">
        <v>17.2</v>
      </c>
      <c r="G269" s="92" t="s">
        <v>361</v>
      </c>
      <c r="I269" s="92" t="s">
        <v>477</v>
      </c>
      <c r="J269" s="92" t="s">
        <v>473</v>
      </c>
      <c r="K269" s="92" t="s">
        <v>478</v>
      </c>
    </row>
    <row r="270" spans="1:11" x14ac:dyDescent="0.2">
      <c r="A270" s="92" t="s">
        <v>224</v>
      </c>
      <c r="C270" s="92" t="s">
        <v>184</v>
      </c>
      <c r="D270" s="92" t="s">
        <v>252</v>
      </c>
      <c r="E270" s="92" t="s">
        <v>253</v>
      </c>
      <c r="F270" s="93">
        <v>30.4</v>
      </c>
      <c r="G270" s="92" t="s">
        <v>361</v>
      </c>
      <c r="I270" s="92" t="s">
        <v>514</v>
      </c>
      <c r="J270" s="92" t="s">
        <v>473</v>
      </c>
      <c r="K270" s="92" t="s">
        <v>61</v>
      </c>
    </row>
    <row r="271" spans="1:11" x14ac:dyDescent="0.2">
      <c r="A271" s="92" t="s">
        <v>224</v>
      </c>
      <c r="C271" s="92" t="s">
        <v>184</v>
      </c>
      <c r="D271" s="92" t="s">
        <v>254</v>
      </c>
      <c r="E271" s="92" t="s">
        <v>27</v>
      </c>
      <c r="F271" s="93">
        <v>33.4</v>
      </c>
      <c r="G271" s="92" t="s">
        <v>361</v>
      </c>
      <c r="I271" s="92" t="s">
        <v>479</v>
      </c>
      <c r="J271" s="92" t="s">
        <v>473</v>
      </c>
      <c r="K271" s="92" t="s">
        <v>480</v>
      </c>
    </row>
    <row r="272" spans="1:11" x14ac:dyDescent="0.2">
      <c r="A272" s="92" t="s">
        <v>224</v>
      </c>
      <c r="C272" s="92" t="s">
        <v>184</v>
      </c>
      <c r="D272" s="92" t="s">
        <v>257</v>
      </c>
      <c r="E272" s="92" t="s">
        <v>258</v>
      </c>
      <c r="F272" s="93">
        <v>55.1</v>
      </c>
      <c r="G272" s="92" t="s">
        <v>361</v>
      </c>
      <c r="I272" s="92" t="s">
        <v>479</v>
      </c>
      <c r="J272" s="92" t="s">
        <v>473</v>
      </c>
      <c r="K272" s="92" t="s">
        <v>480</v>
      </c>
    </row>
    <row r="273" spans="1:11" x14ac:dyDescent="0.2">
      <c r="A273" s="92" t="s">
        <v>224</v>
      </c>
      <c r="C273" s="92" t="s">
        <v>184</v>
      </c>
      <c r="D273" s="92" t="s">
        <v>259</v>
      </c>
      <c r="E273" s="92" t="s">
        <v>23</v>
      </c>
      <c r="F273" s="93">
        <v>16.3</v>
      </c>
      <c r="G273" s="92" t="s">
        <v>361</v>
      </c>
      <c r="I273" s="92" t="s">
        <v>477</v>
      </c>
      <c r="J273" s="92" t="s">
        <v>473</v>
      </c>
      <c r="K273" s="92" t="s">
        <v>478</v>
      </c>
    </row>
    <row r="274" spans="1:11" x14ac:dyDescent="0.2">
      <c r="A274" s="92" t="s">
        <v>224</v>
      </c>
      <c r="C274" s="92" t="s">
        <v>184</v>
      </c>
      <c r="D274" s="92" t="s">
        <v>260</v>
      </c>
      <c r="E274" s="92" t="s">
        <v>120</v>
      </c>
      <c r="F274" s="93">
        <v>9</v>
      </c>
      <c r="G274" s="92" t="s">
        <v>369</v>
      </c>
      <c r="I274" s="92" t="s">
        <v>481</v>
      </c>
      <c r="J274" s="92" t="s">
        <v>473</v>
      </c>
      <c r="K274" s="92" t="s">
        <v>480</v>
      </c>
    </row>
    <row r="275" spans="1:11" x14ac:dyDescent="0.2">
      <c r="A275" s="92" t="s">
        <v>224</v>
      </c>
      <c r="C275" s="92" t="s">
        <v>184</v>
      </c>
      <c r="D275" s="92" t="s">
        <v>261</v>
      </c>
      <c r="E275" s="92" t="s">
        <v>23</v>
      </c>
      <c r="F275" s="93">
        <v>20.55</v>
      </c>
      <c r="G275" s="92" t="s">
        <v>361</v>
      </c>
      <c r="I275" s="92" t="s">
        <v>477</v>
      </c>
      <c r="J275" s="92" t="s">
        <v>473</v>
      </c>
      <c r="K275" s="92" t="s">
        <v>478</v>
      </c>
    </row>
    <row r="276" spans="1:11" x14ac:dyDescent="0.2">
      <c r="A276" s="92" t="s">
        <v>224</v>
      </c>
      <c r="C276" s="92" t="s">
        <v>184</v>
      </c>
      <c r="D276" s="92" t="s">
        <v>262</v>
      </c>
      <c r="E276" s="92" t="s">
        <v>263</v>
      </c>
      <c r="F276" s="93">
        <v>8.3000000000000007</v>
      </c>
      <c r="G276" s="92" t="s">
        <v>361</v>
      </c>
      <c r="I276" s="92" t="s">
        <v>477</v>
      </c>
      <c r="J276" s="92" t="s">
        <v>473</v>
      </c>
      <c r="K276" s="92" t="s">
        <v>478</v>
      </c>
    </row>
    <row r="277" spans="1:11" x14ac:dyDescent="0.2">
      <c r="A277" s="92" t="s">
        <v>224</v>
      </c>
      <c r="C277" s="92" t="s">
        <v>184</v>
      </c>
      <c r="D277" s="92" t="s">
        <v>264</v>
      </c>
      <c r="E277" s="92" t="s">
        <v>23</v>
      </c>
      <c r="F277" s="93">
        <v>20.55</v>
      </c>
      <c r="G277" s="92" t="s">
        <v>361</v>
      </c>
      <c r="I277" s="92" t="s">
        <v>477</v>
      </c>
      <c r="J277" s="92" t="s">
        <v>473</v>
      </c>
      <c r="K277" s="92" t="s">
        <v>478</v>
      </c>
    </row>
    <row r="278" spans="1:11" x14ac:dyDescent="0.2">
      <c r="A278" s="92" t="s">
        <v>224</v>
      </c>
      <c r="C278" s="92" t="s">
        <v>184</v>
      </c>
      <c r="D278" s="92" t="s">
        <v>265</v>
      </c>
      <c r="E278" s="92" t="s">
        <v>263</v>
      </c>
      <c r="F278" s="93">
        <v>9</v>
      </c>
      <c r="G278" s="92" t="s">
        <v>361</v>
      </c>
      <c r="I278" s="92" t="s">
        <v>477</v>
      </c>
      <c r="J278" s="92" t="s">
        <v>473</v>
      </c>
      <c r="K278" s="92" t="s">
        <v>478</v>
      </c>
    </row>
    <row r="279" spans="1:11" x14ac:dyDescent="0.2">
      <c r="A279" s="92" t="s">
        <v>224</v>
      </c>
      <c r="C279" s="92" t="s">
        <v>184</v>
      </c>
      <c r="D279" s="92" t="s">
        <v>266</v>
      </c>
      <c r="E279" s="92" t="s">
        <v>23</v>
      </c>
      <c r="F279" s="93">
        <v>16.3</v>
      </c>
      <c r="G279" s="92" t="s">
        <v>361</v>
      </c>
      <c r="I279" s="92" t="s">
        <v>477</v>
      </c>
      <c r="J279" s="92" t="s">
        <v>473</v>
      </c>
      <c r="K279" s="92" t="s">
        <v>478</v>
      </c>
    </row>
    <row r="280" spans="1:11" x14ac:dyDescent="0.2">
      <c r="A280" s="92" t="s">
        <v>224</v>
      </c>
      <c r="C280" s="92" t="s">
        <v>184</v>
      </c>
      <c r="D280" s="92" t="s">
        <v>267</v>
      </c>
      <c r="E280" s="92" t="s">
        <v>268</v>
      </c>
      <c r="F280" s="93">
        <v>18</v>
      </c>
      <c r="G280" s="92" t="s">
        <v>361</v>
      </c>
      <c r="I280" s="92" t="s">
        <v>477</v>
      </c>
      <c r="J280" s="92" t="s">
        <v>473</v>
      </c>
      <c r="K280" s="92" t="s">
        <v>478</v>
      </c>
    </row>
    <row r="281" spans="1:11" x14ac:dyDescent="0.2">
      <c r="A281" s="92" t="s">
        <v>224</v>
      </c>
      <c r="C281" s="92" t="s">
        <v>184</v>
      </c>
      <c r="D281" s="92" t="s">
        <v>269</v>
      </c>
      <c r="E281" s="92" t="s">
        <v>270</v>
      </c>
      <c r="F281" s="93">
        <v>19</v>
      </c>
      <c r="G281" s="92" t="s">
        <v>361</v>
      </c>
      <c r="I281" s="92" t="s">
        <v>477</v>
      </c>
      <c r="J281" s="92" t="s">
        <v>473</v>
      </c>
      <c r="K281" s="92" t="s">
        <v>478</v>
      </c>
    </row>
    <row r="282" spans="1:11" x14ac:dyDescent="0.2">
      <c r="A282" s="92" t="s">
        <v>224</v>
      </c>
      <c r="C282" s="92" t="s">
        <v>184</v>
      </c>
      <c r="D282" s="92" t="s">
        <v>271</v>
      </c>
      <c r="E282" s="92" t="s">
        <v>47</v>
      </c>
      <c r="F282" s="93">
        <v>15.7</v>
      </c>
      <c r="H282" s="92" t="s">
        <v>686</v>
      </c>
      <c r="I282" s="92" t="s">
        <v>687</v>
      </c>
      <c r="J282" s="92" t="s">
        <v>473</v>
      </c>
      <c r="K282" s="92" t="s">
        <v>47</v>
      </c>
    </row>
    <row r="283" spans="1:11" x14ac:dyDescent="0.2">
      <c r="A283" s="92" t="s">
        <v>224</v>
      </c>
      <c r="C283" s="92" t="s">
        <v>184</v>
      </c>
      <c r="D283" s="92" t="s">
        <v>272</v>
      </c>
      <c r="E283" s="92" t="s">
        <v>27</v>
      </c>
      <c r="F283" s="93">
        <v>31.5</v>
      </c>
      <c r="G283" s="92" t="s">
        <v>361</v>
      </c>
      <c r="I283" s="92" t="s">
        <v>479</v>
      </c>
      <c r="J283" s="92" t="s">
        <v>473</v>
      </c>
      <c r="K283" s="92" t="s">
        <v>480</v>
      </c>
    </row>
    <row r="284" spans="1:11" x14ac:dyDescent="0.2">
      <c r="A284" s="92" t="s">
        <v>224</v>
      </c>
      <c r="C284" s="92" t="s">
        <v>184</v>
      </c>
      <c r="D284" s="92" t="s">
        <v>273</v>
      </c>
      <c r="E284" s="92" t="s">
        <v>190</v>
      </c>
      <c r="F284" s="93">
        <v>19</v>
      </c>
      <c r="G284" s="92" t="s">
        <v>369</v>
      </c>
      <c r="I284" s="92" t="s">
        <v>481</v>
      </c>
      <c r="J284" s="92" t="s">
        <v>473</v>
      </c>
      <c r="K284" s="92" t="s">
        <v>480</v>
      </c>
    </row>
    <row r="285" spans="1:11" x14ac:dyDescent="0.2">
      <c r="A285" s="92" t="s">
        <v>224</v>
      </c>
      <c r="C285" s="92" t="s">
        <v>184</v>
      </c>
      <c r="D285" s="92" t="s">
        <v>274</v>
      </c>
      <c r="E285" s="92" t="s">
        <v>275</v>
      </c>
      <c r="F285" s="93">
        <v>38</v>
      </c>
      <c r="G285" s="92" t="s">
        <v>361</v>
      </c>
      <c r="I285" s="92" t="s">
        <v>477</v>
      </c>
      <c r="J285" s="92" t="s">
        <v>473</v>
      </c>
      <c r="K285" s="92" t="s">
        <v>478</v>
      </c>
    </row>
    <row r="286" spans="1:11" x14ac:dyDescent="0.2">
      <c r="A286" s="92" t="s">
        <v>224</v>
      </c>
      <c r="C286" s="92" t="s">
        <v>184</v>
      </c>
      <c r="D286" s="92" t="s">
        <v>276</v>
      </c>
      <c r="E286" s="92" t="s">
        <v>29</v>
      </c>
      <c r="F286" s="93">
        <v>19</v>
      </c>
      <c r="G286" s="92" t="s">
        <v>361</v>
      </c>
      <c r="I286" s="92" t="s">
        <v>477</v>
      </c>
      <c r="J286" s="92" t="s">
        <v>473</v>
      </c>
      <c r="K286" s="92" t="s">
        <v>478</v>
      </c>
    </row>
    <row r="287" spans="1:11" x14ac:dyDescent="0.2">
      <c r="A287" s="92" t="s">
        <v>224</v>
      </c>
      <c r="C287" s="92" t="s">
        <v>184</v>
      </c>
      <c r="D287" s="92" t="s">
        <v>277</v>
      </c>
      <c r="E287" s="92" t="s">
        <v>278</v>
      </c>
      <c r="F287" s="93">
        <v>64.5</v>
      </c>
      <c r="G287" s="92" t="s">
        <v>361</v>
      </c>
      <c r="I287" s="92" t="s">
        <v>477</v>
      </c>
      <c r="J287" s="92" t="s">
        <v>473</v>
      </c>
      <c r="K287" s="92" t="s">
        <v>478</v>
      </c>
    </row>
    <row r="288" spans="1:11" x14ac:dyDescent="0.2">
      <c r="A288" s="92" t="s">
        <v>224</v>
      </c>
      <c r="C288" s="92" t="s">
        <v>184</v>
      </c>
      <c r="D288" s="92" t="s">
        <v>279</v>
      </c>
      <c r="E288" s="92" t="s">
        <v>251</v>
      </c>
      <c r="F288" s="93">
        <v>16.8</v>
      </c>
      <c r="G288" s="92" t="s">
        <v>361</v>
      </c>
      <c r="I288" s="92" t="s">
        <v>477</v>
      </c>
      <c r="J288" s="92" t="s">
        <v>473</v>
      </c>
      <c r="K288" s="92" t="s">
        <v>478</v>
      </c>
    </row>
    <row r="289" spans="1:11" x14ac:dyDescent="0.2">
      <c r="A289" s="92" t="s">
        <v>224</v>
      </c>
      <c r="C289" s="92" t="s">
        <v>184</v>
      </c>
      <c r="D289" s="92" t="s">
        <v>280</v>
      </c>
      <c r="E289" s="92" t="s">
        <v>281</v>
      </c>
      <c r="F289" s="93">
        <v>62.7</v>
      </c>
      <c r="G289" s="92" t="s">
        <v>361</v>
      </c>
      <c r="I289" s="92" t="s">
        <v>477</v>
      </c>
      <c r="J289" s="92" t="s">
        <v>473</v>
      </c>
      <c r="K289" s="92" t="s">
        <v>478</v>
      </c>
    </row>
    <row r="290" spans="1:11" x14ac:dyDescent="0.2">
      <c r="A290" s="92" t="s">
        <v>224</v>
      </c>
      <c r="C290" s="92" t="s">
        <v>184</v>
      </c>
      <c r="D290" s="92" t="s">
        <v>282</v>
      </c>
      <c r="E290" s="92" t="s">
        <v>23</v>
      </c>
      <c r="F290" s="93">
        <v>43.7</v>
      </c>
      <c r="G290" s="92" t="s">
        <v>361</v>
      </c>
      <c r="I290" s="92" t="s">
        <v>477</v>
      </c>
      <c r="J290" s="92" t="s">
        <v>473</v>
      </c>
      <c r="K290" s="92" t="s">
        <v>478</v>
      </c>
    </row>
    <row r="291" spans="1:11" x14ac:dyDescent="0.2">
      <c r="A291" s="92" t="s">
        <v>224</v>
      </c>
      <c r="C291" s="92" t="s">
        <v>184</v>
      </c>
      <c r="D291" s="92" t="s">
        <v>283</v>
      </c>
      <c r="E291" s="92" t="s">
        <v>27</v>
      </c>
      <c r="F291" s="93">
        <v>21.2</v>
      </c>
      <c r="G291" s="92" t="s">
        <v>369</v>
      </c>
      <c r="I291" s="92" t="s">
        <v>481</v>
      </c>
      <c r="J291" s="92" t="s">
        <v>473</v>
      </c>
      <c r="K291" s="92" t="s">
        <v>480</v>
      </c>
    </row>
    <row r="292" spans="1:11" x14ac:dyDescent="0.2">
      <c r="A292" s="92" t="s">
        <v>224</v>
      </c>
      <c r="C292" s="92" t="s">
        <v>184</v>
      </c>
      <c r="D292" s="92" t="s">
        <v>284</v>
      </c>
      <c r="E292" s="92" t="s">
        <v>285</v>
      </c>
      <c r="F292" s="93">
        <v>5</v>
      </c>
      <c r="G292" s="92" t="s">
        <v>361</v>
      </c>
      <c r="I292" s="92" t="s">
        <v>479</v>
      </c>
      <c r="J292" s="92" t="s">
        <v>473</v>
      </c>
      <c r="K292" s="92" t="s">
        <v>480</v>
      </c>
    </row>
    <row r="293" spans="1:11" x14ac:dyDescent="0.2">
      <c r="A293" s="92" t="s">
        <v>224</v>
      </c>
      <c r="C293" s="92" t="s">
        <v>184</v>
      </c>
      <c r="D293" s="92" t="s">
        <v>286</v>
      </c>
      <c r="E293" s="92" t="s">
        <v>120</v>
      </c>
      <c r="F293" s="93">
        <v>11</v>
      </c>
      <c r="G293" s="92" t="s">
        <v>361</v>
      </c>
      <c r="I293" s="92" t="s">
        <v>479</v>
      </c>
      <c r="J293" s="92" t="s">
        <v>473</v>
      </c>
      <c r="K293" s="92" t="s">
        <v>480</v>
      </c>
    </row>
    <row r="294" spans="1:11" x14ac:dyDescent="0.2">
      <c r="A294" s="92" t="s">
        <v>224</v>
      </c>
      <c r="C294" s="92" t="s">
        <v>184</v>
      </c>
      <c r="D294" s="92" t="s">
        <v>287</v>
      </c>
      <c r="E294" s="92" t="s">
        <v>47</v>
      </c>
      <c r="F294" s="93">
        <v>5.2</v>
      </c>
      <c r="H294" s="92" t="s">
        <v>686</v>
      </c>
      <c r="I294" s="92" t="s">
        <v>687</v>
      </c>
      <c r="J294" s="92" t="s">
        <v>473</v>
      </c>
      <c r="K294" s="92" t="s">
        <v>47</v>
      </c>
    </row>
    <row r="295" spans="1:11" x14ac:dyDescent="0.2">
      <c r="A295" s="92" t="s">
        <v>224</v>
      </c>
      <c r="C295" s="92" t="s">
        <v>184</v>
      </c>
      <c r="D295" s="92" t="s">
        <v>288</v>
      </c>
      <c r="E295" s="92" t="s">
        <v>289</v>
      </c>
      <c r="F295" s="93">
        <v>5.9</v>
      </c>
      <c r="G295" s="92" t="s">
        <v>361</v>
      </c>
      <c r="I295" s="92" t="s">
        <v>479</v>
      </c>
      <c r="J295" s="92" t="s">
        <v>473</v>
      </c>
      <c r="K295" s="92" t="s">
        <v>480</v>
      </c>
    </row>
    <row r="296" spans="1:11" x14ac:dyDescent="0.2">
      <c r="A296" s="92" t="s">
        <v>224</v>
      </c>
      <c r="C296" s="92" t="s">
        <v>184</v>
      </c>
      <c r="D296" s="92" t="s">
        <v>291</v>
      </c>
      <c r="E296" s="92" t="s">
        <v>123</v>
      </c>
      <c r="F296" s="93">
        <v>7.8</v>
      </c>
      <c r="G296" s="92" t="s">
        <v>385</v>
      </c>
      <c r="I296" s="92" t="s">
        <v>512</v>
      </c>
      <c r="J296" s="92" t="s">
        <v>614</v>
      </c>
      <c r="K296" s="92" t="s">
        <v>513</v>
      </c>
    </row>
    <row r="297" spans="1:11" x14ac:dyDescent="0.2">
      <c r="A297" s="92" t="s">
        <v>224</v>
      </c>
      <c r="C297" s="92" t="s">
        <v>184</v>
      </c>
      <c r="D297" s="92" t="s">
        <v>293</v>
      </c>
      <c r="E297" s="92" t="s">
        <v>123</v>
      </c>
      <c r="F297" s="93">
        <v>7.8</v>
      </c>
      <c r="G297" s="92" t="s">
        <v>385</v>
      </c>
      <c r="I297" s="92" t="s">
        <v>512</v>
      </c>
      <c r="J297" s="92" t="s">
        <v>614</v>
      </c>
      <c r="K297" s="92" t="s">
        <v>513</v>
      </c>
    </row>
    <row r="298" spans="1:11" x14ac:dyDescent="0.2">
      <c r="A298" s="92" t="s">
        <v>224</v>
      </c>
      <c r="C298" s="92" t="s">
        <v>184</v>
      </c>
      <c r="D298" s="92" t="s">
        <v>294</v>
      </c>
      <c r="E298" s="92" t="s">
        <v>21</v>
      </c>
      <c r="F298" s="93">
        <v>32.799999999999997</v>
      </c>
      <c r="G298" s="92" t="s">
        <v>369</v>
      </c>
      <c r="I298" s="92" t="s">
        <v>472</v>
      </c>
      <c r="J298" s="92" t="s">
        <v>473</v>
      </c>
      <c r="K298" s="92" t="s">
        <v>474</v>
      </c>
    </row>
    <row r="299" spans="1:11" x14ac:dyDescent="0.2">
      <c r="A299" s="92" t="s">
        <v>224</v>
      </c>
      <c r="C299" s="92" t="s">
        <v>184</v>
      </c>
      <c r="D299" s="92" t="s">
        <v>295</v>
      </c>
      <c r="E299" s="92" t="s">
        <v>296</v>
      </c>
      <c r="G299" s="92" t="s">
        <v>369</v>
      </c>
      <c r="H299" s="92" t="s">
        <v>686</v>
      </c>
      <c r="I299" s="92" t="s">
        <v>690</v>
      </c>
      <c r="J299" s="92" t="s">
        <v>473</v>
      </c>
      <c r="K299" s="92" t="s">
        <v>691</v>
      </c>
    </row>
    <row r="300" spans="1:11" x14ac:dyDescent="0.2">
      <c r="A300" s="92" t="s">
        <v>224</v>
      </c>
      <c r="C300" s="92" t="s">
        <v>184</v>
      </c>
      <c r="D300" s="92" t="s">
        <v>297</v>
      </c>
      <c r="E300" s="92" t="s">
        <v>263</v>
      </c>
      <c r="F300" s="93">
        <v>6</v>
      </c>
      <c r="G300" s="92" t="s">
        <v>361</v>
      </c>
      <c r="I300" s="92" t="s">
        <v>477</v>
      </c>
      <c r="J300" s="92" t="s">
        <v>473</v>
      </c>
      <c r="K300" s="92" t="s">
        <v>478</v>
      </c>
    </row>
    <row r="301" spans="1:11" x14ac:dyDescent="0.2">
      <c r="A301" s="92" t="s">
        <v>224</v>
      </c>
      <c r="C301" s="92" t="s">
        <v>184</v>
      </c>
      <c r="D301" s="92" t="s">
        <v>298</v>
      </c>
      <c r="E301" s="92" t="s">
        <v>23</v>
      </c>
      <c r="F301" s="93">
        <v>48.15</v>
      </c>
      <c r="G301" s="92" t="s">
        <v>361</v>
      </c>
      <c r="I301" s="92" t="s">
        <v>477</v>
      </c>
      <c r="J301" s="92" t="s">
        <v>473</v>
      </c>
      <c r="K301" s="92" t="s">
        <v>478</v>
      </c>
    </row>
    <row r="302" spans="1:11" x14ac:dyDescent="0.2">
      <c r="A302" s="92" t="s">
        <v>224</v>
      </c>
      <c r="C302" s="92" t="s">
        <v>184</v>
      </c>
      <c r="D302" s="92" t="s">
        <v>299</v>
      </c>
      <c r="E302" s="92" t="s">
        <v>29</v>
      </c>
      <c r="F302" s="93">
        <v>18</v>
      </c>
      <c r="G302" s="92" t="s">
        <v>361</v>
      </c>
      <c r="I302" s="92" t="s">
        <v>477</v>
      </c>
      <c r="J302" s="92" t="s">
        <v>473</v>
      </c>
      <c r="K302" s="92" t="s">
        <v>478</v>
      </c>
    </row>
    <row r="303" spans="1:11" x14ac:dyDescent="0.2">
      <c r="A303" s="92" t="s">
        <v>224</v>
      </c>
      <c r="C303" s="92" t="s">
        <v>184</v>
      </c>
      <c r="D303" s="92" t="s">
        <v>300</v>
      </c>
      <c r="E303" s="92" t="s">
        <v>23</v>
      </c>
      <c r="F303" s="93">
        <v>57.9</v>
      </c>
      <c r="G303" s="92" t="s">
        <v>361</v>
      </c>
      <c r="I303" s="92" t="s">
        <v>477</v>
      </c>
      <c r="J303" s="92" t="s">
        <v>473</v>
      </c>
      <c r="K303" s="92" t="s">
        <v>478</v>
      </c>
    </row>
    <row r="304" spans="1:11" x14ac:dyDescent="0.2">
      <c r="A304" s="92" t="s">
        <v>224</v>
      </c>
      <c r="C304" s="92" t="s">
        <v>184</v>
      </c>
      <c r="D304" s="92" t="s">
        <v>301</v>
      </c>
      <c r="E304" s="92" t="s">
        <v>23</v>
      </c>
      <c r="F304" s="93">
        <v>48.15</v>
      </c>
      <c r="G304" s="92" t="s">
        <v>361</v>
      </c>
      <c r="I304" s="92" t="s">
        <v>477</v>
      </c>
      <c r="J304" s="92" t="s">
        <v>473</v>
      </c>
      <c r="K304" s="92" t="s">
        <v>478</v>
      </c>
    </row>
    <row r="305" spans="1:11" x14ac:dyDescent="0.2">
      <c r="A305" s="92" t="s">
        <v>224</v>
      </c>
      <c r="C305" s="92" t="s">
        <v>184</v>
      </c>
      <c r="D305" s="92" t="s">
        <v>302</v>
      </c>
      <c r="E305" s="92" t="s">
        <v>79</v>
      </c>
      <c r="F305" s="93">
        <v>18.5</v>
      </c>
      <c r="G305" s="92" t="s">
        <v>361</v>
      </c>
      <c r="I305" s="92" t="s">
        <v>477</v>
      </c>
      <c r="J305" s="92" t="s">
        <v>473</v>
      </c>
      <c r="K305" s="92" t="s">
        <v>478</v>
      </c>
    </row>
    <row r="306" spans="1:11" x14ac:dyDescent="0.2">
      <c r="A306" s="92" t="s">
        <v>224</v>
      </c>
      <c r="C306" s="92" t="s">
        <v>184</v>
      </c>
      <c r="D306" s="92" t="s">
        <v>303</v>
      </c>
      <c r="E306" s="92" t="s">
        <v>23</v>
      </c>
      <c r="F306" s="93">
        <v>48.95</v>
      </c>
      <c r="G306" s="92" t="s">
        <v>361</v>
      </c>
      <c r="I306" s="92" t="s">
        <v>477</v>
      </c>
      <c r="J306" s="92" t="s">
        <v>473</v>
      </c>
      <c r="K306" s="92" t="s">
        <v>478</v>
      </c>
    </row>
    <row r="307" spans="1:11" x14ac:dyDescent="0.2">
      <c r="A307" s="92" t="s">
        <v>224</v>
      </c>
      <c r="C307" s="92" t="s">
        <v>184</v>
      </c>
      <c r="D307" s="92" t="s">
        <v>304</v>
      </c>
      <c r="E307" s="92" t="s">
        <v>27</v>
      </c>
      <c r="F307" s="93">
        <v>14.8</v>
      </c>
      <c r="G307" s="92" t="s">
        <v>361</v>
      </c>
      <c r="I307" s="92" t="s">
        <v>479</v>
      </c>
      <c r="J307" s="92" t="s">
        <v>473</v>
      </c>
      <c r="K307" s="92" t="s">
        <v>480</v>
      </c>
    </row>
    <row r="308" spans="1:11" x14ac:dyDescent="0.2">
      <c r="A308" s="92" t="s">
        <v>224</v>
      </c>
      <c r="C308" s="92" t="s">
        <v>184</v>
      </c>
      <c r="D308" s="92" t="s">
        <v>305</v>
      </c>
      <c r="E308" s="92" t="s">
        <v>21</v>
      </c>
      <c r="F308" s="93">
        <v>35.299999999999997</v>
      </c>
      <c r="G308" s="92" t="s">
        <v>369</v>
      </c>
      <c r="I308" s="92" t="s">
        <v>472</v>
      </c>
      <c r="J308" s="92" t="s">
        <v>473</v>
      </c>
      <c r="K308" s="92" t="s">
        <v>474</v>
      </c>
    </row>
    <row r="309" spans="1:11" x14ac:dyDescent="0.2">
      <c r="A309" s="92" t="s">
        <v>224</v>
      </c>
      <c r="C309" s="92" t="s">
        <v>184</v>
      </c>
      <c r="D309" s="92" t="s">
        <v>306</v>
      </c>
      <c r="E309" s="92" t="s">
        <v>307</v>
      </c>
      <c r="F309" s="93">
        <v>77.3</v>
      </c>
      <c r="G309" s="92" t="s">
        <v>361</v>
      </c>
      <c r="I309" s="92" t="s">
        <v>477</v>
      </c>
      <c r="J309" s="92" t="s">
        <v>473</v>
      </c>
      <c r="K309" s="92" t="s">
        <v>478</v>
      </c>
    </row>
    <row r="310" spans="1:11" x14ac:dyDescent="0.2">
      <c r="A310" s="92" t="s">
        <v>224</v>
      </c>
      <c r="C310" s="92" t="s">
        <v>184</v>
      </c>
      <c r="D310" s="92" t="s">
        <v>308</v>
      </c>
      <c r="E310" s="92" t="s">
        <v>25</v>
      </c>
      <c r="F310" s="93">
        <v>50</v>
      </c>
      <c r="G310" s="92" t="s">
        <v>361</v>
      </c>
      <c r="I310" s="92" t="s">
        <v>477</v>
      </c>
      <c r="J310" s="92" t="s">
        <v>473</v>
      </c>
      <c r="K310" s="92" t="s">
        <v>478</v>
      </c>
    </row>
    <row r="311" spans="1:11" x14ac:dyDescent="0.2">
      <c r="A311" s="92" t="s">
        <v>224</v>
      </c>
      <c r="C311" s="92" t="s">
        <v>184</v>
      </c>
      <c r="D311" s="92" t="s">
        <v>309</v>
      </c>
      <c r="E311" s="92" t="s">
        <v>27</v>
      </c>
      <c r="F311" s="93">
        <v>5.3</v>
      </c>
      <c r="G311" s="92" t="s">
        <v>361</v>
      </c>
      <c r="I311" s="92" t="s">
        <v>479</v>
      </c>
      <c r="J311" s="92" t="s">
        <v>473</v>
      </c>
      <c r="K311" s="92" t="s">
        <v>480</v>
      </c>
    </row>
    <row r="312" spans="1:11" x14ac:dyDescent="0.2">
      <c r="A312" s="92" t="s">
        <v>224</v>
      </c>
      <c r="C312" s="92" t="s">
        <v>184</v>
      </c>
      <c r="D312" s="92" t="s">
        <v>310</v>
      </c>
      <c r="E312" s="92" t="s">
        <v>311</v>
      </c>
      <c r="F312" s="93">
        <v>3.5</v>
      </c>
      <c r="G312" s="92" t="s">
        <v>369</v>
      </c>
      <c r="H312" s="92" t="s">
        <v>686</v>
      </c>
      <c r="I312" s="92" t="s">
        <v>688</v>
      </c>
      <c r="J312" s="92" t="s">
        <v>473</v>
      </c>
      <c r="K312" s="92" t="s">
        <v>61</v>
      </c>
    </row>
    <row r="313" spans="1:11" x14ac:dyDescent="0.2">
      <c r="A313" s="92" t="s">
        <v>224</v>
      </c>
      <c r="C313" s="92" t="s">
        <v>132</v>
      </c>
      <c r="D313" s="92" t="s">
        <v>133</v>
      </c>
      <c r="E313" s="92" t="s">
        <v>25</v>
      </c>
      <c r="F313" s="93">
        <v>40</v>
      </c>
      <c r="G313" s="92" t="s">
        <v>361</v>
      </c>
      <c r="I313" s="92" t="s">
        <v>477</v>
      </c>
      <c r="J313" s="92" t="s">
        <v>473</v>
      </c>
      <c r="K313" s="92" t="s">
        <v>478</v>
      </c>
    </row>
    <row r="314" spans="1:11" x14ac:dyDescent="0.2">
      <c r="A314" s="92" t="s">
        <v>224</v>
      </c>
      <c r="C314" s="92" t="s">
        <v>132</v>
      </c>
      <c r="D314" s="92" t="s">
        <v>134</v>
      </c>
      <c r="E314" s="92" t="s">
        <v>25</v>
      </c>
      <c r="F314" s="93">
        <v>40</v>
      </c>
      <c r="G314" s="92" t="s">
        <v>361</v>
      </c>
      <c r="I314" s="92" t="s">
        <v>477</v>
      </c>
      <c r="J314" s="92" t="s">
        <v>473</v>
      </c>
      <c r="K314" s="92" t="s">
        <v>478</v>
      </c>
    </row>
    <row r="315" spans="1:11" x14ac:dyDescent="0.2">
      <c r="A315" s="92" t="s">
        <v>224</v>
      </c>
      <c r="C315" s="92" t="s">
        <v>132</v>
      </c>
      <c r="D315" s="92" t="s">
        <v>135</v>
      </c>
      <c r="E315" s="92" t="s">
        <v>21</v>
      </c>
      <c r="F315" s="93">
        <v>19</v>
      </c>
      <c r="G315" s="92" t="s">
        <v>369</v>
      </c>
      <c r="I315" s="92" t="s">
        <v>472</v>
      </c>
      <c r="J315" s="92" t="s">
        <v>473</v>
      </c>
      <c r="K315" s="92" t="s">
        <v>474</v>
      </c>
    </row>
    <row r="316" spans="1:11" x14ac:dyDescent="0.2">
      <c r="A316" s="92" t="s">
        <v>224</v>
      </c>
      <c r="C316" s="92" t="s">
        <v>132</v>
      </c>
      <c r="D316" s="92" t="s">
        <v>136</v>
      </c>
      <c r="E316" s="92" t="s">
        <v>23</v>
      </c>
      <c r="F316" s="93">
        <v>190</v>
      </c>
      <c r="G316" s="92" t="s">
        <v>361</v>
      </c>
      <c r="I316" s="92" t="s">
        <v>477</v>
      </c>
      <c r="J316" s="92" t="s">
        <v>473</v>
      </c>
      <c r="K316" s="92" t="s">
        <v>478</v>
      </c>
    </row>
    <row r="317" spans="1:11" x14ac:dyDescent="0.2">
      <c r="A317" s="92" t="s">
        <v>224</v>
      </c>
      <c r="C317" s="92" t="s">
        <v>132</v>
      </c>
      <c r="D317" s="92" t="s">
        <v>138</v>
      </c>
      <c r="E317" s="92" t="s">
        <v>120</v>
      </c>
      <c r="F317" s="93">
        <v>14</v>
      </c>
      <c r="G317" s="92" t="s">
        <v>369</v>
      </c>
      <c r="I317" s="92" t="s">
        <v>481</v>
      </c>
      <c r="J317" s="92" t="s">
        <v>473</v>
      </c>
      <c r="K317" s="92" t="s">
        <v>480</v>
      </c>
    </row>
    <row r="318" spans="1:11" x14ac:dyDescent="0.2">
      <c r="A318" s="92" t="s">
        <v>224</v>
      </c>
      <c r="C318" s="92" t="s">
        <v>132</v>
      </c>
      <c r="D318" s="92" t="s">
        <v>139</v>
      </c>
      <c r="E318" s="92" t="s">
        <v>27</v>
      </c>
      <c r="F318" s="93">
        <v>24</v>
      </c>
      <c r="G318" s="92" t="s">
        <v>361</v>
      </c>
      <c r="I318" s="92" t="s">
        <v>479</v>
      </c>
      <c r="J318" s="92" t="s">
        <v>473</v>
      </c>
      <c r="K318" s="92" t="s">
        <v>480</v>
      </c>
    </row>
    <row r="319" spans="1:11" x14ac:dyDescent="0.2">
      <c r="A319" s="92" t="s">
        <v>224</v>
      </c>
      <c r="C319" s="92" t="s">
        <v>132</v>
      </c>
      <c r="D319" s="92" t="s">
        <v>140</v>
      </c>
      <c r="E319" s="92" t="s">
        <v>27</v>
      </c>
      <c r="F319" s="93">
        <v>9</v>
      </c>
      <c r="G319" s="92" t="s">
        <v>361</v>
      </c>
      <c r="I319" s="92" t="s">
        <v>479</v>
      </c>
      <c r="J319" s="92" t="s">
        <v>473</v>
      </c>
      <c r="K319" s="92" t="s">
        <v>480</v>
      </c>
    </row>
    <row r="320" spans="1:11" x14ac:dyDescent="0.2">
      <c r="A320" s="92" t="s">
        <v>224</v>
      </c>
      <c r="C320" s="92" t="s">
        <v>501</v>
      </c>
      <c r="E320" s="92" t="s">
        <v>612</v>
      </c>
      <c r="F320" s="93">
        <v>414.67</v>
      </c>
      <c r="I320" s="92" t="s">
        <v>503</v>
      </c>
      <c r="J320" s="92" t="s">
        <v>504</v>
      </c>
      <c r="K320" s="92" t="s">
        <v>505</v>
      </c>
    </row>
    <row r="321" spans="1:11" x14ac:dyDescent="0.2">
      <c r="A321" s="92" t="s">
        <v>224</v>
      </c>
      <c r="C321" s="92" t="s">
        <v>501</v>
      </c>
      <c r="E321" s="92" t="s">
        <v>612</v>
      </c>
      <c r="F321" s="93">
        <v>733.8</v>
      </c>
      <c r="I321" s="92" t="s">
        <v>506</v>
      </c>
      <c r="J321" s="92" t="s">
        <v>504</v>
      </c>
      <c r="K321" s="92" t="s">
        <v>507</v>
      </c>
    </row>
    <row r="322" spans="1:11" x14ac:dyDescent="0.2">
      <c r="A322" s="92" t="s">
        <v>224</v>
      </c>
      <c r="C322" s="92" t="s">
        <v>501</v>
      </c>
      <c r="E322" s="92" t="s">
        <v>612</v>
      </c>
      <c r="F322" s="93">
        <v>41.09</v>
      </c>
      <c r="I322" s="92" t="s">
        <v>615</v>
      </c>
      <c r="J322" s="92" t="s">
        <v>504</v>
      </c>
      <c r="K322" s="92" t="s">
        <v>616</v>
      </c>
    </row>
    <row r="323" spans="1:11" x14ac:dyDescent="0.2">
      <c r="A323" s="92" t="s">
        <v>224</v>
      </c>
      <c r="C323" s="92" t="s">
        <v>501</v>
      </c>
      <c r="E323" s="92" t="s">
        <v>518</v>
      </c>
      <c r="F323" s="93">
        <v>64.94</v>
      </c>
      <c r="I323" s="92" t="s">
        <v>503</v>
      </c>
      <c r="J323" s="92" t="s">
        <v>504</v>
      </c>
      <c r="K323" s="92" t="s">
        <v>505</v>
      </c>
    </row>
    <row r="324" spans="1:11" x14ac:dyDescent="0.2">
      <c r="A324" s="92" t="s">
        <v>224</v>
      </c>
      <c r="C324" s="92" t="s">
        <v>501</v>
      </c>
      <c r="E324" s="92" t="s">
        <v>518</v>
      </c>
      <c r="F324" s="93">
        <v>24.68</v>
      </c>
      <c r="I324" s="92" t="s">
        <v>506</v>
      </c>
      <c r="J324" s="92" t="s">
        <v>504</v>
      </c>
      <c r="K324" s="92" t="s">
        <v>507</v>
      </c>
    </row>
    <row r="325" spans="1:11" x14ac:dyDescent="0.2">
      <c r="A325" s="92" t="s">
        <v>224</v>
      </c>
      <c r="C325" s="92" t="s">
        <v>501</v>
      </c>
      <c r="E325" s="92" t="s">
        <v>694</v>
      </c>
      <c r="F325" s="93">
        <v>225</v>
      </c>
      <c r="H325" s="92" t="s">
        <v>686</v>
      </c>
      <c r="I325" s="92" t="s">
        <v>503</v>
      </c>
      <c r="J325" s="92" t="s">
        <v>504</v>
      </c>
      <c r="K325" s="92" t="s">
        <v>505</v>
      </c>
    </row>
    <row r="326" spans="1:11" x14ac:dyDescent="0.2">
      <c r="A326" s="92" t="s">
        <v>224</v>
      </c>
      <c r="C326" s="92" t="s">
        <v>501</v>
      </c>
      <c r="E326" s="92" t="s">
        <v>694</v>
      </c>
      <c r="F326" s="93">
        <v>352</v>
      </c>
      <c r="H326" s="92" t="s">
        <v>686</v>
      </c>
      <c r="I326" s="92" t="s">
        <v>506</v>
      </c>
      <c r="J326" s="92" t="s">
        <v>504</v>
      </c>
      <c r="K326" s="92" t="s">
        <v>507</v>
      </c>
    </row>
    <row r="327" spans="1:11" x14ac:dyDescent="0.2">
      <c r="A327" s="92" t="s">
        <v>224</v>
      </c>
      <c r="C327" s="92" t="s">
        <v>501</v>
      </c>
      <c r="E327" s="92" t="s">
        <v>517</v>
      </c>
      <c r="F327" s="93">
        <v>118</v>
      </c>
      <c r="H327" s="92" t="s">
        <v>686</v>
      </c>
      <c r="I327" s="92" t="s">
        <v>503</v>
      </c>
      <c r="J327" s="92" t="s">
        <v>504</v>
      </c>
      <c r="K327" s="92" t="s">
        <v>505</v>
      </c>
    </row>
    <row r="328" spans="1:11" x14ac:dyDescent="0.2">
      <c r="A328" s="92" t="s">
        <v>224</v>
      </c>
      <c r="C328" s="92" t="s">
        <v>501</v>
      </c>
      <c r="E328" s="92" t="s">
        <v>517</v>
      </c>
      <c r="F328" s="93">
        <v>228</v>
      </c>
      <c r="H328" s="92" t="s">
        <v>686</v>
      </c>
      <c r="I328" s="92" t="s">
        <v>506</v>
      </c>
      <c r="J328" s="92" t="s">
        <v>504</v>
      </c>
      <c r="K328" s="92" t="s">
        <v>507</v>
      </c>
    </row>
    <row r="329" spans="1:11" x14ac:dyDescent="0.2">
      <c r="A329" s="92" t="s">
        <v>225</v>
      </c>
      <c r="C329" s="92" t="s">
        <v>184</v>
      </c>
      <c r="D329" s="92" t="s">
        <v>315</v>
      </c>
      <c r="E329" s="92" t="s">
        <v>619</v>
      </c>
      <c r="F329" s="93">
        <v>12</v>
      </c>
      <c r="G329" s="92" t="s">
        <v>640</v>
      </c>
      <c r="I329" s="92" t="s">
        <v>644</v>
      </c>
      <c r="J329" s="92" t="s">
        <v>473</v>
      </c>
      <c r="K329" s="92" t="s">
        <v>619</v>
      </c>
    </row>
    <row r="330" spans="1:11" x14ac:dyDescent="0.2">
      <c r="A330" s="92" t="s">
        <v>225</v>
      </c>
      <c r="C330" s="92" t="s">
        <v>184</v>
      </c>
      <c r="D330" s="92" t="s">
        <v>317</v>
      </c>
      <c r="E330" s="92" t="s">
        <v>516</v>
      </c>
      <c r="F330" s="93">
        <v>30</v>
      </c>
      <c r="G330" s="92" t="s">
        <v>640</v>
      </c>
      <c r="I330" s="92" t="s">
        <v>515</v>
      </c>
      <c r="J330" s="92" t="s">
        <v>473</v>
      </c>
      <c r="K330" s="92" t="s">
        <v>516</v>
      </c>
    </row>
    <row r="331" spans="1:11" x14ac:dyDescent="0.2">
      <c r="A331" s="92" t="s">
        <v>225</v>
      </c>
      <c r="C331" s="92" t="s">
        <v>184</v>
      </c>
      <c r="D331" s="92" t="s">
        <v>318</v>
      </c>
      <c r="E331" s="92" t="s">
        <v>620</v>
      </c>
      <c r="F331" s="93">
        <v>1</v>
      </c>
      <c r="G331" s="92" t="s">
        <v>363</v>
      </c>
      <c r="I331" s="92" t="s">
        <v>512</v>
      </c>
      <c r="J331" s="92" t="s">
        <v>473</v>
      </c>
      <c r="K331" s="92" t="s">
        <v>513</v>
      </c>
    </row>
    <row r="332" spans="1:11" x14ac:dyDescent="0.2">
      <c r="A332" s="92" t="s">
        <v>225</v>
      </c>
      <c r="C332" s="92" t="s">
        <v>184</v>
      </c>
      <c r="D332" s="92" t="s">
        <v>319</v>
      </c>
      <c r="E332" s="92" t="s">
        <v>620</v>
      </c>
      <c r="F332" s="93">
        <v>1</v>
      </c>
      <c r="G332" s="92" t="s">
        <v>363</v>
      </c>
      <c r="I332" s="92" t="s">
        <v>512</v>
      </c>
      <c r="J332" s="92" t="s">
        <v>473</v>
      </c>
      <c r="K332" s="92" t="s">
        <v>513</v>
      </c>
    </row>
    <row r="333" spans="1:11" x14ac:dyDescent="0.2">
      <c r="A333" s="92" t="s">
        <v>225</v>
      </c>
      <c r="B333" s="90"/>
      <c r="C333" s="92" t="s">
        <v>184</v>
      </c>
      <c r="D333" s="92" t="s">
        <v>320</v>
      </c>
      <c r="E333" s="92" t="s">
        <v>61</v>
      </c>
      <c r="F333" s="93">
        <v>2</v>
      </c>
      <c r="G333" s="92" t="s">
        <v>370</v>
      </c>
      <c r="H333" s="92" t="s">
        <v>686</v>
      </c>
      <c r="I333" s="92" t="s">
        <v>695</v>
      </c>
      <c r="J333" s="92" t="s">
        <v>473</v>
      </c>
      <c r="K333" s="92" t="s">
        <v>61</v>
      </c>
    </row>
    <row r="334" spans="1:11" x14ac:dyDescent="0.2">
      <c r="A334" s="92" t="s">
        <v>225</v>
      </c>
      <c r="C334" s="92" t="s">
        <v>184</v>
      </c>
      <c r="D334" s="92" t="s">
        <v>322</v>
      </c>
      <c r="E334" s="92" t="s">
        <v>190</v>
      </c>
      <c r="F334" s="93">
        <v>18</v>
      </c>
      <c r="G334" s="92" t="s">
        <v>361</v>
      </c>
      <c r="I334" s="92" t="s">
        <v>479</v>
      </c>
      <c r="J334" s="92" t="s">
        <v>473</v>
      </c>
      <c r="K334" s="92" t="s">
        <v>480</v>
      </c>
    </row>
    <row r="335" spans="1:11" x14ac:dyDescent="0.2">
      <c r="A335" s="92" t="s">
        <v>225</v>
      </c>
      <c r="C335" s="92" t="s">
        <v>184</v>
      </c>
      <c r="D335" s="92" t="s">
        <v>324</v>
      </c>
      <c r="E335" s="92" t="s">
        <v>27</v>
      </c>
      <c r="F335" s="93">
        <v>50</v>
      </c>
      <c r="G335" s="92" t="s">
        <v>361</v>
      </c>
      <c r="I335" s="92" t="s">
        <v>479</v>
      </c>
      <c r="J335" s="92" t="s">
        <v>473</v>
      </c>
      <c r="K335" s="92" t="s">
        <v>480</v>
      </c>
    </row>
    <row r="336" spans="1:11" x14ac:dyDescent="0.2">
      <c r="A336" s="92" t="s">
        <v>225</v>
      </c>
      <c r="C336" s="92" t="s">
        <v>184</v>
      </c>
      <c r="D336" s="92" t="s">
        <v>621</v>
      </c>
      <c r="E336" s="92" t="s">
        <v>21</v>
      </c>
      <c r="F336" s="93">
        <v>7</v>
      </c>
      <c r="G336" s="92" t="s">
        <v>369</v>
      </c>
      <c r="I336" s="92" t="s">
        <v>475</v>
      </c>
      <c r="J336" s="92" t="s">
        <v>473</v>
      </c>
      <c r="K336" s="92" t="s">
        <v>476</v>
      </c>
    </row>
    <row r="337" spans="1:11" x14ac:dyDescent="0.2">
      <c r="A337" s="92" t="s">
        <v>225</v>
      </c>
      <c r="C337" s="92" t="s">
        <v>184</v>
      </c>
      <c r="D337" s="92" t="s">
        <v>325</v>
      </c>
      <c r="E337" s="92" t="s">
        <v>622</v>
      </c>
      <c r="F337" s="93">
        <v>51</v>
      </c>
      <c r="G337" s="92" t="s">
        <v>361</v>
      </c>
      <c r="I337" s="92" t="s">
        <v>477</v>
      </c>
      <c r="J337" s="92" t="s">
        <v>473</v>
      </c>
      <c r="K337" s="92" t="s">
        <v>478</v>
      </c>
    </row>
    <row r="338" spans="1:11" x14ac:dyDescent="0.2">
      <c r="A338" s="92" t="s">
        <v>225</v>
      </c>
      <c r="C338" s="92" t="s">
        <v>184</v>
      </c>
      <c r="D338" s="92" t="s">
        <v>326</v>
      </c>
      <c r="E338" s="92" t="s">
        <v>623</v>
      </c>
      <c r="F338" s="93">
        <v>57</v>
      </c>
      <c r="G338" s="92" t="s">
        <v>361</v>
      </c>
      <c r="I338" s="92" t="s">
        <v>477</v>
      </c>
      <c r="J338" s="92" t="s">
        <v>473</v>
      </c>
      <c r="K338" s="92" t="s">
        <v>478</v>
      </c>
    </row>
    <row r="339" spans="1:11" x14ac:dyDescent="0.2">
      <c r="A339" s="92" t="s">
        <v>225</v>
      </c>
      <c r="C339" s="92" t="s">
        <v>184</v>
      </c>
      <c r="D339" s="92" t="s">
        <v>327</v>
      </c>
      <c r="E339" s="92" t="s">
        <v>120</v>
      </c>
      <c r="F339" s="93">
        <v>28</v>
      </c>
      <c r="G339" s="92" t="s">
        <v>369</v>
      </c>
      <c r="I339" s="92" t="s">
        <v>481</v>
      </c>
      <c r="J339" s="92" t="s">
        <v>473</v>
      </c>
      <c r="K339" s="92" t="s">
        <v>480</v>
      </c>
    </row>
    <row r="340" spans="1:11" x14ac:dyDescent="0.2">
      <c r="A340" s="92" t="s">
        <v>225</v>
      </c>
      <c r="C340" s="92" t="s">
        <v>184</v>
      </c>
      <c r="D340" s="92" t="s">
        <v>328</v>
      </c>
      <c r="E340" s="92" t="s">
        <v>624</v>
      </c>
      <c r="F340" s="93">
        <v>60</v>
      </c>
      <c r="G340" s="92" t="s">
        <v>361</v>
      </c>
      <c r="I340" s="92" t="s">
        <v>477</v>
      </c>
      <c r="J340" s="92" t="s">
        <v>473</v>
      </c>
      <c r="K340" s="92" t="s">
        <v>478</v>
      </c>
    </row>
    <row r="341" spans="1:11" x14ac:dyDescent="0.2">
      <c r="A341" s="92" t="s">
        <v>225</v>
      </c>
      <c r="C341" s="92" t="s">
        <v>184</v>
      </c>
      <c r="D341" s="92" t="s">
        <v>329</v>
      </c>
      <c r="E341" s="92" t="s">
        <v>625</v>
      </c>
      <c r="F341" s="93">
        <v>28</v>
      </c>
      <c r="G341" s="92" t="s">
        <v>361</v>
      </c>
      <c r="I341" s="92" t="s">
        <v>477</v>
      </c>
      <c r="J341" s="92" t="s">
        <v>473</v>
      </c>
      <c r="K341" s="92" t="s">
        <v>478</v>
      </c>
    </row>
    <row r="342" spans="1:11" x14ac:dyDescent="0.2">
      <c r="A342" s="92" t="s">
        <v>225</v>
      </c>
      <c r="C342" s="92" t="s">
        <v>184</v>
      </c>
      <c r="D342" s="92" t="s">
        <v>330</v>
      </c>
      <c r="E342" s="92" t="s">
        <v>542</v>
      </c>
      <c r="F342" s="93">
        <v>66</v>
      </c>
      <c r="G342" s="92" t="s">
        <v>361</v>
      </c>
      <c r="I342" s="92" t="s">
        <v>477</v>
      </c>
      <c r="J342" s="92" t="s">
        <v>473</v>
      </c>
      <c r="K342" s="92" t="s">
        <v>478</v>
      </c>
    </row>
    <row r="343" spans="1:11" x14ac:dyDescent="0.2">
      <c r="A343" s="92" t="s">
        <v>225</v>
      </c>
      <c r="C343" s="92" t="s">
        <v>184</v>
      </c>
      <c r="D343" s="92" t="s">
        <v>331</v>
      </c>
      <c r="E343" s="92" t="s">
        <v>626</v>
      </c>
      <c r="F343" s="93">
        <v>39</v>
      </c>
      <c r="G343" s="92" t="s">
        <v>361</v>
      </c>
      <c r="I343" s="92" t="s">
        <v>477</v>
      </c>
      <c r="J343" s="92" t="s">
        <v>473</v>
      </c>
      <c r="K343" s="92" t="s">
        <v>478</v>
      </c>
    </row>
    <row r="344" spans="1:11" x14ac:dyDescent="0.2">
      <c r="A344" s="92" t="s">
        <v>225</v>
      </c>
      <c r="C344" s="92" t="s">
        <v>184</v>
      </c>
      <c r="D344" s="92" t="s">
        <v>332</v>
      </c>
      <c r="E344" s="92" t="s">
        <v>627</v>
      </c>
      <c r="F344" s="93">
        <v>53</v>
      </c>
      <c r="G344" s="92" t="s">
        <v>361</v>
      </c>
      <c r="I344" s="92" t="s">
        <v>477</v>
      </c>
      <c r="J344" s="92" t="s">
        <v>473</v>
      </c>
      <c r="K344" s="92" t="s">
        <v>478</v>
      </c>
    </row>
    <row r="345" spans="1:11" x14ac:dyDescent="0.2">
      <c r="A345" s="92" t="s">
        <v>225</v>
      </c>
      <c r="C345" s="92" t="s">
        <v>184</v>
      </c>
      <c r="D345" s="92" t="s">
        <v>333</v>
      </c>
      <c r="E345" s="92" t="s">
        <v>628</v>
      </c>
      <c r="F345" s="93">
        <v>25</v>
      </c>
      <c r="G345" s="92" t="s">
        <v>361</v>
      </c>
      <c r="I345" s="92" t="s">
        <v>477</v>
      </c>
      <c r="J345" s="92" t="s">
        <v>473</v>
      </c>
      <c r="K345" s="92" t="s">
        <v>478</v>
      </c>
    </row>
    <row r="346" spans="1:11" x14ac:dyDescent="0.2">
      <c r="A346" s="92" t="s">
        <v>225</v>
      </c>
      <c r="C346" s="92" t="s">
        <v>184</v>
      </c>
      <c r="D346" s="92" t="s">
        <v>334</v>
      </c>
      <c r="E346" s="92" t="s">
        <v>622</v>
      </c>
      <c r="F346" s="93">
        <v>27</v>
      </c>
      <c r="G346" s="92" t="s">
        <v>361</v>
      </c>
      <c r="I346" s="92" t="s">
        <v>477</v>
      </c>
      <c r="J346" s="92" t="s">
        <v>473</v>
      </c>
      <c r="K346" s="92" t="s">
        <v>478</v>
      </c>
    </row>
    <row r="347" spans="1:11" x14ac:dyDescent="0.2">
      <c r="A347" s="92" t="s">
        <v>225</v>
      </c>
      <c r="B347" s="90"/>
      <c r="C347" s="92" t="s">
        <v>184</v>
      </c>
      <c r="D347" s="92" t="s">
        <v>337</v>
      </c>
      <c r="E347" s="92" t="s">
        <v>47</v>
      </c>
      <c r="F347" s="93">
        <v>3</v>
      </c>
      <c r="G347" s="92" t="s">
        <v>361</v>
      </c>
      <c r="H347" s="94" t="s">
        <v>686</v>
      </c>
      <c r="I347" s="92" t="s">
        <v>696</v>
      </c>
      <c r="J347" s="92" t="s">
        <v>473</v>
      </c>
      <c r="K347" s="92" t="s">
        <v>619</v>
      </c>
    </row>
    <row r="348" spans="1:11" x14ac:dyDescent="0.2">
      <c r="A348" s="92" t="s">
        <v>225</v>
      </c>
      <c r="B348" s="90"/>
      <c r="C348" s="92" t="s">
        <v>184</v>
      </c>
      <c r="D348" s="92" t="s">
        <v>595</v>
      </c>
      <c r="E348" s="92" t="s">
        <v>47</v>
      </c>
      <c r="F348" s="93">
        <v>9</v>
      </c>
      <c r="G348" s="92" t="s">
        <v>640</v>
      </c>
      <c r="H348" s="94" t="s">
        <v>686</v>
      </c>
      <c r="I348" s="92" t="s">
        <v>644</v>
      </c>
      <c r="J348" s="92" t="s">
        <v>473</v>
      </c>
      <c r="K348" s="92" t="s">
        <v>619</v>
      </c>
    </row>
    <row r="349" spans="1:11" x14ac:dyDescent="0.2">
      <c r="A349" s="92" t="s">
        <v>225</v>
      </c>
      <c r="C349" s="92" t="s">
        <v>184</v>
      </c>
      <c r="D349" s="92" t="s">
        <v>339</v>
      </c>
      <c r="E349" s="92" t="s">
        <v>27</v>
      </c>
      <c r="F349" s="93">
        <v>58</v>
      </c>
      <c r="G349" s="92" t="s">
        <v>361</v>
      </c>
      <c r="I349" s="92" t="s">
        <v>479</v>
      </c>
      <c r="J349" s="92" t="s">
        <v>473</v>
      </c>
      <c r="K349" s="92" t="s">
        <v>480</v>
      </c>
    </row>
    <row r="350" spans="1:11" x14ac:dyDescent="0.2">
      <c r="A350" s="92" t="s">
        <v>225</v>
      </c>
      <c r="C350" s="92" t="s">
        <v>184</v>
      </c>
      <c r="D350" s="92" t="s">
        <v>340</v>
      </c>
      <c r="E350" s="92" t="s">
        <v>629</v>
      </c>
      <c r="F350" s="93">
        <v>6</v>
      </c>
      <c r="G350" s="92" t="s">
        <v>361</v>
      </c>
      <c r="I350" s="92" t="s">
        <v>477</v>
      </c>
      <c r="J350" s="92" t="s">
        <v>473</v>
      </c>
      <c r="K350" s="92" t="s">
        <v>478</v>
      </c>
    </row>
    <row r="351" spans="1:11" x14ac:dyDescent="0.2">
      <c r="A351" s="92" t="s">
        <v>225</v>
      </c>
      <c r="C351" s="92" t="s">
        <v>184</v>
      </c>
      <c r="D351" s="92" t="s">
        <v>395</v>
      </c>
      <c r="E351" s="92" t="s">
        <v>630</v>
      </c>
      <c r="F351" s="93">
        <v>16</v>
      </c>
      <c r="G351" s="92" t="s">
        <v>640</v>
      </c>
      <c r="I351" s="92" t="s">
        <v>481</v>
      </c>
      <c r="J351" s="92" t="s">
        <v>473</v>
      </c>
      <c r="K351" s="92" t="s">
        <v>480</v>
      </c>
    </row>
    <row r="352" spans="1:11" x14ac:dyDescent="0.2">
      <c r="A352" s="92" t="s">
        <v>225</v>
      </c>
      <c r="C352" s="92" t="s">
        <v>184</v>
      </c>
      <c r="D352" s="92" t="s">
        <v>600</v>
      </c>
      <c r="E352" s="92" t="s">
        <v>631</v>
      </c>
      <c r="F352" s="93">
        <v>80</v>
      </c>
      <c r="G352" s="92" t="s">
        <v>361</v>
      </c>
      <c r="I352" s="92" t="s">
        <v>477</v>
      </c>
      <c r="J352" s="92" t="s">
        <v>473</v>
      </c>
      <c r="K352" s="92" t="s">
        <v>478</v>
      </c>
    </row>
    <row r="353" spans="1:11" x14ac:dyDescent="0.2">
      <c r="A353" s="92" t="s">
        <v>225</v>
      </c>
      <c r="C353" s="92" t="s">
        <v>184</v>
      </c>
      <c r="D353" s="92" t="s">
        <v>344</v>
      </c>
      <c r="E353" s="92" t="s">
        <v>632</v>
      </c>
      <c r="F353" s="93">
        <v>33</v>
      </c>
      <c r="G353" s="92" t="s">
        <v>361</v>
      </c>
      <c r="I353" s="92" t="s">
        <v>477</v>
      </c>
      <c r="J353" s="92" t="s">
        <v>473</v>
      </c>
      <c r="K353" s="92" t="s">
        <v>478</v>
      </c>
    </row>
    <row r="354" spans="1:11" x14ac:dyDescent="0.2">
      <c r="A354" s="92" t="s">
        <v>225</v>
      </c>
      <c r="C354" s="92" t="s">
        <v>184</v>
      </c>
      <c r="D354" s="92" t="s">
        <v>345</v>
      </c>
      <c r="E354" s="92" t="s">
        <v>632</v>
      </c>
      <c r="F354" s="93">
        <v>33</v>
      </c>
      <c r="G354" s="92" t="s">
        <v>361</v>
      </c>
      <c r="I354" s="92" t="s">
        <v>477</v>
      </c>
      <c r="J354" s="92" t="s">
        <v>473</v>
      </c>
      <c r="K354" s="92" t="s">
        <v>478</v>
      </c>
    </row>
    <row r="355" spans="1:11" x14ac:dyDescent="0.2">
      <c r="A355" s="92" t="s">
        <v>225</v>
      </c>
      <c r="C355" s="92" t="s">
        <v>184</v>
      </c>
      <c r="D355" s="92" t="s">
        <v>346</v>
      </c>
      <c r="E355" s="92" t="s">
        <v>632</v>
      </c>
      <c r="F355" s="93">
        <v>33</v>
      </c>
      <c r="G355" s="92" t="s">
        <v>361</v>
      </c>
      <c r="I355" s="92" t="s">
        <v>477</v>
      </c>
      <c r="J355" s="92" t="s">
        <v>473</v>
      </c>
      <c r="K355" s="92" t="s">
        <v>478</v>
      </c>
    </row>
    <row r="356" spans="1:11" x14ac:dyDescent="0.2">
      <c r="A356" s="92" t="s">
        <v>225</v>
      </c>
      <c r="C356" s="92" t="s">
        <v>184</v>
      </c>
      <c r="D356" s="92" t="s">
        <v>347</v>
      </c>
      <c r="E356" s="92" t="s">
        <v>633</v>
      </c>
      <c r="F356" s="93">
        <v>49</v>
      </c>
      <c r="G356" s="92" t="s">
        <v>361</v>
      </c>
      <c r="I356" s="92" t="s">
        <v>477</v>
      </c>
      <c r="J356" s="92" t="s">
        <v>473</v>
      </c>
      <c r="K356" s="92" t="s">
        <v>478</v>
      </c>
    </row>
    <row r="357" spans="1:11" x14ac:dyDescent="0.2">
      <c r="A357" s="92" t="s">
        <v>225</v>
      </c>
      <c r="C357" s="92" t="s">
        <v>184</v>
      </c>
      <c r="D357" s="92" t="s">
        <v>348</v>
      </c>
      <c r="E357" s="92" t="s">
        <v>27</v>
      </c>
      <c r="F357" s="93">
        <v>31</v>
      </c>
      <c r="G357" s="92" t="s">
        <v>361</v>
      </c>
      <c r="I357" s="92" t="s">
        <v>479</v>
      </c>
      <c r="J357" s="92" t="s">
        <v>473</v>
      </c>
      <c r="K357" s="92" t="s">
        <v>480</v>
      </c>
    </row>
    <row r="358" spans="1:11" x14ac:dyDescent="0.2">
      <c r="A358" s="92" t="s">
        <v>225</v>
      </c>
      <c r="C358" s="92" t="s">
        <v>184</v>
      </c>
      <c r="D358" s="92" t="s">
        <v>634</v>
      </c>
      <c r="E358" s="92" t="s">
        <v>21</v>
      </c>
      <c r="F358" s="93">
        <v>21</v>
      </c>
      <c r="G358" s="92" t="s">
        <v>369</v>
      </c>
      <c r="I358" s="92" t="s">
        <v>481</v>
      </c>
      <c r="J358" s="92" t="s">
        <v>473</v>
      </c>
      <c r="K358" s="92" t="s">
        <v>480</v>
      </c>
    </row>
    <row r="359" spans="1:11" x14ac:dyDescent="0.2">
      <c r="A359" s="92" t="s">
        <v>225</v>
      </c>
      <c r="C359" s="92" t="s">
        <v>184</v>
      </c>
      <c r="D359" s="92" t="s">
        <v>349</v>
      </c>
      <c r="E359" s="92" t="s">
        <v>697</v>
      </c>
      <c r="H359" s="92" t="s">
        <v>686</v>
      </c>
      <c r="I359" s="92" t="s">
        <v>510</v>
      </c>
      <c r="J359" s="92" t="s">
        <v>473</v>
      </c>
      <c r="K359" s="92" t="s">
        <v>478</v>
      </c>
    </row>
    <row r="360" spans="1:11" x14ac:dyDescent="0.2">
      <c r="A360" s="92" t="s">
        <v>225</v>
      </c>
      <c r="C360" s="92" t="s">
        <v>184</v>
      </c>
      <c r="D360" s="92" t="s">
        <v>350</v>
      </c>
      <c r="E360" s="92" t="s">
        <v>635</v>
      </c>
      <c r="F360" s="93">
        <v>4.5</v>
      </c>
      <c r="G360" s="92" t="s">
        <v>363</v>
      </c>
      <c r="I360" s="92" t="s">
        <v>512</v>
      </c>
      <c r="J360" s="92" t="s">
        <v>473</v>
      </c>
      <c r="K360" s="92" t="s">
        <v>513</v>
      </c>
    </row>
    <row r="361" spans="1:11" x14ac:dyDescent="0.2">
      <c r="A361" s="92" t="s">
        <v>225</v>
      </c>
      <c r="C361" s="92" t="s">
        <v>184</v>
      </c>
      <c r="D361" s="92" t="s">
        <v>351</v>
      </c>
      <c r="E361" s="92" t="s">
        <v>636</v>
      </c>
      <c r="F361" s="93">
        <v>0.95</v>
      </c>
      <c r="G361" s="92" t="s">
        <v>363</v>
      </c>
      <c r="I361" s="92" t="s">
        <v>512</v>
      </c>
      <c r="J361" s="92" t="s">
        <v>473</v>
      </c>
      <c r="K361" s="92" t="s">
        <v>513</v>
      </c>
    </row>
    <row r="362" spans="1:11" x14ac:dyDescent="0.2">
      <c r="A362" s="92" t="s">
        <v>225</v>
      </c>
      <c r="C362" s="92" t="s">
        <v>184</v>
      </c>
      <c r="D362" s="92" t="s">
        <v>352</v>
      </c>
      <c r="E362" s="92" t="s">
        <v>636</v>
      </c>
      <c r="F362" s="93">
        <v>0.95</v>
      </c>
      <c r="G362" s="92" t="s">
        <v>363</v>
      </c>
      <c r="I362" s="92" t="s">
        <v>512</v>
      </c>
      <c r="J362" s="92" t="s">
        <v>473</v>
      </c>
      <c r="K362" s="92" t="s">
        <v>513</v>
      </c>
    </row>
    <row r="363" spans="1:11" x14ac:dyDescent="0.2">
      <c r="A363" s="92" t="s">
        <v>225</v>
      </c>
      <c r="C363" s="92" t="s">
        <v>184</v>
      </c>
      <c r="D363" s="92" t="s">
        <v>353</v>
      </c>
      <c r="E363" s="92" t="s">
        <v>637</v>
      </c>
      <c r="F363" s="93">
        <v>3.5</v>
      </c>
      <c r="G363" s="92" t="s">
        <v>363</v>
      </c>
      <c r="I363" s="92" t="s">
        <v>512</v>
      </c>
      <c r="J363" s="92" t="s">
        <v>473</v>
      </c>
      <c r="K363" s="92" t="s">
        <v>513</v>
      </c>
    </row>
    <row r="364" spans="1:11" x14ac:dyDescent="0.2">
      <c r="A364" s="92" t="s">
        <v>225</v>
      </c>
      <c r="C364" s="92" t="s">
        <v>184</v>
      </c>
      <c r="D364" s="92" t="s">
        <v>354</v>
      </c>
      <c r="E364" s="92" t="s">
        <v>638</v>
      </c>
      <c r="F364" s="93">
        <v>0.95</v>
      </c>
      <c r="G364" s="92" t="s">
        <v>363</v>
      </c>
      <c r="I364" s="92" t="s">
        <v>512</v>
      </c>
      <c r="J364" s="92" t="s">
        <v>473</v>
      </c>
      <c r="K364" s="92" t="s">
        <v>513</v>
      </c>
    </row>
    <row r="365" spans="1:11" x14ac:dyDescent="0.2">
      <c r="A365" s="92" t="s">
        <v>225</v>
      </c>
      <c r="C365" s="92" t="s">
        <v>184</v>
      </c>
      <c r="D365" s="92" t="s">
        <v>356</v>
      </c>
      <c r="E365" s="92" t="s">
        <v>638</v>
      </c>
      <c r="F365" s="93">
        <v>0.95</v>
      </c>
      <c r="G365" s="92" t="s">
        <v>363</v>
      </c>
      <c r="I365" s="92" t="s">
        <v>512</v>
      </c>
      <c r="J365" s="92" t="s">
        <v>473</v>
      </c>
      <c r="K365" s="92" t="s">
        <v>513</v>
      </c>
    </row>
    <row r="366" spans="1:11" x14ac:dyDescent="0.2">
      <c r="A366" s="92" t="s">
        <v>225</v>
      </c>
      <c r="C366" s="92" t="s">
        <v>184</v>
      </c>
      <c r="D366" s="92" t="s">
        <v>358</v>
      </c>
      <c r="E366" s="92" t="s">
        <v>639</v>
      </c>
      <c r="F366" s="93">
        <v>57</v>
      </c>
      <c r="G366" s="92" t="s">
        <v>369</v>
      </c>
      <c r="I366" s="92" t="s">
        <v>472</v>
      </c>
      <c r="J366" s="92" t="s">
        <v>473</v>
      </c>
      <c r="K366" s="92" t="s">
        <v>474</v>
      </c>
    </row>
    <row r="367" spans="1:11" x14ac:dyDescent="0.2">
      <c r="A367" s="92" t="s">
        <v>225</v>
      </c>
      <c r="C367" s="92" t="s">
        <v>184</v>
      </c>
      <c r="D367" s="92" t="s">
        <v>608</v>
      </c>
      <c r="E367" s="92" t="s">
        <v>698</v>
      </c>
      <c r="H367" s="92" t="s">
        <v>686</v>
      </c>
      <c r="I367" s="92" t="s">
        <v>481</v>
      </c>
      <c r="J367" s="92" t="s">
        <v>473</v>
      </c>
      <c r="K367" s="92" t="s">
        <v>480</v>
      </c>
    </row>
    <row r="368" spans="1:11" x14ac:dyDescent="0.2">
      <c r="A368" s="92" t="s">
        <v>225</v>
      </c>
      <c r="B368" s="90"/>
      <c r="C368" s="92" t="s">
        <v>184</v>
      </c>
      <c r="D368" s="92" t="s">
        <v>610</v>
      </c>
      <c r="E368" s="92" t="s">
        <v>47</v>
      </c>
      <c r="F368" s="93">
        <v>3</v>
      </c>
      <c r="G368" s="92" t="s">
        <v>361</v>
      </c>
      <c r="H368" s="92" t="s">
        <v>686</v>
      </c>
      <c r="I368" s="92" t="s">
        <v>696</v>
      </c>
      <c r="J368" s="92" t="s">
        <v>473</v>
      </c>
      <c r="K368" s="92" t="s">
        <v>619</v>
      </c>
    </row>
    <row r="369" spans="1:12" x14ac:dyDescent="0.2">
      <c r="A369" s="92" t="s">
        <v>225</v>
      </c>
      <c r="B369" s="90"/>
      <c r="C369" s="92" t="s">
        <v>184</v>
      </c>
      <c r="D369" s="92" t="s">
        <v>699</v>
      </c>
      <c r="E369" s="92" t="s">
        <v>47</v>
      </c>
      <c r="F369" s="93">
        <v>9</v>
      </c>
      <c r="G369" s="92" t="s">
        <v>640</v>
      </c>
      <c r="H369" s="92" t="s">
        <v>686</v>
      </c>
      <c r="I369" s="92" t="s">
        <v>644</v>
      </c>
      <c r="J369" s="92" t="s">
        <v>473</v>
      </c>
      <c r="K369" s="92" t="s">
        <v>619</v>
      </c>
    </row>
    <row r="370" spans="1:12" x14ac:dyDescent="0.2">
      <c r="A370" s="92" t="s">
        <v>225</v>
      </c>
      <c r="C370" s="92" t="s">
        <v>501</v>
      </c>
      <c r="E370" s="92" t="s">
        <v>645</v>
      </c>
      <c r="F370" s="93">
        <v>80</v>
      </c>
      <c r="I370" s="92" t="s">
        <v>646</v>
      </c>
      <c r="J370" s="92" t="s">
        <v>504</v>
      </c>
      <c r="K370" s="92" t="s">
        <v>647</v>
      </c>
    </row>
    <row r="371" spans="1:12" x14ac:dyDescent="0.2">
      <c r="A371" s="92" t="s">
        <v>225</v>
      </c>
      <c r="C371" s="92" t="s">
        <v>501</v>
      </c>
      <c r="E371" s="92" t="s">
        <v>645</v>
      </c>
      <c r="F371" s="93">
        <v>28.5</v>
      </c>
      <c r="I371" s="92" t="s">
        <v>503</v>
      </c>
      <c r="J371" s="92" t="s">
        <v>504</v>
      </c>
      <c r="K371" s="92" t="s">
        <v>505</v>
      </c>
    </row>
    <row r="372" spans="1:12" x14ac:dyDescent="0.2">
      <c r="A372" s="92" t="s">
        <v>225</v>
      </c>
      <c r="C372" s="92" t="s">
        <v>501</v>
      </c>
      <c r="E372" s="92" t="s">
        <v>645</v>
      </c>
      <c r="F372" s="93">
        <v>135</v>
      </c>
      <c r="I372" s="92" t="s">
        <v>506</v>
      </c>
      <c r="J372" s="92" t="s">
        <v>504</v>
      </c>
      <c r="K372" s="92" t="s">
        <v>507</v>
      </c>
    </row>
    <row r="373" spans="1:12" x14ac:dyDescent="0.2">
      <c r="A373" s="92" t="s">
        <v>225</v>
      </c>
      <c r="C373" s="92" t="s">
        <v>501</v>
      </c>
      <c r="E373" s="92" t="s">
        <v>648</v>
      </c>
      <c r="F373" s="93">
        <v>140.30000000000001</v>
      </c>
      <c r="I373" s="92" t="s">
        <v>503</v>
      </c>
      <c r="J373" s="92" t="s">
        <v>504</v>
      </c>
      <c r="K373" s="92" t="s">
        <v>505</v>
      </c>
    </row>
    <row r="374" spans="1:12" x14ac:dyDescent="0.2">
      <c r="A374" s="92" t="s">
        <v>225</v>
      </c>
      <c r="C374" s="92" t="s">
        <v>501</v>
      </c>
      <c r="E374" s="92" t="s">
        <v>648</v>
      </c>
      <c r="F374" s="93">
        <v>27</v>
      </c>
      <c r="I374" s="92" t="s">
        <v>503</v>
      </c>
      <c r="J374" s="92" t="s">
        <v>504</v>
      </c>
      <c r="K374" s="92" t="s">
        <v>505</v>
      </c>
    </row>
    <row r="375" spans="1:12" x14ac:dyDescent="0.2">
      <c r="A375" s="92" t="s">
        <v>225</v>
      </c>
      <c r="C375" s="92" t="s">
        <v>501</v>
      </c>
      <c r="E375" s="92" t="s">
        <v>648</v>
      </c>
      <c r="F375" s="93">
        <v>312</v>
      </c>
      <c r="I375" s="92" t="s">
        <v>506</v>
      </c>
      <c r="J375" s="92" t="s">
        <v>504</v>
      </c>
      <c r="K375" s="92" t="s">
        <v>507</v>
      </c>
    </row>
    <row r="376" spans="1:12" x14ac:dyDescent="0.2">
      <c r="A376" s="92">
        <v>31</v>
      </c>
      <c r="C376" s="92" t="s">
        <v>501</v>
      </c>
      <c r="E376" s="92" t="s">
        <v>700</v>
      </c>
      <c r="F376" s="93">
        <v>56</v>
      </c>
      <c r="H376" s="92" t="s">
        <v>686</v>
      </c>
      <c r="L376" s="90" t="s">
        <v>701</v>
      </c>
    </row>
  </sheetData>
  <autoFilter ref="A1:K376" xr:uid="{00000000-0009-0000-0000-000002000000}"/>
  <pageMargins left="0.7" right="0.7" top="0.75" bottom="0.75" header="0.3" footer="0.3"/>
  <pageSetup paperSize="9" scale="9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1"/>
  <sheetViews>
    <sheetView topLeftCell="A4" workbookViewId="0">
      <selection activeCell="R45" sqref="R45"/>
    </sheetView>
  </sheetViews>
  <sheetFormatPr defaultRowHeight="15" x14ac:dyDescent="0.25"/>
  <sheetData>
    <row r="1" spans="1:4" x14ac:dyDescent="0.25">
      <c r="A1" s="95">
        <v>2023</v>
      </c>
      <c r="B1" s="95">
        <v>1</v>
      </c>
      <c r="C1" s="95"/>
      <c r="D1" s="95"/>
    </row>
    <row r="2" spans="1:4" x14ac:dyDescent="0.25">
      <c r="A2" s="95">
        <v>2024</v>
      </c>
      <c r="B2" s="96">
        <v>0</v>
      </c>
      <c r="C2" s="96"/>
      <c r="D2" s="97">
        <f>+B2+B1</f>
        <v>1</v>
      </c>
    </row>
    <row r="3" spans="1:4" x14ac:dyDescent="0.25">
      <c r="A3" s="95">
        <v>2025</v>
      </c>
      <c r="B3" s="96">
        <v>0</v>
      </c>
      <c r="C3" s="98">
        <v>1</v>
      </c>
      <c r="D3" s="97">
        <f t="shared" ref="D3:D7" si="0">D2*(C3+B3)</f>
        <v>1</v>
      </c>
    </row>
    <row r="4" spans="1:4" x14ac:dyDescent="0.25">
      <c r="A4" s="95">
        <v>2026</v>
      </c>
      <c r="B4" s="96">
        <v>0</v>
      </c>
      <c r="C4" s="98">
        <v>1</v>
      </c>
      <c r="D4" s="97">
        <f t="shared" si="0"/>
        <v>1</v>
      </c>
    </row>
    <row r="5" spans="1:4" x14ac:dyDescent="0.25">
      <c r="A5" s="95">
        <v>2027</v>
      </c>
      <c r="B5" s="96">
        <v>0</v>
      </c>
      <c r="C5" s="98">
        <v>1</v>
      </c>
      <c r="D5" s="97">
        <f t="shared" si="0"/>
        <v>1</v>
      </c>
    </row>
    <row r="6" spans="1:4" x14ac:dyDescent="0.25">
      <c r="A6" s="95">
        <v>2028</v>
      </c>
      <c r="B6" s="96">
        <v>0</v>
      </c>
      <c r="C6" s="98">
        <v>1</v>
      </c>
      <c r="D6" s="97">
        <f t="shared" si="0"/>
        <v>1</v>
      </c>
    </row>
    <row r="7" spans="1:4" x14ac:dyDescent="0.25">
      <c r="A7" s="95">
        <v>2029</v>
      </c>
      <c r="B7" s="96">
        <v>0</v>
      </c>
      <c r="C7" s="98">
        <v>1</v>
      </c>
      <c r="D7" s="97">
        <f t="shared" si="0"/>
        <v>1</v>
      </c>
    </row>
    <row r="8" spans="1:4" x14ac:dyDescent="0.25">
      <c r="A8" s="95"/>
      <c r="B8" s="96"/>
      <c r="C8" s="98"/>
      <c r="D8" s="97">
        <f>+D7</f>
        <v>1</v>
      </c>
    </row>
    <row r="9" spans="1:4" x14ac:dyDescent="0.25">
      <c r="A9" s="95"/>
      <c r="B9" s="96"/>
      <c r="C9" s="98"/>
      <c r="D9" s="97"/>
    </row>
    <row r="10" spans="1:4" x14ac:dyDescent="0.25">
      <c r="A10" s="95"/>
      <c r="B10" s="95"/>
      <c r="C10" s="95"/>
    </row>
    <row r="11" spans="1:4" x14ac:dyDescent="0.25">
      <c r="A11" s="99"/>
      <c r="B11" s="99"/>
      <c r="C11" s="99"/>
      <c r="D11" s="100"/>
    </row>
  </sheetData>
  <pageMargins left="0.70866141732283472" right="0.70866141732283472" top="0.74803149606299213" bottom="0.74803149606299213" header="0.31496062992125984" footer="0.31496062992125984"/>
  <pageSetup orientation="portrait" horizontalDpi="300" verticalDpi="300" r:id="rId1"/>
  <headerFooter>
    <oddHeader>&amp;LBijlage 3.A Ruimtestaten en Prijzenbladen – P.6857/TS d.d. 1 augustus 2022</oddHeader>
    <oddFooter>&amp;L&amp;A&amp;R&amp;P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11DC-A80E-4BCF-B077-C20C910C2165}">
  <sheetPr>
    <tabColor rgb="FFFFFF00"/>
    <pageSetUpPr fitToPage="1"/>
  </sheetPr>
  <dimension ref="A1:AK348"/>
  <sheetViews>
    <sheetView zoomScaleNormal="100" workbookViewId="0">
      <selection activeCell="I28" sqref="I28"/>
    </sheetView>
  </sheetViews>
  <sheetFormatPr defaultColWidth="9.140625" defaultRowHeight="15" x14ac:dyDescent="0.25"/>
  <cols>
    <col min="1" max="1" width="60.42578125" style="136" customWidth="1"/>
    <col min="2" max="2" width="39.5703125" style="136" customWidth="1"/>
    <col min="3" max="3" width="9.140625" style="136" customWidth="1"/>
    <col min="4" max="6" width="9.140625" style="136"/>
    <col min="7" max="7" width="9.140625" style="136" customWidth="1"/>
    <col min="8" max="9" width="9.140625" style="136"/>
    <col min="10" max="10" width="11" style="136" customWidth="1"/>
    <col min="11" max="37" width="9.140625" style="126"/>
    <col min="38" max="16384" width="9.140625" style="136"/>
  </cols>
  <sheetData>
    <row r="1" spans="1:10" x14ac:dyDescent="0.25">
      <c r="A1" s="123" t="s">
        <v>748</v>
      </c>
      <c r="B1" s="124"/>
      <c r="C1" s="125"/>
      <c r="D1" s="125"/>
      <c r="E1" s="125"/>
      <c r="F1" s="125"/>
      <c r="G1" s="125"/>
      <c r="H1" s="125"/>
      <c r="I1" s="125"/>
      <c r="J1" s="125"/>
    </row>
    <row r="2" spans="1:10" ht="15.75" thickBot="1" x14ac:dyDescent="0.3">
      <c r="A2" s="127" t="s">
        <v>897</v>
      </c>
      <c r="B2" s="128"/>
      <c r="C2" s="125"/>
      <c r="D2" s="125"/>
      <c r="E2" s="125"/>
      <c r="F2" s="125"/>
      <c r="G2" s="125"/>
      <c r="H2" s="125"/>
      <c r="I2" s="125"/>
      <c r="J2" s="125"/>
    </row>
    <row r="3" spans="1:10" x14ac:dyDescent="0.25">
      <c r="A3" s="129" t="s">
        <v>931</v>
      </c>
      <c r="B3" s="125"/>
      <c r="C3" s="125"/>
      <c r="D3" s="125"/>
      <c r="E3" s="125"/>
      <c r="F3" s="125"/>
      <c r="G3" s="125"/>
      <c r="H3" s="125"/>
      <c r="I3" s="125"/>
      <c r="J3" s="125"/>
    </row>
    <row r="4" spans="1:10" x14ac:dyDescent="0.25">
      <c r="A4" s="125"/>
      <c r="B4" s="125"/>
      <c r="C4" s="125"/>
      <c r="D4" s="125"/>
      <c r="E4" s="125"/>
      <c r="F4" s="125"/>
      <c r="G4" s="125"/>
      <c r="H4" s="125"/>
      <c r="I4" s="125"/>
      <c r="J4" s="125"/>
    </row>
    <row r="5" spans="1:10" ht="30" x14ac:dyDescent="0.25">
      <c r="A5" s="130" t="s">
        <v>749</v>
      </c>
      <c r="B5" s="131"/>
      <c r="C5" s="131"/>
      <c r="D5" s="131"/>
      <c r="E5" s="131"/>
      <c r="F5" s="131"/>
      <c r="G5" s="125"/>
      <c r="H5" s="125"/>
      <c r="I5" s="125"/>
      <c r="J5" s="125"/>
    </row>
    <row r="6" spans="1:10" x14ac:dyDescent="0.25">
      <c r="A6" s="130" t="s">
        <v>750</v>
      </c>
      <c r="B6" s="132" t="s">
        <v>751</v>
      </c>
      <c r="C6" s="131"/>
      <c r="D6" s="131"/>
      <c r="E6" s="131"/>
      <c r="F6" s="131"/>
      <c r="G6" s="125"/>
      <c r="H6" s="125"/>
      <c r="I6" s="125"/>
      <c r="J6" s="125"/>
    </row>
    <row r="7" spans="1:10" x14ac:dyDescent="0.25">
      <c r="A7" s="130" t="s">
        <v>752</v>
      </c>
      <c r="B7" s="133" t="s">
        <v>753</v>
      </c>
      <c r="C7" s="131"/>
      <c r="D7" s="131"/>
      <c r="E7" s="131"/>
      <c r="F7" s="131"/>
      <c r="G7" s="125"/>
      <c r="H7" s="125"/>
      <c r="I7" s="125"/>
      <c r="J7" s="125"/>
    </row>
    <row r="8" spans="1:10" ht="16.5" customHeight="1" x14ac:dyDescent="0.25">
      <c r="A8" s="130" t="s">
        <v>754</v>
      </c>
      <c r="B8" s="134" t="s">
        <v>755</v>
      </c>
      <c r="C8" s="131"/>
      <c r="D8" s="131"/>
      <c r="E8" s="131"/>
      <c r="F8" s="131"/>
      <c r="G8" s="125"/>
      <c r="H8" s="125"/>
      <c r="I8" s="125"/>
      <c r="J8" s="125"/>
    </row>
    <row r="9" spans="1:10" ht="32.1" customHeight="1" x14ac:dyDescent="0.25">
      <c r="A9" s="130" t="s">
        <v>903</v>
      </c>
      <c r="B9" s="239" t="s">
        <v>904</v>
      </c>
      <c r="C9" s="135"/>
      <c r="D9" s="135"/>
      <c r="E9" s="135"/>
      <c r="F9" s="135"/>
      <c r="G9" s="125"/>
      <c r="H9" s="125"/>
      <c r="I9" s="125"/>
      <c r="J9" s="125"/>
    </row>
    <row r="10" spans="1:10" ht="16.5" customHeight="1" x14ac:dyDescent="0.25">
      <c r="A10" s="130" t="s">
        <v>756</v>
      </c>
      <c r="B10" s="131"/>
      <c r="C10" s="131"/>
      <c r="D10" s="131"/>
      <c r="E10" s="131"/>
      <c r="F10" s="131"/>
      <c r="G10" s="125"/>
      <c r="H10" s="125"/>
      <c r="I10" s="125"/>
      <c r="J10" s="125"/>
    </row>
    <row r="11" spans="1:10" x14ac:dyDescent="0.25">
      <c r="A11" s="236" t="s">
        <v>924</v>
      </c>
      <c r="B11" s="236"/>
      <c r="C11" s="236"/>
      <c r="D11" s="236"/>
      <c r="E11" s="236"/>
      <c r="F11" s="236"/>
      <c r="G11" s="125"/>
      <c r="H11" s="125"/>
      <c r="I11" s="125"/>
      <c r="J11" s="125"/>
    </row>
    <row r="12" spans="1:10" x14ac:dyDescent="0.25">
      <c r="A12" s="131" t="s">
        <v>917</v>
      </c>
      <c r="B12" s="131"/>
      <c r="C12" s="131"/>
      <c r="D12" s="131"/>
      <c r="E12" s="131"/>
      <c r="F12" s="131"/>
      <c r="G12" s="125"/>
      <c r="H12" s="125"/>
      <c r="I12" s="125"/>
      <c r="J12" s="125"/>
    </row>
    <row r="13" spans="1:10" x14ac:dyDescent="0.25">
      <c r="A13" s="131" t="s">
        <v>918</v>
      </c>
      <c r="B13" s="131"/>
      <c r="C13" s="131"/>
      <c r="D13" s="131"/>
      <c r="E13" s="131"/>
      <c r="F13" s="131"/>
      <c r="G13" s="125"/>
      <c r="H13" s="125"/>
      <c r="I13" s="125"/>
      <c r="J13" s="125"/>
    </row>
    <row r="14" spans="1:10" ht="28.5" customHeight="1" x14ac:dyDescent="0.25">
      <c r="A14" s="243" t="s">
        <v>919</v>
      </c>
      <c r="B14" s="244"/>
      <c r="C14" s="244"/>
      <c r="D14" s="244"/>
      <c r="E14" s="244"/>
      <c r="F14" s="244"/>
      <c r="G14" s="125"/>
      <c r="H14" s="125"/>
      <c r="I14" s="125"/>
      <c r="J14" s="125"/>
    </row>
    <row r="15" spans="1:10" x14ac:dyDescent="0.25">
      <c r="A15" s="131" t="s">
        <v>920</v>
      </c>
      <c r="B15" s="131"/>
      <c r="C15" s="131"/>
      <c r="D15" s="131"/>
      <c r="E15" s="131"/>
      <c r="F15" s="131"/>
      <c r="G15" s="125"/>
      <c r="H15" s="125"/>
      <c r="I15" s="125"/>
      <c r="J15" s="125"/>
    </row>
    <row r="16" spans="1:10" x14ac:dyDescent="0.25">
      <c r="A16" s="131" t="s">
        <v>921</v>
      </c>
      <c r="B16" s="131"/>
      <c r="C16" s="131"/>
      <c r="D16" s="131"/>
      <c r="E16" s="131"/>
      <c r="F16" s="131"/>
      <c r="G16" s="125"/>
      <c r="H16" s="125"/>
      <c r="I16" s="125"/>
      <c r="J16" s="125"/>
    </row>
    <row r="17" spans="1:37" ht="29.25" customHeight="1" x14ac:dyDescent="0.25">
      <c r="A17" s="245" t="s">
        <v>922</v>
      </c>
      <c r="B17" s="245"/>
      <c r="C17" s="245"/>
      <c r="D17" s="245"/>
      <c r="E17" s="245"/>
      <c r="F17" s="245"/>
      <c r="G17" s="125"/>
      <c r="H17" s="125"/>
      <c r="I17" s="125"/>
      <c r="J17" s="125"/>
    </row>
    <row r="18" spans="1:37" x14ac:dyDescent="0.25">
      <c r="A18" s="131" t="s">
        <v>923</v>
      </c>
      <c r="B18" s="131"/>
      <c r="C18" s="131"/>
      <c r="D18" s="131"/>
      <c r="E18" s="131"/>
      <c r="F18" s="131"/>
      <c r="G18" s="125"/>
      <c r="H18" s="125"/>
      <c r="I18" s="125"/>
      <c r="J18" s="125"/>
    </row>
    <row r="19" spans="1:37" x14ac:dyDescent="0.25">
      <c r="A19" s="125"/>
      <c r="B19" s="125"/>
      <c r="C19" s="125"/>
      <c r="D19" s="125"/>
      <c r="E19" s="125"/>
      <c r="F19" s="125"/>
      <c r="G19" s="125"/>
      <c r="H19" s="125"/>
      <c r="I19" s="125"/>
      <c r="J19" s="125"/>
    </row>
    <row r="20" spans="1:37" x14ac:dyDescent="0.25">
      <c r="A20" s="125"/>
      <c r="B20" s="125"/>
      <c r="C20" s="125"/>
      <c r="D20" s="125"/>
      <c r="E20" s="125"/>
      <c r="F20" s="125"/>
      <c r="G20" s="125"/>
      <c r="H20" s="125"/>
      <c r="I20" s="125"/>
      <c r="J20" s="125"/>
    </row>
    <row r="21" spans="1:37" x14ac:dyDescent="0.25">
      <c r="A21" s="125"/>
      <c r="B21" s="125"/>
      <c r="C21" s="125"/>
      <c r="D21" s="125"/>
      <c r="E21" s="125"/>
      <c r="F21" s="125"/>
      <c r="G21" s="125"/>
      <c r="H21" s="125"/>
      <c r="I21" s="125"/>
      <c r="J21" s="125"/>
    </row>
    <row r="22" spans="1:37" ht="15.75" thickBot="1" x14ac:dyDescent="0.3">
      <c r="A22" s="125"/>
      <c r="B22" s="125"/>
      <c r="C22" s="125"/>
      <c r="D22" s="125"/>
      <c r="E22" s="125"/>
      <c r="F22" s="125"/>
      <c r="G22" s="125"/>
      <c r="H22" s="125"/>
      <c r="I22" s="125"/>
      <c r="J22" s="125"/>
    </row>
    <row r="23" spans="1:37" ht="15.75" thickTop="1" x14ac:dyDescent="0.25">
      <c r="A23" s="137" t="s">
        <v>757</v>
      </c>
      <c r="B23" s="138"/>
      <c r="C23" s="125"/>
      <c r="D23" s="125"/>
      <c r="E23" s="125"/>
      <c r="F23" s="125"/>
      <c r="G23" s="125"/>
      <c r="H23" s="125"/>
      <c r="I23" s="125"/>
      <c r="J23" s="125"/>
    </row>
    <row r="24" spans="1:37" x14ac:dyDescent="0.25">
      <c r="A24" s="139" t="s">
        <v>758</v>
      </c>
      <c r="B24" s="140"/>
      <c r="C24" s="125"/>
      <c r="D24" s="125"/>
      <c r="E24" s="125"/>
      <c r="F24" s="125"/>
      <c r="G24" s="125"/>
      <c r="H24" s="125"/>
      <c r="I24" s="125"/>
      <c r="J24" s="125"/>
    </row>
    <row r="25" spans="1:37" x14ac:dyDescent="0.25">
      <c r="A25" s="139" t="s">
        <v>759</v>
      </c>
      <c r="B25" s="140"/>
      <c r="C25" s="125"/>
      <c r="D25" s="125"/>
      <c r="E25" s="125"/>
      <c r="F25" s="125"/>
      <c r="G25" s="125"/>
      <c r="H25" s="125"/>
      <c r="I25" s="125"/>
      <c r="J25" s="125"/>
    </row>
    <row r="26" spans="1:37" x14ac:dyDescent="0.25">
      <c r="A26" s="139" t="s">
        <v>760</v>
      </c>
      <c r="B26" s="140"/>
      <c r="C26" s="125"/>
      <c r="D26" s="125"/>
      <c r="E26" s="125"/>
      <c r="F26" s="125"/>
      <c r="G26" s="125"/>
      <c r="H26" s="125"/>
      <c r="I26" s="125"/>
      <c r="J26" s="125"/>
    </row>
    <row r="27" spans="1:37" x14ac:dyDescent="0.25">
      <c r="A27" s="141" t="s">
        <v>761</v>
      </c>
      <c r="B27" s="140"/>
      <c r="C27" s="125"/>
      <c r="D27" s="125"/>
      <c r="E27" s="125"/>
      <c r="F27" s="125"/>
      <c r="G27" s="125"/>
      <c r="H27" s="125"/>
      <c r="I27" s="125"/>
      <c r="J27" s="125"/>
    </row>
    <row r="28" spans="1:37" ht="48.2" customHeight="1" thickBot="1" x14ac:dyDescent="0.3">
      <c r="A28" s="142" t="s">
        <v>762</v>
      </c>
      <c r="B28" s="143"/>
      <c r="C28" s="125"/>
      <c r="D28" s="125"/>
      <c r="E28" s="125"/>
      <c r="F28" s="125"/>
      <c r="G28" s="125"/>
      <c r="H28" s="125"/>
      <c r="I28" s="125"/>
      <c r="J28" s="125"/>
    </row>
    <row r="29" spans="1:37" ht="15.75" thickTop="1" x14ac:dyDescent="0.25">
      <c r="A29" s="125"/>
      <c r="B29" s="125"/>
      <c r="C29" s="125"/>
      <c r="D29" s="125"/>
      <c r="E29" s="125"/>
      <c r="F29" s="125"/>
      <c r="G29" s="125"/>
      <c r="H29" s="125"/>
      <c r="I29" s="125"/>
      <c r="J29" s="125"/>
    </row>
    <row r="30" spans="1:37" x14ac:dyDescent="0.25">
      <c r="A30" s="125"/>
      <c r="B30" s="125"/>
      <c r="C30" s="125"/>
      <c r="D30" s="125"/>
      <c r="E30" s="125"/>
      <c r="F30" s="125"/>
      <c r="G30" s="125"/>
      <c r="H30" s="125"/>
      <c r="I30" s="125"/>
      <c r="J30" s="125"/>
    </row>
    <row r="31" spans="1:37" x14ac:dyDescent="0.25">
      <c r="A31" s="125"/>
      <c r="B31" s="125"/>
      <c r="C31" s="125"/>
      <c r="D31" s="125"/>
      <c r="E31" s="125"/>
      <c r="F31" s="125"/>
      <c r="G31" s="125"/>
      <c r="H31" s="125"/>
      <c r="I31" s="125"/>
      <c r="J31" s="125"/>
    </row>
    <row r="32" spans="1:37" s="144" customFormat="1" x14ac:dyDescent="0.25">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row>
    <row r="33" spans="1:37" s="144" customFormat="1" x14ac:dyDescent="0.25">
      <c r="A33" s="145"/>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row>
    <row r="34" spans="1:37" s="144" customFormat="1" x14ac:dyDescent="0.25">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row>
    <row r="35" spans="1:37" s="144" customFormat="1" x14ac:dyDescent="0.25">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row>
    <row r="36" spans="1:37" s="144" customFormat="1" x14ac:dyDescent="0.25">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row>
    <row r="37" spans="1:37" s="144" customFormat="1" x14ac:dyDescent="0.25">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row>
    <row r="38" spans="1:37" s="144" customFormat="1" x14ac:dyDescent="0.25">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row>
    <row r="39" spans="1:37" s="144" customFormat="1" x14ac:dyDescent="0.25">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row>
    <row r="40" spans="1:37" s="144" customFormat="1" x14ac:dyDescent="0.25">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row>
    <row r="41" spans="1:37" s="144" customFormat="1" x14ac:dyDescent="0.25">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row>
    <row r="42" spans="1:37" s="144" customFormat="1" x14ac:dyDescent="0.25">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row>
    <row r="43" spans="1:37" s="144" customFormat="1" x14ac:dyDescent="0.25">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row>
    <row r="44" spans="1:37" s="144" customFormat="1" x14ac:dyDescent="0.25">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row>
    <row r="45" spans="1:37" s="144" customFormat="1" x14ac:dyDescent="0.25">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row>
    <row r="46" spans="1:37" s="144" customFormat="1" x14ac:dyDescent="0.25">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row>
    <row r="47" spans="1:37" s="144" customFormat="1" x14ac:dyDescent="0.25">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row>
    <row r="48" spans="1:37" s="144" customFormat="1" x14ac:dyDescent="0.25">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row>
    <row r="49" spans="11:37" s="144" customFormat="1" x14ac:dyDescent="0.25">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row>
    <row r="50" spans="11:37" s="144" customFormat="1" x14ac:dyDescent="0.25">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row>
    <row r="51" spans="11:37" s="144" customFormat="1" x14ac:dyDescent="0.25">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row>
    <row r="52" spans="11:37" s="144" customFormat="1" x14ac:dyDescent="0.25">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11:37" s="144" customFormat="1" x14ac:dyDescent="0.25">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11:37" s="144" customFormat="1" x14ac:dyDescent="0.25">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11:37" s="144" customFormat="1" x14ac:dyDescent="0.25">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11:37" s="144" customFormat="1" x14ac:dyDescent="0.25">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11:37" s="144" customFormat="1" x14ac:dyDescent="0.25">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row>
    <row r="58" spans="11:37" s="144" customFormat="1" x14ac:dyDescent="0.25">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11:37" s="144" customFormat="1" x14ac:dyDescent="0.25">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row>
    <row r="60" spans="11:37" s="144" customFormat="1" x14ac:dyDescent="0.25">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row>
    <row r="61" spans="11:37" s="144" customFormat="1" x14ac:dyDescent="0.25">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row>
    <row r="62" spans="11:37" s="144" customFormat="1" x14ac:dyDescent="0.25">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row>
    <row r="63" spans="11:37" s="144" customFormat="1" x14ac:dyDescent="0.25">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row>
    <row r="64" spans="11:37" s="144" customFormat="1" x14ac:dyDescent="0.25">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row>
    <row r="65" spans="11:37" s="144" customFormat="1" x14ac:dyDescent="0.25">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row>
    <row r="66" spans="11:37" s="144" customFormat="1" x14ac:dyDescent="0.25">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row>
    <row r="67" spans="11:37" s="144" customFormat="1" x14ac:dyDescent="0.25">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row>
    <row r="68" spans="11:37" s="144" customFormat="1" x14ac:dyDescent="0.25">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row>
    <row r="69" spans="11:37" s="144" customFormat="1" x14ac:dyDescent="0.25">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row>
    <row r="70" spans="11:37" s="144" customFormat="1" x14ac:dyDescent="0.25">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row>
    <row r="71" spans="11:37" s="144" customFormat="1" x14ac:dyDescent="0.25">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row>
    <row r="72" spans="11:37" s="144" customFormat="1" x14ac:dyDescent="0.25">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row>
    <row r="73" spans="11:37" s="144" customFormat="1" x14ac:dyDescent="0.25">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row>
    <row r="74" spans="11:37" s="144" customFormat="1" x14ac:dyDescent="0.25">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row>
    <row r="75" spans="11:37" s="144" customFormat="1" x14ac:dyDescent="0.25">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row>
    <row r="76" spans="11:37" s="144" customFormat="1" x14ac:dyDescent="0.25">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row>
    <row r="77" spans="11:37" s="144" customFormat="1" x14ac:dyDescent="0.25">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row>
    <row r="78" spans="11:37" s="144" customFormat="1" x14ac:dyDescent="0.25">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row>
    <row r="79" spans="11:37" s="144" customFormat="1" x14ac:dyDescent="0.25">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row>
    <row r="80" spans="11:37" s="144" customFormat="1" x14ac:dyDescent="0.25">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row>
    <row r="81" spans="11:37" s="144" customFormat="1" x14ac:dyDescent="0.25">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row>
    <row r="82" spans="11:37" s="144" customFormat="1" x14ac:dyDescent="0.25">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row>
    <row r="83" spans="11:37" s="144" customFormat="1" x14ac:dyDescent="0.25">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row>
    <row r="84" spans="11:37" s="144" customFormat="1" x14ac:dyDescent="0.25">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row>
    <row r="85" spans="11:37" s="144" customFormat="1" x14ac:dyDescent="0.25">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row>
    <row r="86" spans="11:37" s="144" customFormat="1" x14ac:dyDescent="0.25">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row>
    <row r="87" spans="11:37" s="144" customFormat="1" x14ac:dyDescent="0.25">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row>
    <row r="88" spans="11:37" s="144" customFormat="1" x14ac:dyDescent="0.25">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row>
    <row r="89" spans="11:37" s="144" customFormat="1" x14ac:dyDescent="0.25">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row>
    <row r="90" spans="11:37" s="144" customFormat="1" x14ac:dyDescent="0.25">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row>
    <row r="91" spans="11:37" s="144" customFormat="1" x14ac:dyDescent="0.25">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row>
    <row r="92" spans="11:37" s="144" customFormat="1" x14ac:dyDescent="0.25">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row>
    <row r="93" spans="11:37" s="144" customFormat="1" x14ac:dyDescent="0.25">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row>
    <row r="94" spans="11:37" s="144" customFormat="1" x14ac:dyDescent="0.25">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row>
    <row r="95" spans="11:37" s="144" customFormat="1" x14ac:dyDescent="0.25">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row>
    <row r="96" spans="11:37" s="144" customFormat="1" x14ac:dyDescent="0.25">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row>
    <row r="97" spans="11:37" s="144" customFormat="1" x14ac:dyDescent="0.25">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row>
    <row r="98" spans="11:37" s="144" customFormat="1" x14ac:dyDescent="0.25">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row>
    <row r="99" spans="11:37" s="144" customFormat="1" x14ac:dyDescent="0.25">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row>
    <row r="100" spans="11:37" s="144" customFormat="1" x14ac:dyDescent="0.25">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row>
    <row r="101" spans="11:37" s="144" customFormat="1" x14ac:dyDescent="0.25">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row>
    <row r="102" spans="11:37" s="144" customFormat="1" x14ac:dyDescent="0.25">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row>
    <row r="103" spans="11:37" s="144" customFormat="1" x14ac:dyDescent="0.25">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row>
    <row r="104" spans="11:37" s="144" customFormat="1" x14ac:dyDescent="0.25">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row>
    <row r="105" spans="11:37" s="144" customFormat="1" x14ac:dyDescent="0.25">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row>
    <row r="106" spans="11:37" s="144" customFormat="1" x14ac:dyDescent="0.25">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row>
    <row r="107" spans="11:37" s="144" customFormat="1" x14ac:dyDescent="0.25">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row>
    <row r="108" spans="11:37" s="144" customFormat="1" x14ac:dyDescent="0.25">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row>
    <row r="109" spans="11:37" s="144" customFormat="1" x14ac:dyDescent="0.25">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row>
    <row r="110" spans="11:37" s="144" customFormat="1" x14ac:dyDescent="0.25">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row>
    <row r="111" spans="11:37" s="144" customFormat="1" x14ac:dyDescent="0.25">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row>
    <row r="112" spans="11:37" s="144" customFormat="1" x14ac:dyDescent="0.25">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row>
    <row r="113" spans="11:37" s="144" customFormat="1" x14ac:dyDescent="0.25">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row>
    <row r="114" spans="11:37" s="144" customFormat="1" x14ac:dyDescent="0.25">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row>
    <row r="115" spans="11:37" s="144" customFormat="1" x14ac:dyDescent="0.25">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row>
    <row r="116" spans="11:37" s="144" customFormat="1" x14ac:dyDescent="0.25">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row>
    <row r="117" spans="11:37" s="144" customFormat="1" x14ac:dyDescent="0.25">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row>
    <row r="118" spans="11:37" s="144" customFormat="1" x14ac:dyDescent="0.25">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row>
    <row r="119" spans="11:37" s="144" customFormat="1" x14ac:dyDescent="0.25">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row>
    <row r="120" spans="11:37" s="144" customFormat="1" x14ac:dyDescent="0.25">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row>
    <row r="121" spans="11:37" s="144" customFormat="1" x14ac:dyDescent="0.25">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row>
    <row r="122" spans="11:37" s="144" customFormat="1" x14ac:dyDescent="0.25">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row>
    <row r="123" spans="11:37" s="144" customFormat="1" x14ac:dyDescent="0.25">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row>
    <row r="124" spans="11:37" s="144" customFormat="1" x14ac:dyDescent="0.25">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row>
    <row r="125" spans="11:37" s="144" customFormat="1" x14ac:dyDescent="0.25">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row>
    <row r="126" spans="11:37" s="144" customFormat="1" x14ac:dyDescent="0.25">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row>
    <row r="127" spans="11:37" s="144" customFormat="1" x14ac:dyDescent="0.25">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row>
    <row r="128" spans="11:37" s="144" customFormat="1" x14ac:dyDescent="0.25">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row>
    <row r="129" spans="11:37" s="144" customFormat="1" x14ac:dyDescent="0.25">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row>
    <row r="130" spans="11:37" s="144" customFormat="1" x14ac:dyDescent="0.25">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row>
    <row r="131" spans="11:37" s="144" customFormat="1" x14ac:dyDescent="0.25">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row>
    <row r="132" spans="11:37" s="144" customFormat="1" x14ac:dyDescent="0.25">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row>
    <row r="133" spans="11:37" s="144" customFormat="1" x14ac:dyDescent="0.25">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row>
    <row r="134" spans="11:37" s="144" customFormat="1" x14ac:dyDescent="0.25">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row>
    <row r="135" spans="11:37" s="144" customFormat="1" x14ac:dyDescent="0.25">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row>
    <row r="136" spans="11:37" s="144" customFormat="1" x14ac:dyDescent="0.25">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row>
    <row r="137" spans="11:37" s="144" customFormat="1" x14ac:dyDescent="0.25">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row>
    <row r="138" spans="11:37" s="144" customFormat="1" x14ac:dyDescent="0.25">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row>
    <row r="139" spans="11:37" s="144" customFormat="1" x14ac:dyDescent="0.25">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row>
    <row r="140" spans="11:37" s="144" customFormat="1" x14ac:dyDescent="0.25">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row>
    <row r="141" spans="11:37" s="144" customFormat="1" x14ac:dyDescent="0.25">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row>
    <row r="142" spans="11:37" s="144" customFormat="1" x14ac:dyDescent="0.25">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row>
    <row r="143" spans="11:37" s="144" customFormat="1" x14ac:dyDescent="0.25">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row>
    <row r="144" spans="11:37" s="144" customFormat="1" x14ac:dyDescent="0.25">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row>
    <row r="145" spans="11:37" s="144" customFormat="1" x14ac:dyDescent="0.25">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row>
    <row r="146" spans="11:37" s="144" customFormat="1" x14ac:dyDescent="0.25">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row>
    <row r="147" spans="11:37" s="144" customFormat="1" x14ac:dyDescent="0.25">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row>
    <row r="148" spans="11:37" s="144" customFormat="1" x14ac:dyDescent="0.25">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row>
    <row r="149" spans="11:37" s="144" customFormat="1" x14ac:dyDescent="0.25">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row>
    <row r="150" spans="11:37" s="144" customFormat="1" x14ac:dyDescent="0.25">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row>
    <row r="151" spans="11:37" s="144" customFormat="1" x14ac:dyDescent="0.25">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row>
    <row r="152" spans="11:37" s="144" customFormat="1" x14ac:dyDescent="0.25">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row>
    <row r="153" spans="11:37" s="144" customFormat="1" x14ac:dyDescent="0.25">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row>
    <row r="154" spans="11:37" s="144" customFormat="1" x14ac:dyDescent="0.25">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row>
    <row r="155" spans="11:37" s="144" customFormat="1" x14ac:dyDescent="0.25">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row>
    <row r="156" spans="11:37" s="144" customFormat="1" x14ac:dyDescent="0.25">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row>
    <row r="157" spans="11:37" s="144" customFormat="1" x14ac:dyDescent="0.25">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row>
    <row r="158" spans="11:37" s="144" customFormat="1" x14ac:dyDescent="0.25">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row>
    <row r="159" spans="11:37" s="144" customFormat="1" x14ac:dyDescent="0.25">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row>
    <row r="160" spans="11:37" s="144" customFormat="1" x14ac:dyDescent="0.25">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row>
    <row r="161" spans="11:37" s="144" customFormat="1" x14ac:dyDescent="0.25">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row>
    <row r="162" spans="11:37" s="144" customFormat="1" x14ac:dyDescent="0.25">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row>
    <row r="163" spans="11:37" s="144" customFormat="1" x14ac:dyDescent="0.25">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row>
    <row r="164" spans="11:37" s="144" customFormat="1" x14ac:dyDescent="0.25">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row>
    <row r="165" spans="11:37" s="144" customFormat="1" x14ac:dyDescent="0.25">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row>
    <row r="166" spans="11:37" s="144" customFormat="1" x14ac:dyDescent="0.25">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row>
    <row r="167" spans="11:37" s="144" customFormat="1" x14ac:dyDescent="0.25">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row>
    <row r="168" spans="11:37" s="144" customFormat="1" x14ac:dyDescent="0.25">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row>
    <row r="169" spans="11:37" s="144" customFormat="1" x14ac:dyDescent="0.25">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row>
    <row r="170" spans="11:37" s="144" customFormat="1" x14ac:dyDescent="0.25">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row>
    <row r="171" spans="11:37" s="144" customFormat="1" x14ac:dyDescent="0.25">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row>
    <row r="172" spans="11:37" s="144" customFormat="1" x14ac:dyDescent="0.25">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row>
    <row r="173" spans="11:37" s="144" customFormat="1" x14ac:dyDescent="0.25">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row>
    <row r="174" spans="11:37" s="144" customFormat="1" x14ac:dyDescent="0.25">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row>
    <row r="175" spans="11:37" s="144" customFormat="1" x14ac:dyDescent="0.25">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row>
    <row r="176" spans="11:37" s="144" customFormat="1" x14ac:dyDescent="0.25">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row>
    <row r="177" spans="11:37" s="144" customFormat="1" x14ac:dyDescent="0.25">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row>
    <row r="178" spans="11:37" s="144" customFormat="1" x14ac:dyDescent="0.25">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row>
    <row r="179" spans="11:37" s="144" customFormat="1" x14ac:dyDescent="0.25">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row>
    <row r="180" spans="11:37" s="144" customFormat="1" x14ac:dyDescent="0.25">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row>
    <row r="181" spans="11:37" s="144" customFormat="1" x14ac:dyDescent="0.25">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row>
    <row r="182" spans="11:37" s="144" customFormat="1" x14ac:dyDescent="0.25">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row>
    <row r="183" spans="11:37" s="144" customFormat="1" x14ac:dyDescent="0.25">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row>
    <row r="184" spans="11:37" s="144" customFormat="1" x14ac:dyDescent="0.25">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row>
    <row r="185" spans="11:37" s="144" customFormat="1" x14ac:dyDescent="0.25">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row>
    <row r="186" spans="11:37" s="144" customFormat="1" x14ac:dyDescent="0.25">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row>
    <row r="187" spans="11:37" s="144" customFormat="1" x14ac:dyDescent="0.25">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row>
    <row r="188" spans="11:37" s="144" customFormat="1" x14ac:dyDescent="0.25">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row>
    <row r="189" spans="11:37" s="144" customFormat="1" x14ac:dyDescent="0.25">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row>
    <row r="190" spans="11:37" s="144" customFormat="1" x14ac:dyDescent="0.25">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row>
    <row r="191" spans="11:37" s="144" customFormat="1" x14ac:dyDescent="0.25">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row>
    <row r="192" spans="11:37" s="144" customFormat="1" x14ac:dyDescent="0.25">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row>
    <row r="193" spans="11:37" s="144" customFormat="1" x14ac:dyDescent="0.25">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row>
    <row r="194" spans="11:37" s="144" customFormat="1" x14ac:dyDescent="0.25">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row>
    <row r="195" spans="11:37" s="144" customFormat="1" x14ac:dyDescent="0.25">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row>
    <row r="196" spans="11:37" s="144" customFormat="1" x14ac:dyDescent="0.25">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row>
    <row r="197" spans="11:37" s="144" customFormat="1" x14ac:dyDescent="0.25">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row>
    <row r="198" spans="11:37" s="144" customFormat="1" x14ac:dyDescent="0.25">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row>
    <row r="199" spans="11:37" s="144" customFormat="1" x14ac:dyDescent="0.25">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row>
    <row r="200" spans="11:37" s="144" customFormat="1" x14ac:dyDescent="0.25">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row>
    <row r="201" spans="11:37" s="144" customFormat="1" x14ac:dyDescent="0.25">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row>
    <row r="202" spans="11:37" s="144" customFormat="1" x14ac:dyDescent="0.25">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row>
    <row r="203" spans="11:37" s="144" customFormat="1" x14ac:dyDescent="0.25">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row>
    <row r="204" spans="11:37" s="144" customFormat="1" x14ac:dyDescent="0.25">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row>
    <row r="205" spans="11:37" s="144" customFormat="1" x14ac:dyDescent="0.25">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row>
    <row r="206" spans="11:37" s="144" customFormat="1" x14ac:dyDescent="0.25">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row>
    <row r="207" spans="11:37" s="144" customFormat="1" x14ac:dyDescent="0.25">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row>
    <row r="208" spans="11:37" s="144" customFormat="1" x14ac:dyDescent="0.25">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row>
    <row r="209" spans="11:37" s="144" customFormat="1" x14ac:dyDescent="0.25">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row>
    <row r="210" spans="11:37" s="144" customFormat="1" x14ac:dyDescent="0.25">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row>
    <row r="211" spans="11:37" s="144" customFormat="1" x14ac:dyDescent="0.25">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row>
    <row r="212" spans="11:37" s="144" customFormat="1" x14ac:dyDescent="0.25">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row>
    <row r="213" spans="11:37" s="144" customFormat="1" x14ac:dyDescent="0.25">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row>
    <row r="214" spans="11:37" s="144" customFormat="1" x14ac:dyDescent="0.25">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row>
    <row r="215" spans="11:37" s="144" customFormat="1" x14ac:dyDescent="0.25">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row>
    <row r="216" spans="11:37" s="144" customFormat="1" x14ac:dyDescent="0.25">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row>
    <row r="217" spans="11:37" s="144" customFormat="1" x14ac:dyDescent="0.25">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row>
    <row r="218" spans="11:37" s="144" customFormat="1" x14ac:dyDescent="0.25">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row>
    <row r="219" spans="11:37" s="144" customFormat="1" x14ac:dyDescent="0.25">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row>
    <row r="220" spans="11:37" s="144" customFormat="1" x14ac:dyDescent="0.25">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row>
    <row r="221" spans="11:37" s="144" customFormat="1" x14ac:dyDescent="0.25">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row>
    <row r="222" spans="11:37" s="144" customFormat="1" x14ac:dyDescent="0.25">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row>
    <row r="223" spans="11:37" s="144" customFormat="1" x14ac:dyDescent="0.25">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row>
    <row r="224" spans="11:37" s="144" customFormat="1" x14ac:dyDescent="0.25">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row>
    <row r="225" spans="11:37" s="144" customFormat="1" x14ac:dyDescent="0.25">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row>
    <row r="226" spans="11:37" s="144" customFormat="1" x14ac:dyDescent="0.25">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row>
    <row r="227" spans="11:37" s="144" customFormat="1" x14ac:dyDescent="0.25">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row>
    <row r="228" spans="11:37" s="144" customFormat="1" x14ac:dyDescent="0.25">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row>
    <row r="229" spans="11:37" s="144" customFormat="1" x14ac:dyDescent="0.25">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row>
    <row r="230" spans="11:37" s="144" customFormat="1" x14ac:dyDescent="0.25">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row>
    <row r="231" spans="11:37" s="144" customFormat="1" x14ac:dyDescent="0.25">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row>
    <row r="232" spans="11:37" s="144" customFormat="1" x14ac:dyDescent="0.25">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row>
    <row r="233" spans="11:37" s="144" customFormat="1" x14ac:dyDescent="0.25">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row>
    <row r="234" spans="11:37" s="144" customFormat="1" x14ac:dyDescent="0.25">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row>
    <row r="235" spans="11:37" s="144" customFormat="1" x14ac:dyDescent="0.25">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row>
    <row r="236" spans="11:37" s="144" customFormat="1" x14ac:dyDescent="0.25">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row>
    <row r="237" spans="11:37" s="144" customFormat="1" x14ac:dyDescent="0.25">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row>
    <row r="238" spans="11:37" s="144" customFormat="1" x14ac:dyDescent="0.25">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row>
    <row r="239" spans="11:37" s="144" customFormat="1" x14ac:dyDescent="0.25">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row>
    <row r="240" spans="11:37" s="144" customFormat="1" x14ac:dyDescent="0.25">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row>
    <row r="241" spans="11:37" s="144" customFormat="1" x14ac:dyDescent="0.25">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row>
    <row r="242" spans="11:37" s="144" customFormat="1" x14ac:dyDescent="0.25">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row>
    <row r="243" spans="11:37" s="144" customFormat="1" x14ac:dyDescent="0.25">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row>
    <row r="244" spans="11:37" s="144" customFormat="1" x14ac:dyDescent="0.25">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row>
    <row r="245" spans="11:37" s="144" customFormat="1" x14ac:dyDescent="0.25">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row>
    <row r="246" spans="11:37" s="144" customFormat="1" x14ac:dyDescent="0.25">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row>
    <row r="247" spans="11:37" s="144" customFormat="1" x14ac:dyDescent="0.25">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row>
    <row r="248" spans="11:37" s="144" customFormat="1" x14ac:dyDescent="0.25">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row>
    <row r="249" spans="11:37" s="144" customFormat="1" x14ac:dyDescent="0.25">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row>
    <row r="250" spans="11:37" s="144" customFormat="1" x14ac:dyDescent="0.25">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row>
    <row r="251" spans="11:37" s="144" customFormat="1" x14ac:dyDescent="0.25">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row>
    <row r="252" spans="11:37" s="144" customFormat="1" x14ac:dyDescent="0.25">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row>
    <row r="253" spans="11:37" s="144" customFormat="1" x14ac:dyDescent="0.25">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row>
    <row r="254" spans="11:37" s="144" customFormat="1" x14ac:dyDescent="0.25">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row>
    <row r="255" spans="11:37" s="144" customFormat="1" x14ac:dyDescent="0.25">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row>
    <row r="256" spans="11:37" s="144" customFormat="1" x14ac:dyDescent="0.25">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row>
    <row r="257" spans="11:37" s="144" customFormat="1" x14ac:dyDescent="0.25">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row>
    <row r="258" spans="11:37" s="144" customFormat="1" x14ac:dyDescent="0.25">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row>
    <row r="259" spans="11:37" s="144" customFormat="1" x14ac:dyDescent="0.25">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row>
    <row r="260" spans="11:37" s="144" customFormat="1" x14ac:dyDescent="0.25">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row>
    <row r="261" spans="11:37" s="144" customFormat="1" x14ac:dyDescent="0.25">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row>
    <row r="262" spans="11:37" s="144" customFormat="1" x14ac:dyDescent="0.25">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row>
    <row r="263" spans="11:37" s="144" customFormat="1" x14ac:dyDescent="0.25">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row>
    <row r="264" spans="11:37" s="144" customFormat="1" x14ac:dyDescent="0.25">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row>
    <row r="265" spans="11:37" s="144" customFormat="1" x14ac:dyDescent="0.25">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row>
    <row r="266" spans="11:37" s="144" customFormat="1" x14ac:dyDescent="0.25">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row>
    <row r="267" spans="11:37" s="144" customFormat="1" x14ac:dyDescent="0.25">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row>
    <row r="268" spans="11:37" s="144" customFormat="1" x14ac:dyDescent="0.25">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row>
    <row r="269" spans="11:37" s="144" customFormat="1" x14ac:dyDescent="0.25">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row>
    <row r="270" spans="11:37" s="144" customFormat="1" x14ac:dyDescent="0.25">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row>
    <row r="271" spans="11:37" s="144" customFormat="1" x14ac:dyDescent="0.25">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row>
    <row r="272" spans="11:37" s="144" customFormat="1" x14ac:dyDescent="0.25">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row>
    <row r="273" spans="11:37" s="144" customFormat="1" x14ac:dyDescent="0.25">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row>
    <row r="274" spans="11:37" s="144" customFormat="1" x14ac:dyDescent="0.25">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row>
    <row r="275" spans="11:37" s="144" customFormat="1" x14ac:dyDescent="0.25">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row>
    <row r="276" spans="11:37" s="144" customFormat="1" x14ac:dyDescent="0.25">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row>
    <row r="277" spans="11:37" s="144" customFormat="1" x14ac:dyDescent="0.25">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row>
    <row r="278" spans="11:37" s="144" customFormat="1" x14ac:dyDescent="0.25">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row>
    <row r="279" spans="11:37" s="144" customFormat="1" x14ac:dyDescent="0.25">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row>
    <row r="280" spans="11:37" s="144" customFormat="1" x14ac:dyDescent="0.25">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row>
    <row r="281" spans="11:37" s="144" customFormat="1" x14ac:dyDescent="0.25">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row>
    <row r="282" spans="11:37" s="144" customFormat="1" x14ac:dyDescent="0.25">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row>
    <row r="283" spans="11:37" s="144" customFormat="1" x14ac:dyDescent="0.25">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row>
    <row r="284" spans="11:37" s="144" customFormat="1" x14ac:dyDescent="0.25">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row>
    <row r="285" spans="11:37" s="144" customFormat="1" x14ac:dyDescent="0.25">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row>
    <row r="286" spans="11:37" s="144" customFormat="1" x14ac:dyDescent="0.25">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row>
    <row r="287" spans="11:37" s="144" customFormat="1" x14ac:dyDescent="0.25">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row>
    <row r="288" spans="11:37" s="144" customFormat="1" x14ac:dyDescent="0.25">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row>
    <row r="289" spans="11:37" s="144" customFormat="1" x14ac:dyDescent="0.25">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row>
    <row r="290" spans="11:37" s="144" customFormat="1" x14ac:dyDescent="0.25">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row>
    <row r="291" spans="11:37" s="144" customFormat="1" x14ac:dyDescent="0.25">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row>
    <row r="292" spans="11:37" s="144" customFormat="1" x14ac:dyDescent="0.25">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row>
    <row r="293" spans="11:37" s="144" customFormat="1" x14ac:dyDescent="0.25">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row>
    <row r="294" spans="11:37" s="144" customFormat="1" x14ac:dyDescent="0.25">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row>
    <row r="295" spans="11:37" s="144" customFormat="1" x14ac:dyDescent="0.25">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row>
    <row r="296" spans="11:37" s="144" customFormat="1" x14ac:dyDescent="0.25">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row>
    <row r="297" spans="11:37" s="144" customFormat="1" x14ac:dyDescent="0.25">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row>
    <row r="298" spans="11:37" s="144" customFormat="1" x14ac:dyDescent="0.25">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row>
    <row r="299" spans="11:37" s="144" customFormat="1" x14ac:dyDescent="0.25">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row>
    <row r="300" spans="11:37" s="144" customFormat="1" x14ac:dyDescent="0.25">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row>
    <row r="301" spans="11:37" s="144" customFormat="1" x14ac:dyDescent="0.25">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row>
    <row r="302" spans="11:37" s="144" customFormat="1" x14ac:dyDescent="0.25">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row>
    <row r="303" spans="11:37" s="144" customFormat="1" x14ac:dyDescent="0.25">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row>
    <row r="304" spans="11:37" s="144" customFormat="1" x14ac:dyDescent="0.25">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row>
    <row r="305" spans="11:37" s="144" customFormat="1" x14ac:dyDescent="0.25">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row>
    <row r="306" spans="11:37" s="144" customFormat="1" x14ac:dyDescent="0.25">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row>
    <row r="307" spans="11:37" s="144" customFormat="1" x14ac:dyDescent="0.25">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row>
    <row r="308" spans="11:37" s="144" customFormat="1" x14ac:dyDescent="0.25">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row>
    <row r="309" spans="11:37" s="144" customFormat="1" x14ac:dyDescent="0.25">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row>
    <row r="310" spans="11:37" s="144" customFormat="1" x14ac:dyDescent="0.25">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row>
    <row r="311" spans="11:37" s="144" customFormat="1" x14ac:dyDescent="0.25">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row>
    <row r="312" spans="11:37" s="144" customFormat="1" x14ac:dyDescent="0.25">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row>
    <row r="313" spans="11:37" s="144" customFormat="1" x14ac:dyDescent="0.25">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row>
    <row r="314" spans="11:37" s="144" customFormat="1" x14ac:dyDescent="0.25">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row>
    <row r="315" spans="11:37" s="144" customFormat="1" x14ac:dyDescent="0.25">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row>
    <row r="316" spans="11:37" s="144" customFormat="1" x14ac:dyDescent="0.25">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row>
    <row r="317" spans="11:37" s="144" customFormat="1" x14ac:dyDescent="0.25">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row>
    <row r="318" spans="11:37" s="144" customFormat="1" x14ac:dyDescent="0.25">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row>
    <row r="319" spans="11:37" s="144" customFormat="1" x14ac:dyDescent="0.25">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row>
    <row r="320" spans="11:37" s="144" customFormat="1" x14ac:dyDescent="0.25">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row>
    <row r="321" spans="11:37" s="144" customFormat="1" x14ac:dyDescent="0.25">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row>
    <row r="322" spans="11:37" s="144" customFormat="1" x14ac:dyDescent="0.25">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row>
    <row r="323" spans="11:37" s="144" customFormat="1" x14ac:dyDescent="0.25">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row>
    <row r="324" spans="11:37" s="144" customFormat="1" x14ac:dyDescent="0.25">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row>
    <row r="325" spans="11:37" s="144" customFormat="1" x14ac:dyDescent="0.25">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row>
    <row r="326" spans="11:37" s="144" customFormat="1" x14ac:dyDescent="0.25">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row>
    <row r="327" spans="11:37" s="144" customFormat="1" x14ac:dyDescent="0.25">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row>
    <row r="328" spans="11:37" s="144" customFormat="1" x14ac:dyDescent="0.25">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row>
    <row r="329" spans="11:37" s="144" customFormat="1" x14ac:dyDescent="0.25">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row>
    <row r="330" spans="11:37" s="144" customFormat="1" x14ac:dyDescent="0.25">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row>
    <row r="331" spans="11:37" s="144" customFormat="1" x14ac:dyDescent="0.25">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row>
    <row r="332" spans="11:37" s="144" customFormat="1" x14ac:dyDescent="0.25">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row>
    <row r="333" spans="11:37" s="144" customFormat="1" x14ac:dyDescent="0.25">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row>
    <row r="334" spans="11:37" s="144" customFormat="1" x14ac:dyDescent="0.25">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row>
    <row r="335" spans="11:37" s="144" customFormat="1" x14ac:dyDescent="0.25">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row>
    <row r="336" spans="11:37" s="144" customFormat="1" x14ac:dyDescent="0.25">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row>
    <row r="337" spans="11:37" s="144" customFormat="1" x14ac:dyDescent="0.25">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row>
    <row r="338" spans="11:37" s="144" customFormat="1" x14ac:dyDescent="0.25">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row>
    <row r="339" spans="11:37" s="144" customFormat="1" x14ac:dyDescent="0.25">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row>
    <row r="340" spans="11:37" s="144" customFormat="1" x14ac:dyDescent="0.25">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row>
    <row r="341" spans="11:37" s="144" customFormat="1" x14ac:dyDescent="0.25">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row>
    <row r="342" spans="11:37" s="144" customFormat="1" x14ac:dyDescent="0.25">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row>
    <row r="343" spans="11:37" s="144" customFormat="1" x14ac:dyDescent="0.25">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row>
    <row r="344" spans="11:37" s="144" customFormat="1" x14ac:dyDescent="0.25">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row>
    <row r="345" spans="11:37" s="144" customFormat="1" x14ac:dyDescent="0.25">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row>
    <row r="346" spans="11:37" s="144" customFormat="1" x14ac:dyDescent="0.25">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row>
    <row r="347" spans="11:37" s="144" customFormat="1" x14ac:dyDescent="0.25">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row>
    <row r="348" spans="11:37" s="144" customFormat="1" x14ac:dyDescent="0.25">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row>
  </sheetData>
  <sheetProtection selectLockedCells="1"/>
  <mergeCells count="2">
    <mergeCell ref="A14:F14"/>
    <mergeCell ref="A17:F17"/>
  </mergeCells>
  <pageMargins left="0.70866141732283472" right="0.70866141732283472" top="0.74803149606299213" bottom="0.74803149606299213" header="0.31496062992125984" footer="0.31496062992125984"/>
  <pageSetup scale="71" orientation="landscape" horizontalDpi="300" verticalDpi="300" r:id="rId1"/>
  <headerFooter>
    <oddHeader>&amp;LBijlage 3.A Ruimtestaten en Prijzenbladen – P.6857/TS d.d. 1 augustus 2022</oddHeader>
    <oddFooter>&amp;L&amp;A&amp;R&amp;P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pageSetUpPr fitToPage="1"/>
  </sheetPr>
  <dimension ref="A1:Q84"/>
  <sheetViews>
    <sheetView showGridLines="0" workbookViewId="0">
      <selection activeCell="E65" sqref="E65:G65"/>
    </sheetView>
  </sheetViews>
  <sheetFormatPr defaultRowHeight="15" x14ac:dyDescent="0.25"/>
  <cols>
    <col min="1" max="1" width="20.5703125" bestFit="1" customWidth="1"/>
    <col min="2" max="2" width="25" bestFit="1" customWidth="1"/>
    <col min="3" max="3" width="23.140625" bestFit="1" customWidth="1"/>
    <col min="4" max="4" width="14" bestFit="1" customWidth="1"/>
    <col min="5" max="5" width="26" bestFit="1" customWidth="1"/>
    <col min="6" max="6" width="12.85546875" customWidth="1"/>
    <col min="7" max="7" width="12.5703125" bestFit="1" customWidth="1"/>
    <col min="8" max="8" width="19.5703125" customWidth="1"/>
    <col min="9" max="9" width="11.5703125" bestFit="1" customWidth="1"/>
    <col min="10" max="10" width="12.42578125" bestFit="1" customWidth="1"/>
    <col min="14" max="14" width="11.42578125" bestFit="1" customWidth="1"/>
    <col min="17" max="17" width="10.42578125" bestFit="1" customWidth="1"/>
  </cols>
  <sheetData>
    <row r="1" spans="1:14" x14ac:dyDescent="0.25">
      <c r="M1" s="75"/>
    </row>
    <row r="2" spans="1:14" x14ac:dyDescent="0.25">
      <c r="A2" s="6"/>
      <c r="G2" s="1"/>
      <c r="H2" s="1"/>
      <c r="I2" s="1"/>
      <c r="J2" s="1"/>
      <c r="K2" s="1"/>
      <c r="N2" s="59"/>
    </row>
    <row r="3" spans="1:14" x14ac:dyDescent="0.25">
      <c r="A3" s="6"/>
      <c r="G3" s="1"/>
      <c r="H3" s="43" t="s">
        <v>396</v>
      </c>
      <c r="I3" s="10"/>
      <c r="J3" s="1"/>
      <c r="K3" s="1"/>
      <c r="L3" s="59"/>
      <c r="N3" s="59"/>
    </row>
    <row r="4" spans="1:14" x14ac:dyDescent="0.25">
      <c r="A4" s="6"/>
      <c r="B4" s="13" t="s">
        <v>896</v>
      </c>
      <c r="C4" s="238" t="s">
        <v>193</v>
      </c>
      <c r="D4" s="12"/>
      <c r="G4" s="1"/>
      <c r="H4" s="102" t="s">
        <v>703</v>
      </c>
      <c r="I4" s="103">
        <v>44774</v>
      </c>
      <c r="J4" s="1"/>
      <c r="K4" s="1"/>
      <c r="L4" s="4"/>
      <c r="N4" s="59"/>
    </row>
    <row r="5" spans="1:14" x14ac:dyDescent="0.25">
      <c r="A5" s="6"/>
      <c r="B5" s="13" t="s">
        <v>0</v>
      </c>
      <c r="C5" s="16" t="s">
        <v>11</v>
      </c>
      <c r="D5" s="12"/>
      <c r="E5" s="8"/>
      <c r="F5" s="45"/>
      <c r="G5" s="1"/>
      <c r="H5" s="1"/>
      <c r="I5" s="1"/>
      <c r="J5" s="1"/>
      <c r="K5" s="1"/>
      <c r="L5" s="4"/>
      <c r="N5" s="59"/>
    </row>
    <row r="6" spans="1:14" x14ac:dyDescent="0.25">
      <c r="A6" s="6"/>
      <c r="B6" s="13" t="s">
        <v>1</v>
      </c>
      <c r="C6" s="16" t="s">
        <v>12</v>
      </c>
      <c r="D6" s="12"/>
      <c r="E6" s="8"/>
      <c r="F6" s="45"/>
      <c r="G6" s="1"/>
      <c r="H6" s="1"/>
      <c r="I6" s="1"/>
      <c r="J6" s="1"/>
      <c r="K6" s="1"/>
      <c r="L6" s="4"/>
    </row>
    <row r="7" spans="1:14" x14ac:dyDescent="0.25">
      <c r="G7" s="1"/>
      <c r="H7" s="1"/>
      <c r="I7" s="1"/>
      <c r="J7" s="1"/>
      <c r="K7" s="1"/>
      <c r="L7" s="4"/>
      <c r="N7" s="75"/>
    </row>
    <row r="8" spans="1:14" x14ac:dyDescent="0.25">
      <c r="A8" s="1"/>
      <c r="B8" s="6"/>
      <c r="C8" s="1"/>
      <c r="D8" s="1"/>
      <c r="E8" s="1"/>
      <c r="F8" s="1"/>
      <c r="G8" s="1"/>
      <c r="H8" s="1"/>
      <c r="I8" s="1"/>
      <c r="J8" s="1"/>
      <c r="K8" s="1"/>
      <c r="L8" s="1"/>
    </row>
    <row r="9" spans="1:14" ht="69" customHeight="1" x14ac:dyDescent="0.25">
      <c r="A9" s="14" t="s">
        <v>2</v>
      </c>
      <c r="B9" s="14" t="s">
        <v>3</v>
      </c>
      <c r="C9" s="14" t="s">
        <v>4</v>
      </c>
      <c r="D9" s="14" t="s">
        <v>5</v>
      </c>
      <c r="E9" s="14" t="s">
        <v>6</v>
      </c>
      <c r="F9" s="14" t="s">
        <v>397</v>
      </c>
      <c r="G9" s="14" t="s">
        <v>7</v>
      </c>
      <c r="H9" s="15" t="s">
        <v>8</v>
      </c>
      <c r="I9" s="14" t="s">
        <v>9</v>
      </c>
      <c r="J9" s="14" t="s">
        <v>10</v>
      </c>
      <c r="K9" s="14" t="s">
        <v>364</v>
      </c>
      <c r="L9" s="2"/>
    </row>
    <row r="10" spans="1:14" x14ac:dyDescent="0.25">
      <c r="A10" s="29" t="s">
        <v>11</v>
      </c>
      <c r="B10" s="29" t="s">
        <v>11</v>
      </c>
      <c r="C10" s="30" t="s">
        <v>13</v>
      </c>
      <c r="D10" s="30" t="s">
        <v>14</v>
      </c>
      <c r="E10" s="30" t="s">
        <v>15</v>
      </c>
      <c r="F10" s="30" t="s">
        <v>398</v>
      </c>
      <c r="G10" s="30" t="s">
        <v>365</v>
      </c>
      <c r="H10" s="31">
        <v>4.3</v>
      </c>
      <c r="I10" s="30" t="s">
        <v>360</v>
      </c>
      <c r="J10" s="36">
        <v>0</v>
      </c>
      <c r="K10" s="30" t="s">
        <v>365</v>
      </c>
      <c r="L10" s="1"/>
    </row>
    <row r="11" spans="1:14" x14ac:dyDescent="0.25">
      <c r="A11" s="29" t="s">
        <v>11</v>
      </c>
      <c r="B11" s="29" t="s">
        <v>11</v>
      </c>
      <c r="C11" s="30" t="s">
        <v>13</v>
      </c>
      <c r="D11" s="30" t="s">
        <v>16</v>
      </c>
      <c r="E11" s="30" t="s">
        <v>17</v>
      </c>
      <c r="F11" s="30"/>
      <c r="G11" s="30" t="s">
        <v>365</v>
      </c>
      <c r="H11" s="31">
        <v>15.03</v>
      </c>
      <c r="I11" s="30" t="s">
        <v>360</v>
      </c>
      <c r="J11" s="36">
        <v>0</v>
      </c>
      <c r="K11" s="30" t="s">
        <v>365</v>
      </c>
      <c r="L11" s="1"/>
    </row>
    <row r="12" spans="1:14" x14ac:dyDescent="0.25">
      <c r="A12" s="17" t="s">
        <v>11</v>
      </c>
      <c r="B12" s="17" t="s">
        <v>11</v>
      </c>
      <c r="C12" s="18" t="s">
        <v>13</v>
      </c>
      <c r="D12" s="18" t="s">
        <v>18</v>
      </c>
      <c r="E12" s="18" t="s">
        <v>19</v>
      </c>
      <c r="F12" s="18" t="s">
        <v>398</v>
      </c>
      <c r="G12" s="41">
        <v>4</v>
      </c>
      <c r="H12" s="19">
        <v>78.5</v>
      </c>
      <c r="I12" s="18" t="s">
        <v>361</v>
      </c>
      <c r="J12" s="37">
        <v>255</v>
      </c>
      <c r="K12" s="18"/>
      <c r="L12" s="1"/>
      <c r="M12" s="59"/>
      <c r="N12" s="56"/>
    </row>
    <row r="13" spans="1:14" x14ac:dyDescent="0.25">
      <c r="A13" s="17" t="s">
        <v>11</v>
      </c>
      <c r="B13" s="17" t="s">
        <v>11</v>
      </c>
      <c r="C13" s="18" t="s">
        <v>13</v>
      </c>
      <c r="D13" s="18" t="s">
        <v>20</v>
      </c>
      <c r="E13" s="18" t="s">
        <v>21</v>
      </c>
      <c r="F13" s="18" t="s">
        <v>398</v>
      </c>
      <c r="G13" s="41">
        <v>4</v>
      </c>
      <c r="H13" s="19">
        <v>22.25</v>
      </c>
      <c r="I13" s="18" t="s">
        <v>362</v>
      </c>
      <c r="J13" s="37">
        <v>255</v>
      </c>
      <c r="K13" s="18"/>
      <c r="M13" s="59"/>
      <c r="N13" s="56"/>
    </row>
    <row r="14" spans="1:14" x14ac:dyDescent="0.25">
      <c r="A14" s="17" t="s">
        <v>11</v>
      </c>
      <c r="B14" s="17" t="s">
        <v>11</v>
      </c>
      <c r="C14" s="18" t="s">
        <v>13</v>
      </c>
      <c r="D14" s="18" t="s">
        <v>22</v>
      </c>
      <c r="E14" s="18" t="s">
        <v>23</v>
      </c>
      <c r="F14" s="18" t="s">
        <v>399</v>
      </c>
      <c r="G14" s="41">
        <v>1</v>
      </c>
      <c r="H14" s="19">
        <v>68.2</v>
      </c>
      <c r="I14" s="18" t="s">
        <v>361</v>
      </c>
      <c r="J14" s="37">
        <v>255</v>
      </c>
      <c r="K14" s="18"/>
      <c r="M14" s="59"/>
      <c r="N14" s="56"/>
    </row>
    <row r="15" spans="1:14" x14ac:dyDescent="0.25">
      <c r="A15" s="17" t="s">
        <v>11</v>
      </c>
      <c r="B15" s="17" t="s">
        <v>11</v>
      </c>
      <c r="C15" s="18" t="s">
        <v>13</v>
      </c>
      <c r="D15" s="18" t="s">
        <v>24</v>
      </c>
      <c r="E15" s="18" t="s">
        <v>25</v>
      </c>
      <c r="F15" s="18" t="s">
        <v>399</v>
      </c>
      <c r="G15" s="41">
        <v>1</v>
      </c>
      <c r="H15" s="19">
        <v>31</v>
      </c>
      <c r="I15" s="18" t="s">
        <v>361</v>
      </c>
      <c r="J15" s="37">
        <v>255</v>
      </c>
      <c r="K15" s="18"/>
      <c r="M15" s="59"/>
      <c r="N15" s="56"/>
    </row>
    <row r="16" spans="1:14" x14ac:dyDescent="0.25">
      <c r="A16" s="17" t="s">
        <v>11</v>
      </c>
      <c r="B16" s="17" t="s">
        <v>11</v>
      </c>
      <c r="C16" s="18" t="s">
        <v>13</v>
      </c>
      <c r="D16" s="18" t="s">
        <v>26</v>
      </c>
      <c r="E16" s="18" t="s">
        <v>27</v>
      </c>
      <c r="F16" s="18" t="s">
        <v>398</v>
      </c>
      <c r="G16" s="41">
        <v>2</v>
      </c>
      <c r="H16" s="19">
        <v>19</v>
      </c>
      <c r="I16" s="18" t="s">
        <v>361</v>
      </c>
      <c r="J16" s="37">
        <v>255</v>
      </c>
      <c r="K16" s="18"/>
      <c r="M16" s="59"/>
      <c r="N16" s="56"/>
    </row>
    <row r="17" spans="1:14" x14ac:dyDescent="0.25">
      <c r="A17" s="17" t="s">
        <v>11</v>
      </c>
      <c r="B17" s="17" t="s">
        <v>11</v>
      </c>
      <c r="C17" s="18">
        <v>1</v>
      </c>
      <c r="D17" s="18" t="s">
        <v>28</v>
      </c>
      <c r="E17" s="18" t="s">
        <v>29</v>
      </c>
      <c r="F17" s="18" t="s">
        <v>399</v>
      </c>
      <c r="G17" s="41">
        <v>1</v>
      </c>
      <c r="H17" s="19">
        <v>18.5</v>
      </c>
      <c r="I17" s="18" t="s">
        <v>361</v>
      </c>
      <c r="J17" s="37">
        <v>255</v>
      </c>
      <c r="K17" s="18"/>
      <c r="M17" s="59"/>
      <c r="N17" s="56"/>
    </row>
    <row r="18" spans="1:14" x14ac:dyDescent="0.25">
      <c r="A18" s="17" t="s">
        <v>11</v>
      </c>
      <c r="B18" s="17" t="s">
        <v>11</v>
      </c>
      <c r="C18" s="18" t="s">
        <v>13</v>
      </c>
      <c r="D18" s="18" t="s">
        <v>30</v>
      </c>
      <c r="E18" s="18" t="s">
        <v>31</v>
      </c>
      <c r="F18" s="18" t="s">
        <v>399</v>
      </c>
      <c r="G18" s="41">
        <v>1</v>
      </c>
      <c r="H18" s="19">
        <v>6.7</v>
      </c>
      <c r="I18" s="18" t="s">
        <v>361</v>
      </c>
      <c r="J18" s="37">
        <v>255</v>
      </c>
      <c r="K18" s="18"/>
      <c r="M18" s="59"/>
      <c r="N18" s="56"/>
    </row>
    <row r="19" spans="1:14" x14ac:dyDescent="0.25">
      <c r="A19" s="17" t="s">
        <v>11</v>
      </c>
      <c r="B19" s="17" t="s">
        <v>11</v>
      </c>
      <c r="C19" s="18" t="s">
        <v>13</v>
      </c>
      <c r="D19" s="18" t="s">
        <v>32</v>
      </c>
      <c r="E19" s="18" t="s">
        <v>23</v>
      </c>
      <c r="F19" s="18" t="s">
        <v>399</v>
      </c>
      <c r="G19" s="41">
        <v>1</v>
      </c>
      <c r="H19" s="19">
        <v>36.200000000000003</v>
      </c>
      <c r="I19" s="18" t="s">
        <v>361</v>
      </c>
      <c r="J19" s="37">
        <v>255</v>
      </c>
      <c r="K19" s="18"/>
      <c r="M19" s="59"/>
      <c r="N19" s="56"/>
    </row>
    <row r="20" spans="1:14" x14ac:dyDescent="0.25">
      <c r="A20" s="17" t="s">
        <v>11</v>
      </c>
      <c r="B20" s="17" t="s">
        <v>11</v>
      </c>
      <c r="C20" s="18" t="s">
        <v>13</v>
      </c>
      <c r="D20" s="18" t="s">
        <v>33</v>
      </c>
      <c r="E20" s="18" t="s">
        <v>34</v>
      </c>
      <c r="F20" s="18" t="s">
        <v>398</v>
      </c>
      <c r="G20" s="41">
        <v>2</v>
      </c>
      <c r="H20" s="19">
        <v>47.2</v>
      </c>
      <c r="I20" s="18" t="s">
        <v>361</v>
      </c>
      <c r="J20" s="37">
        <v>255</v>
      </c>
      <c r="K20" s="18"/>
      <c r="M20" s="59"/>
      <c r="N20" s="56"/>
    </row>
    <row r="21" spans="1:14" x14ac:dyDescent="0.25">
      <c r="A21" s="17" t="s">
        <v>11</v>
      </c>
      <c r="B21" s="17" t="s">
        <v>11</v>
      </c>
      <c r="C21" s="18" t="s">
        <v>13</v>
      </c>
      <c r="D21" s="18" t="s">
        <v>35</v>
      </c>
      <c r="E21" s="18" t="s">
        <v>36</v>
      </c>
      <c r="F21" s="18" t="s">
        <v>398</v>
      </c>
      <c r="G21" s="41">
        <v>2</v>
      </c>
      <c r="H21" s="19">
        <v>43.9</v>
      </c>
      <c r="I21" s="18" t="s">
        <v>361</v>
      </c>
      <c r="J21" s="37">
        <v>255</v>
      </c>
      <c r="K21" s="18"/>
      <c r="M21" s="59"/>
      <c r="N21" s="56"/>
    </row>
    <row r="22" spans="1:14" x14ac:dyDescent="0.25">
      <c r="A22" s="17" t="s">
        <v>11</v>
      </c>
      <c r="B22" s="17" t="s">
        <v>11</v>
      </c>
      <c r="C22" s="18" t="s">
        <v>13</v>
      </c>
      <c r="D22" s="18" t="s">
        <v>37</v>
      </c>
      <c r="E22" s="18" t="s">
        <v>27</v>
      </c>
      <c r="F22" s="18" t="s">
        <v>398</v>
      </c>
      <c r="G22" s="41">
        <v>2</v>
      </c>
      <c r="H22" s="19">
        <v>19.100000000000001</v>
      </c>
      <c r="I22" s="18" t="s">
        <v>360</v>
      </c>
      <c r="J22" s="37">
        <v>255</v>
      </c>
      <c r="K22" s="18"/>
      <c r="M22" s="59"/>
      <c r="N22" s="56"/>
    </row>
    <row r="23" spans="1:14" x14ac:dyDescent="0.25">
      <c r="A23" s="17" t="s">
        <v>11</v>
      </c>
      <c r="B23" s="17" t="s">
        <v>11</v>
      </c>
      <c r="C23" s="18" t="s">
        <v>13</v>
      </c>
      <c r="D23" s="18" t="s">
        <v>38</v>
      </c>
      <c r="E23" s="18" t="s">
        <v>27</v>
      </c>
      <c r="F23" s="18" t="s">
        <v>398</v>
      </c>
      <c r="G23" s="41">
        <v>2</v>
      </c>
      <c r="H23" s="19">
        <v>24.5</v>
      </c>
      <c r="I23" s="18" t="s">
        <v>362</v>
      </c>
      <c r="J23" s="37">
        <v>255</v>
      </c>
      <c r="K23" s="18"/>
      <c r="M23" s="59"/>
      <c r="N23" s="56"/>
    </row>
    <row r="24" spans="1:14" x14ac:dyDescent="0.25">
      <c r="A24" s="29" t="s">
        <v>11</v>
      </c>
      <c r="B24" s="29" t="s">
        <v>11</v>
      </c>
      <c r="C24" s="30" t="s">
        <v>13</v>
      </c>
      <c r="D24" s="30" t="s">
        <v>39</v>
      </c>
      <c r="E24" s="30" t="s">
        <v>40</v>
      </c>
      <c r="F24" s="30" t="s">
        <v>400</v>
      </c>
      <c r="G24" s="30" t="s">
        <v>365</v>
      </c>
      <c r="H24" s="31">
        <v>6.3</v>
      </c>
      <c r="I24" s="30" t="s">
        <v>360</v>
      </c>
      <c r="J24" s="36">
        <v>0</v>
      </c>
      <c r="K24" s="30" t="s">
        <v>365</v>
      </c>
      <c r="M24" s="59"/>
      <c r="N24" s="56"/>
    </row>
    <row r="25" spans="1:14" x14ac:dyDescent="0.25">
      <c r="A25" s="29" t="s">
        <v>11</v>
      </c>
      <c r="B25" s="29" t="s">
        <v>11</v>
      </c>
      <c r="C25" s="30" t="s">
        <v>13</v>
      </c>
      <c r="D25" s="30" t="s">
        <v>41</v>
      </c>
      <c r="E25" s="30" t="s">
        <v>42</v>
      </c>
      <c r="F25" s="30" t="s">
        <v>400</v>
      </c>
      <c r="G25" s="30" t="s">
        <v>365</v>
      </c>
      <c r="H25" s="31">
        <v>9.6999999999999993</v>
      </c>
      <c r="I25" s="30" t="s">
        <v>360</v>
      </c>
      <c r="J25" s="36">
        <v>0</v>
      </c>
      <c r="K25" s="30" t="s">
        <v>365</v>
      </c>
      <c r="M25" s="59"/>
      <c r="N25" s="56"/>
    </row>
    <row r="26" spans="1:14" x14ac:dyDescent="0.25">
      <c r="A26" s="29" t="s">
        <v>11</v>
      </c>
      <c r="B26" s="29" t="s">
        <v>11</v>
      </c>
      <c r="C26" s="30" t="s">
        <v>13</v>
      </c>
      <c r="D26" s="30" t="s">
        <v>43</v>
      </c>
      <c r="E26" s="30" t="s">
        <v>44</v>
      </c>
      <c r="F26" s="30"/>
      <c r="G26" s="30" t="s">
        <v>365</v>
      </c>
      <c r="H26" s="31">
        <v>4.4000000000000004</v>
      </c>
      <c r="I26" s="30" t="s">
        <v>360</v>
      </c>
      <c r="J26" s="36">
        <v>0</v>
      </c>
      <c r="K26" s="30" t="s">
        <v>365</v>
      </c>
      <c r="M26" s="59"/>
      <c r="N26" s="56"/>
    </row>
    <row r="27" spans="1:14" x14ac:dyDescent="0.25">
      <c r="A27" s="17" t="s">
        <v>11</v>
      </c>
      <c r="B27" s="17" t="s">
        <v>11</v>
      </c>
      <c r="C27" s="18" t="s">
        <v>13</v>
      </c>
      <c r="D27" s="18" t="s">
        <v>45</v>
      </c>
      <c r="E27" s="18" t="s">
        <v>25</v>
      </c>
      <c r="F27" s="18" t="s">
        <v>399</v>
      </c>
      <c r="G27" s="41">
        <v>1</v>
      </c>
      <c r="H27" s="19">
        <v>22.6</v>
      </c>
      <c r="I27" s="18" t="s">
        <v>361</v>
      </c>
      <c r="J27" s="37">
        <v>255</v>
      </c>
      <c r="K27" s="18"/>
      <c r="M27" s="59"/>
      <c r="N27" s="56"/>
    </row>
    <row r="28" spans="1:14" x14ac:dyDescent="0.25">
      <c r="A28" s="29" t="s">
        <v>11</v>
      </c>
      <c r="B28" s="29" t="s">
        <v>11</v>
      </c>
      <c r="C28" s="30" t="s">
        <v>13</v>
      </c>
      <c r="D28" s="30" t="s">
        <v>46</v>
      </c>
      <c r="E28" s="30" t="s">
        <v>47</v>
      </c>
      <c r="F28" s="30"/>
      <c r="G28" s="30" t="s">
        <v>365</v>
      </c>
      <c r="H28" s="31"/>
      <c r="I28" s="30"/>
      <c r="J28" s="36">
        <v>0</v>
      </c>
      <c r="K28" s="30" t="s">
        <v>365</v>
      </c>
      <c r="M28" s="59"/>
      <c r="N28" s="56"/>
    </row>
    <row r="29" spans="1:14" x14ac:dyDescent="0.25">
      <c r="A29" s="29" t="s">
        <v>11</v>
      </c>
      <c r="B29" s="29" t="s">
        <v>11</v>
      </c>
      <c r="C29" s="30" t="s">
        <v>13</v>
      </c>
      <c r="D29" s="30" t="s">
        <v>48</v>
      </c>
      <c r="E29" s="30" t="s">
        <v>49</v>
      </c>
      <c r="F29" s="30"/>
      <c r="G29" s="30" t="s">
        <v>365</v>
      </c>
      <c r="H29" s="31"/>
      <c r="I29" s="30"/>
      <c r="J29" s="36">
        <v>0</v>
      </c>
      <c r="K29" s="30" t="s">
        <v>365</v>
      </c>
      <c r="M29" s="59"/>
      <c r="N29" s="56"/>
    </row>
    <row r="30" spans="1:14" x14ac:dyDescent="0.25">
      <c r="A30" s="17" t="s">
        <v>11</v>
      </c>
      <c r="B30" s="17" t="s">
        <v>11</v>
      </c>
      <c r="C30" s="18" t="s">
        <v>13</v>
      </c>
      <c r="D30" s="18" t="s">
        <v>50</v>
      </c>
      <c r="E30" s="18" t="s">
        <v>36</v>
      </c>
      <c r="F30" s="18" t="s">
        <v>398</v>
      </c>
      <c r="G30" s="41">
        <v>2</v>
      </c>
      <c r="H30" s="19">
        <v>17.8</v>
      </c>
      <c r="I30" s="18" t="s">
        <v>360</v>
      </c>
      <c r="J30" s="37">
        <v>255</v>
      </c>
      <c r="K30" s="18"/>
      <c r="M30" s="59"/>
      <c r="N30" s="56"/>
    </row>
    <row r="31" spans="1:14" x14ac:dyDescent="0.25">
      <c r="A31" s="29" t="s">
        <v>11</v>
      </c>
      <c r="B31" s="29" t="s">
        <v>11</v>
      </c>
      <c r="C31" s="30" t="s">
        <v>13</v>
      </c>
      <c r="D31" s="30" t="s">
        <v>51</v>
      </c>
      <c r="E31" s="30" t="s">
        <v>52</v>
      </c>
      <c r="F31" s="30"/>
      <c r="G31" s="30" t="s">
        <v>365</v>
      </c>
      <c r="H31" s="31"/>
      <c r="I31" s="30"/>
      <c r="J31" s="36">
        <v>0</v>
      </c>
      <c r="K31" s="30" t="s">
        <v>365</v>
      </c>
      <c r="M31" s="59"/>
      <c r="N31" s="56"/>
    </row>
    <row r="32" spans="1:14" x14ac:dyDescent="0.25">
      <c r="A32" s="29" t="s">
        <v>11</v>
      </c>
      <c r="B32" s="29" t="s">
        <v>11</v>
      </c>
      <c r="C32" s="30" t="s">
        <v>13</v>
      </c>
      <c r="D32" s="30" t="s">
        <v>53</v>
      </c>
      <c r="E32" s="30" t="s">
        <v>54</v>
      </c>
      <c r="F32" s="30" t="s">
        <v>400</v>
      </c>
      <c r="G32" s="30" t="s">
        <v>365</v>
      </c>
      <c r="H32" s="31">
        <v>12.9</v>
      </c>
      <c r="I32" s="30" t="s">
        <v>363</v>
      </c>
      <c r="J32" s="36">
        <v>0</v>
      </c>
      <c r="K32" s="30" t="s">
        <v>365</v>
      </c>
      <c r="M32" s="59"/>
      <c r="N32" s="56"/>
    </row>
    <row r="33" spans="1:14" x14ac:dyDescent="0.25">
      <c r="A33" s="29" t="s">
        <v>11</v>
      </c>
      <c r="B33" s="29" t="s">
        <v>11</v>
      </c>
      <c r="C33" s="30" t="s">
        <v>13</v>
      </c>
      <c r="D33" s="30" t="s">
        <v>55</v>
      </c>
      <c r="E33" s="30" t="s">
        <v>56</v>
      </c>
      <c r="F33" s="30"/>
      <c r="G33" s="30" t="s">
        <v>365</v>
      </c>
      <c r="H33" s="31">
        <v>4</v>
      </c>
      <c r="I33" s="30" t="s">
        <v>360</v>
      </c>
      <c r="J33" s="36">
        <v>0</v>
      </c>
      <c r="K33" s="30" t="s">
        <v>365</v>
      </c>
      <c r="M33" s="59"/>
      <c r="N33" s="56"/>
    </row>
    <row r="34" spans="1:14" x14ac:dyDescent="0.25">
      <c r="A34" s="29" t="s">
        <v>11</v>
      </c>
      <c r="B34" s="29" t="s">
        <v>11</v>
      </c>
      <c r="C34" s="30" t="s">
        <v>13</v>
      </c>
      <c r="D34" s="30" t="s">
        <v>57</v>
      </c>
      <c r="E34" s="30" t="s">
        <v>15</v>
      </c>
      <c r="F34" s="30" t="s">
        <v>398</v>
      </c>
      <c r="G34" s="30" t="s">
        <v>365</v>
      </c>
      <c r="H34" s="31">
        <v>7.5</v>
      </c>
      <c r="I34" s="30" t="s">
        <v>360</v>
      </c>
      <c r="J34" s="36">
        <v>0</v>
      </c>
      <c r="K34" s="30" t="s">
        <v>365</v>
      </c>
      <c r="M34" s="59"/>
      <c r="N34" s="56"/>
    </row>
    <row r="35" spans="1:14" x14ac:dyDescent="0.25">
      <c r="A35" s="29" t="s">
        <v>11</v>
      </c>
      <c r="B35" s="29" t="s">
        <v>11</v>
      </c>
      <c r="C35" s="30" t="s">
        <v>13</v>
      </c>
      <c r="D35" s="30" t="s">
        <v>58</v>
      </c>
      <c r="E35" s="30" t="s">
        <v>17</v>
      </c>
      <c r="F35" s="30"/>
      <c r="G35" s="30" t="s">
        <v>365</v>
      </c>
      <c r="H35" s="31">
        <v>16.600000000000001</v>
      </c>
      <c r="I35" s="30" t="s">
        <v>360</v>
      </c>
      <c r="J35" s="36">
        <v>0</v>
      </c>
      <c r="K35" s="30" t="s">
        <v>365</v>
      </c>
      <c r="M35" s="59"/>
      <c r="N35" s="56"/>
    </row>
    <row r="36" spans="1:14" x14ac:dyDescent="0.25">
      <c r="A36" s="29" t="s">
        <v>11</v>
      </c>
      <c r="B36" s="29" t="s">
        <v>11</v>
      </c>
      <c r="C36" s="30" t="s">
        <v>13</v>
      </c>
      <c r="D36" s="30" t="s">
        <v>59</v>
      </c>
      <c r="E36" s="30" t="s">
        <v>49</v>
      </c>
      <c r="F36" s="30"/>
      <c r="G36" s="30" t="s">
        <v>365</v>
      </c>
      <c r="H36" s="31"/>
      <c r="I36" s="30"/>
      <c r="J36" s="36">
        <v>0</v>
      </c>
      <c r="K36" s="30" t="s">
        <v>365</v>
      </c>
      <c r="M36" s="59"/>
      <c r="N36" s="56"/>
    </row>
    <row r="37" spans="1:14" x14ac:dyDescent="0.25">
      <c r="A37" s="29" t="s">
        <v>11</v>
      </c>
      <c r="B37" s="29" t="s">
        <v>11</v>
      </c>
      <c r="C37" s="30" t="s">
        <v>13</v>
      </c>
      <c r="D37" s="30" t="s">
        <v>60</v>
      </c>
      <c r="E37" s="30" t="s">
        <v>61</v>
      </c>
      <c r="F37" s="30" t="s">
        <v>398</v>
      </c>
      <c r="G37" s="30" t="s">
        <v>365</v>
      </c>
      <c r="H37" s="31"/>
      <c r="I37" s="30"/>
      <c r="J37" s="36">
        <v>0</v>
      </c>
      <c r="K37" s="30" t="s">
        <v>365</v>
      </c>
      <c r="M37" s="59"/>
      <c r="N37" s="56"/>
    </row>
    <row r="38" spans="1:14" x14ac:dyDescent="0.25">
      <c r="A38" s="29" t="s">
        <v>11</v>
      </c>
      <c r="B38" s="29" t="s">
        <v>11</v>
      </c>
      <c r="C38" s="30" t="s">
        <v>13</v>
      </c>
      <c r="D38" s="30" t="s">
        <v>62</v>
      </c>
      <c r="E38" s="30" t="s">
        <v>61</v>
      </c>
      <c r="F38" s="30" t="s">
        <v>398</v>
      </c>
      <c r="G38" s="30" t="s">
        <v>365</v>
      </c>
      <c r="H38" s="31"/>
      <c r="I38" s="30"/>
      <c r="J38" s="36">
        <v>0</v>
      </c>
      <c r="K38" s="30" t="s">
        <v>365</v>
      </c>
      <c r="M38" s="59"/>
      <c r="N38" s="56"/>
    </row>
    <row r="39" spans="1:14" x14ac:dyDescent="0.25">
      <c r="A39" s="17" t="s">
        <v>11</v>
      </c>
      <c r="B39" s="17" t="s">
        <v>11</v>
      </c>
      <c r="C39" s="18" t="s">
        <v>13</v>
      </c>
      <c r="D39" s="18" t="s">
        <v>63</v>
      </c>
      <c r="E39" s="18" t="s">
        <v>25</v>
      </c>
      <c r="F39" s="18" t="s">
        <v>399</v>
      </c>
      <c r="G39" s="41">
        <v>1</v>
      </c>
      <c r="H39" s="19">
        <v>24.7</v>
      </c>
      <c r="I39" s="18" t="s">
        <v>361</v>
      </c>
      <c r="J39" s="37">
        <v>255</v>
      </c>
      <c r="K39" s="18"/>
      <c r="M39" s="59"/>
      <c r="N39" s="56"/>
    </row>
    <row r="40" spans="1:14" x14ac:dyDescent="0.25">
      <c r="A40" s="17" t="s">
        <v>11</v>
      </c>
      <c r="B40" s="17" t="s">
        <v>11</v>
      </c>
      <c r="C40" s="18" t="s">
        <v>13</v>
      </c>
      <c r="D40" s="18" t="s">
        <v>64</v>
      </c>
      <c r="E40" s="18" t="s">
        <v>27</v>
      </c>
      <c r="F40" s="18" t="s">
        <v>398</v>
      </c>
      <c r="G40" s="41">
        <v>2</v>
      </c>
      <c r="H40" s="19">
        <v>35.9</v>
      </c>
      <c r="I40" s="18" t="s">
        <v>361</v>
      </c>
      <c r="J40" s="37">
        <v>255</v>
      </c>
      <c r="K40" s="18"/>
      <c r="M40" s="59"/>
      <c r="N40" s="56"/>
    </row>
    <row r="41" spans="1:14" x14ac:dyDescent="0.25">
      <c r="A41" s="17" t="s">
        <v>11</v>
      </c>
      <c r="B41" s="17" t="s">
        <v>11</v>
      </c>
      <c r="C41" s="18" t="s">
        <v>13</v>
      </c>
      <c r="D41" s="18" t="s">
        <v>65</v>
      </c>
      <c r="E41" s="18" t="s">
        <v>29</v>
      </c>
      <c r="F41" s="18" t="s">
        <v>399</v>
      </c>
      <c r="G41" s="41">
        <v>1</v>
      </c>
      <c r="H41" s="19">
        <v>6.7</v>
      </c>
      <c r="I41" s="18" t="s">
        <v>361</v>
      </c>
      <c r="J41" s="37">
        <v>255</v>
      </c>
      <c r="K41" s="18"/>
      <c r="M41" s="59"/>
      <c r="N41" s="56"/>
    </row>
    <row r="42" spans="1:14" x14ac:dyDescent="0.25">
      <c r="A42" s="17" t="s">
        <v>11</v>
      </c>
      <c r="B42" s="17" t="s">
        <v>11</v>
      </c>
      <c r="C42" s="18" t="s">
        <v>13</v>
      </c>
      <c r="D42" s="18" t="s">
        <v>66</v>
      </c>
      <c r="E42" s="18" t="s">
        <v>29</v>
      </c>
      <c r="F42" s="18" t="s">
        <v>399</v>
      </c>
      <c r="G42" s="41">
        <v>1</v>
      </c>
      <c r="H42" s="19">
        <v>21.5</v>
      </c>
      <c r="I42" s="18" t="s">
        <v>361</v>
      </c>
      <c r="J42" s="37">
        <v>255</v>
      </c>
      <c r="K42" s="18"/>
      <c r="M42" s="59"/>
      <c r="N42" s="56"/>
    </row>
    <row r="43" spans="1:14" x14ac:dyDescent="0.25">
      <c r="A43" s="17" t="s">
        <v>11</v>
      </c>
      <c r="B43" s="17" t="s">
        <v>11</v>
      </c>
      <c r="C43" s="18" t="s">
        <v>13</v>
      </c>
      <c r="D43" s="18" t="s">
        <v>67</v>
      </c>
      <c r="E43" s="18" t="s">
        <v>31</v>
      </c>
      <c r="F43" s="18" t="s">
        <v>399</v>
      </c>
      <c r="G43" s="41">
        <v>1</v>
      </c>
      <c r="H43" s="19">
        <v>7.2</v>
      </c>
      <c r="I43" s="18" t="s">
        <v>361</v>
      </c>
      <c r="J43" s="37">
        <v>255</v>
      </c>
      <c r="K43" s="18"/>
      <c r="M43" s="59"/>
      <c r="N43" s="56"/>
    </row>
    <row r="44" spans="1:14" x14ac:dyDescent="0.25">
      <c r="A44" s="17" t="s">
        <v>11</v>
      </c>
      <c r="B44" s="17" t="s">
        <v>11</v>
      </c>
      <c r="C44" s="18" t="s">
        <v>13</v>
      </c>
      <c r="D44" s="18" t="s">
        <v>68</v>
      </c>
      <c r="E44" s="18" t="s">
        <v>23</v>
      </c>
      <c r="F44" s="18" t="s">
        <v>399</v>
      </c>
      <c r="G44" s="41">
        <v>1</v>
      </c>
      <c r="H44" s="19">
        <v>36.200000000000003</v>
      </c>
      <c r="I44" s="18" t="s">
        <v>361</v>
      </c>
      <c r="J44" s="37">
        <v>255</v>
      </c>
      <c r="K44" s="18"/>
      <c r="M44" s="59"/>
      <c r="N44" s="56"/>
    </row>
    <row r="45" spans="1:14" x14ac:dyDescent="0.25">
      <c r="A45" s="17" t="s">
        <v>11</v>
      </c>
      <c r="B45" s="17" t="s">
        <v>11</v>
      </c>
      <c r="C45" s="18" t="s">
        <v>13</v>
      </c>
      <c r="D45" s="18" t="s">
        <v>69</v>
      </c>
      <c r="E45" s="18" t="s">
        <v>31</v>
      </c>
      <c r="F45" s="18" t="s">
        <v>399</v>
      </c>
      <c r="G45" s="41">
        <v>1</v>
      </c>
      <c r="H45" s="19">
        <v>6.7</v>
      </c>
      <c r="I45" s="18" t="s">
        <v>361</v>
      </c>
      <c r="J45" s="37">
        <v>255</v>
      </c>
      <c r="K45" s="18"/>
      <c r="M45" s="59"/>
      <c r="N45" s="56"/>
    </row>
    <row r="46" spans="1:14" x14ac:dyDescent="0.25">
      <c r="A46" s="17" t="s">
        <v>11</v>
      </c>
      <c r="B46" s="17" t="s">
        <v>11</v>
      </c>
      <c r="C46" s="18" t="s">
        <v>13</v>
      </c>
      <c r="D46" s="18" t="s">
        <v>70</v>
      </c>
      <c r="E46" s="18" t="s">
        <v>23</v>
      </c>
      <c r="F46" s="18" t="s">
        <v>399</v>
      </c>
      <c r="G46" s="41">
        <v>1</v>
      </c>
      <c r="H46" s="19">
        <v>36.200000000000003</v>
      </c>
      <c r="I46" s="18" t="s">
        <v>361</v>
      </c>
      <c r="J46" s="37">
        <v>255</v>
      </c>
      <c r="K46" s="18"/>
      <c r="M46" s="59"/>
      <c r="N46" s="56"/>
    </row>
    <row r="47" spans="1:14" x14ac:dyDescent="0.25">
      <c r="A47" s="17" t="s">
        <v>11</v>
      </c>
      <c r="B47" s="17" t="s">
        <v>11</v>
      </c>
      <c r="C47" s="18" t="s">
        <v>13</v>
      </c>
      <c r="D47" s="18" t="s">
        <v>71</v>
      </c>
      <c r="E47" s="18" t="s">
        <v>29</v>
      </c>
      <c r="F47" s="18" t="s">
        <v>399</v>
      </c>
      <c r="G47" s="41">
        <v>1</v>
      </c>
      <c r="H47" s="19">
        <v>6.7</v>
      </c>
      <c r="I47" s="18" t="s">
        <v>361</v>
      </c>
      <c r="J47" s="37">
        <v>255</v>
      </c>
      <c r="K47" s="18"/>
      <c r="M47" s="59"/>
      <c r="N47" s="56"/>
    </row>
    <row r="48" spans="1:14" x14ac:dyDescent="0.25">
      <c r="A48" s="17" t="s">
        <v>11</v>
      </c>
      <c r="B48" s="17" t="s">
        <v>11</v>
      </c>
      <c r="C48" s="18" t="s">
        <v>13</v>
      </c>
      <c r="D48" s="18" t="s">
        <v>72</v>
      </c>
      <c r="E48" s="18" t="s">
        <v>29</v>
      </c>
      <c r="F48" s="18" t="s">
        <v>399</v>
      </c>
      <c r="G48" s="41">
        <v>1</v>
      </c>
      <c r="H48" s="19">
        <v>49.7</v>
      </c>
      <c r="I48" s="18" t="s">
        <v>361</v>
      </c>
      <c r="J48" s="37">
        <v>255</v>
      </c>
      <c r="K48" s="18"/>
      <c r="M48" s="59"/>
      <c r="N48" s="56"/>
    </row>
    <row r="49" spans="1:17" x14ac:dyDescent="0.25">
      <c r="A49" s="17" t="s">
        <v>11</v>
      </c>
      <c r="B49" s="17" t="s">
        <v>11</v>
      </c>
      <c r="C49" s="18" t="s">
        <v>13</v>
      </c>
      <c r="D49" s="18" t="s">
        <v>73</v>
      </c>
      <c r="E49" s="18" t="s">
        <v>74</v>
      </c>
      <c r="F49" s="18" t="s">
        <v>398</v>
      </c>
      <c r="G49" s="41">
        <v>2</v>
      </c>
      <c r="H49" s="19">
        <v>16.2</v>
      </c>
      <c r="I49" s="18" t="s">
        <v>362</v>
      </c>
      <c r="J49" s="37">
        <v>255</v>
      </c>
      <c r="K49" s="18"/>
      <c r="M49" s="59"/>
      <c r="N49" s="56"/>
    </row>
    <row r="50" spans="1:17" x14ac:dyDescent="0.25">
      <c r="A50" s="17" t="s">
        <v>11</v>
      </c>
      <c r="B50" s="17" t="s">
        <v>11</v>
      </c>
      <c r="C50" s="18">
        <v>6</v>
      </c>
      <c r="D50" s="18"/>
      <c r="E50" s="18" t="s">
        <v>25</v>
      </c>
      <c r="F50" s="18" t="s">
        <v>399</v>
      </c>
      <c r="G50" s="41">
        <v>1</v>
      </c>
      <c r="H50" s="19">
        <v>67</v>
      </c>
      <c r="I50" s="18" t="s">
        <v>361</v>
      </c>
      <c r="J50" s="37">
        <v>255</v>
      </c>
      <c r="K50" s="18"/>
      <c r="M50" s="59"/>
      <c r="N50" s="56"/>
    </row>
    <row r="51" spans="1:17" x14ac:dyDescent="0.25">
      <c r="A51" s="17" t="s">
        <v>11</v>
      </c>
      <c r="B51" s="17" t="s">
        <v>11</v>
      </c>
      <c r="C51" s="18">
        <v>6</v>
      </c>
      <c r="D51" s="18"/>
      <c r="E51" s="18" t="s">
        <v>29</v>
      </c>
      <c r="F51" s="18" t="s">
        <v>399</v>
      </c>
      <c r="G51" s="41">
        <v>1</v>
      </c>
      <c r="H51" s="19">
        <v>19</v>
      </c>
      <c r="I51" s="18" t="s">
        <v>361</v>
      </c>
      <c r="J51" s="37">
        <v>255</v>
      </c>
      <c r="K51" s="18"/>
      <c r="M51" s="59"/>
      <c r="N51" s="56"/>
    </row>
    <row r="52" spans="1:17" x14ac:dyDescent="0.25">
      <c r="A52" s="17" t="s">
        <v>11</v>
      </c>
      <c r="B52" s="17" t="s">
        <v>11</v>
      </c>
      <c r="C52" s="18">
        <v>6</v>
      </c>
      <c r="D52" s="18"/>
      <c r="E52" s="18" t="s">
        <v>29</v>
      </c>
      <c r="F52" s="18" t="s">
        <v>399</v>
      </c>
      <c r="G52" s="41">
        <v>1</v>
      </c>
      <c r="H52" s="19">
        <v>23</v>
      </c>
      <c r="I52" s="18" t="s">
        <v>361</v>
      </c>
      <c r="J52" s="37">
        <v>255</v>
      </c>
      <c r="K52" s="18"/>
      <c r="M52" s="59"/>
      <c r="N52" s="56"/>
    </row>
    <row r="53" spans="1:17" x14ac:dyDescent="0.25">
      <c r="A53" s="17" t="s">
        <v>11</v>
      </c>
      <c r="B53" s="17" t="s">
        <v>11</v>
      </c>
      <c r="C53" s="18">
        <v>6</v>
      </c>
      <c r="D53" s="18"/>
      <c r="E53" s="18" t="s">
        <v>29</v>
      </c>
      <c r="F53" s="18" t="s">
        <v>399</v>
      </c>
      <c r="G53" s="41">
        <v>1</v>
      </c>
      <c r="H53" s="19">
        <v>23</v>
      </c>
      <c r="I53" s="18" t="s">
        <v>361</v>
      </c>
      <c r="J53" s="37">
        <v>255</v>
      </c>
      <c r="K53" s="18"/>
      <c r="M53" s="59"/>
      <c r="N53" s="56"/>
    </row>
    <row r="54" spans="1:17" x14ac:dyDescent="0.25">
      <c r="A54" s="17" t="s">
        <v>11</v>
      </c>
      <c r="B54" s="17" t="s">
        <v>11</v>
      </c>
      <c r="C54" s="18">
        <v>6</v>
      </c>
      <c r="D54" s="18"/>
      <c r="E54" s="18" t="s">
        <v>29</v>
      </c>
      <c r="F54" s="18" t="s">
        <v>399</v>
      </c>
      <c r="G54" s="41">
        <v>1</v>
      </c>
      <c r="H54" s="19">
        <v>20</v>
      </c>
      <c r="I54" s="18" t="s">
        <v>361</v>
      </c>
      <c r="J54" s="37">
        <v>255</v>
      </c>
      <c r="K54" s="18"/>
      <c r="M54" s="59"/>
      <c r="N54" s="56"/>
    </row>
    <row r="55" spans="1:17" x14ac:dyDescent="0.25">
      <c r="A55" s="17" t="s">
        <v>11</v>
      </c>
      <c r="B55" s="17" t="s">
        <v>11</v>
      </c>
      <c r="C55" s="18">
        <v>6</v>
      </c>
      <c r="D55" s="18"/>
      <c r="E55" s="18" t="s">
        <v>29</v>
      </c>
      <c r="F55" s="18" t="s">
        <v>399</v>
      </c>
      <c r="G55" s="41">
        <v>1</v>
      </c>
      <c r="H55" s="19">
        <v>19</v>
      </c>
      <c r="I55" s="18" t="s">
        <v>361</v>
      </c>
      <c r="J55" s="37">
        <v>255</v>
      </c>
      <c r="K55" s="18"/>
      <c r="M55" s="59"/>
      <c r="N55" s="56"/>
    </row>
    <row r="56" spans="1:17" x14ac:dyDescent="0.25">
      <c r="A56" s="17" t="s">
        <v>11</v>
      </c>
      <c r="B56" s="17" t="s">
        <v>11</v>
      </c>
      <c r="C56" s="18">
        <v>6</v>
      </c>
      <c r="D56" s="18"/>
      <c r="E56" s="18" t="s">
        <v>29</v>
      </c>
      <c r="F56" s="18" t="s">
        <v>399</v>
      </c>
      <c r="G56" s="41">
        <v>1</v>
      </c>
      <c r="H56" s="19">
        <v>15</v>
      </c>
      <c r="I56" s="18" t="s">
        <v>361</v>
      </c>
      <c r="J56" s="37">
        <v>255</v>
      </c>
      <c r="K56" s="18"/>
      <c r="M56" s="59"/>
      <c r="N56" s="56"/>
    </row>
    <row r="57" spans="1:17" x14ac:dyDescent="0.25">
      <c r="A57" s="17" t="s">
        <v>11</v>
      </c>
      <c r="B57" s="17" t="s">
        <v>11</v>
      </c>
      <c r="C57" s="18">
        <v>6</v>
      </c>
      <c r="D57" s="18"/>
      <c r="E57" s="18" t="s">
        <v>29</v>
      </c>
      <c r="F57" s="18" t="s">
        <v>399</v>
      </c>
      <c r="G57" s="41">
        <v>1</v>
      </c>
      <c r="H57" s="19">
        <v>15</v>
      </c>
      <c r="I57" s="18" t="s">
        <v>361</v>
      </c>
      <c r="J57" s="37">
        <v>255</v>
      </c>
      <c r="K57" s="18"/>
      <c r="M57" s="59"/>
      <c r="N57" s="56"/>
    </row>
    <row r="58" spans="1:17" x14ac:dyDescent="0.25">
      <c r="A58" s="17" t="s">
        <v>11</v>
      </c>
      <c r="B58" s="17" t="s">
        <v>11</v>
      </c>
      <c r="C58" s="18">
        <v>6</v>
      </c>
      <c r="D58" s="18"/>
      <c r="E58" s="18" t="s">
        <v>29</v>
      </c>
      <c r="F58" s="18" t="s">
        <v>399</v>
      </c>
      <c r="G58" s="41">
        <v>1</v>
      </c>
      <c r="H58" s="19">
        <v>15</v>
      </c>
      <c r="I58" s="18" t="s">
        <v>361</v>
      </c>
      <c r="J58" s="37">
        <v>255</v>
      </c>
      <c r="K58" s="18"/>
      <c r="M58" s="59"/>
      <c r="N58" s="56"/>
    </row>
    <row r="59" spans="1:17" x14ac:dyDescent="0.25">
      <c r="A59" s="17" t="s">
        <v>11</v>
      </c>
      <c r="B59" s="17" t="s">
        <v>11</v>
      </c>
      <c r="C59" s="18">
        <v>6</v>
      </c>
      <c r="D59" s="18"/>
      <c r="E59" s="18" t="s">
        <v>29</v>
      </c>
      <c r="F59" s="18" t="s">
        <v>399</v>
      </c>
      <c r="G59" s="41">
        <v>1</v>
      </c>
      <c r="H59" s="19">
        <v>15</v>
      </c>
      <c r="I59" s="18" t="s">
        <v>361</v>
      </c>
      <c r="J59" s="37">
        <v>255</v>
      </c>
      <c r="K59" s="18"/>
      <c r="M59" s="59"/>
      <c r="N59" s="56"/>
    </row>
    <row r="60" spans="1:17" x14ac:dyDescent="0.25">
      <c r="A60" s="17" t="s">
        <v>11</v>
      </c>
      <c r="B60" s="17" t="s">
        <v>11</v>
      </c>
      <c r="C60" s="18">
        <v>6</v>
      </c>
      <c r="D60" s="18"/>
      <c r="E60" s="18" t="s">
        <v>155</v>
      </c>
      <c r="F60" s="18" t="s">
        <v>399</v>
      </c>
      <c r="G60" s="41">
        <v>1</v>
      </c>
      <c r="H60" s="19">
        <v>15</v>
      </c>
      <c r="I60" s="18" t="s">
        <v>361</v>
      </c>
      <c r="J60" s="37">
        <v>255</v>
      </c>
      <c r="K60" s="18"/>
      <c r="M60" s="59"/>
      <c r="N60" s="56"/>
    </row>
    <row r="61" spans="1:17" x14ac:dyDescent="0.25">
      <c r="A61" s="17" t="s">
        <v>11</v>
      </c>
      <c r="B61" s="17" t="s">
        <v>11</v>
      </c>
      <c r="C61" s="18">
        <v>6</v>
      </c>
      <c r="D61" s="18"/>
      <c r="E61" s="18" t="s">
        <v>27</v>
      </c>
      <c r="F61" s="18" t="s">
        <v>398</v>
      </c>
      <c r="G61" s="41">
        <v>2</v>
      </c>
      <c r="H61" s="19">
        <v>97.5</v>
      </c>
      <c r="I61" s="18" t="s">
        <v>361</v>
      </c>
      <c r="J61" s="37">
        <v>255</v>
      </c>
      <c r="K61" s="18"/>
      <c r="M61" s="59"/>
      <c r="N61" s="56"/>
    </row>
    <row r="62" spans="1:17" x14ac:dyDescent="0.25">
      <c r="A62" s="17" t="s">
        <v>11</v>
      </c>
      <c r="B62" s="17" t="s">
        <v>11</v>
      </c>
      <c r="C62" s="18">
        <v>6</v>
      </c>
      <c r="D62" s="18"/>
      <c r="E62" s="18" t="s">
        <v>21</v>
      </c>
      <c r="F62" s="18" t="s">
        <v>398</v>
      </c>
      <c r="G62" s="41">
        <v>4</v>
      </c>
      <c r="H62" s="19">
        <v>9</v>
      </c>
      <c r="I62" s="18" t="s">
        <v>361</v>
      </c>
      <c r="J62" s="37">
        <v>255</v>
      </c>
      <c r="K62" s="18"/>
      <c r="M62" s="59"/>
      <c r="N62" s="56"/>
    </row>
    <row r="63" spans="1:17" ht="15.75" thickBot="1" x14ac:dyDescent="0.3">
      <c r="M63" s="59"/>
      <c r="N63" s="61"/>
      <c r="Q63" s="61"/>
    </row>
    <row r="64" spans="1:17" x14ac:dyDescent="0.25">
      <c r="E64" s="246" t="s">
        <v>387</v>
      </c>
      <c r="F64" s="247"/>
      <c r="G64" s="248"/>
      <c r="H64" s="27">
        <f>SUM(H10:H63)</f>
        <v>1136.3800000000003</v>
      </c>
      <c r="N64" s="47"/>
    </row>
    <row r="65" spans="5:17" x14ac:dyDescent="0.25">
      <c r="E65" s="249" t="s">
        <v>388</v>
      </c>
      <c r="F65" s="250"/>
      <c r="G65" s="251"/>
      <c r="H65" s="32">
        <v>80.73</v>
      </c>
      <c r="N65" s="48"/>
    </row>
    <row r="66" spans="5:17" ht="15.75" thickBot="1" x14ac:dyDescent="0.3">
      <c r="E66" s="252" t="s">
        <v>389</v>
      </c>
      <c r="F66" s="253"/>
      <c r="G66" s="254"/>
      <c r="H66" s="28">
        <f>H64-H65</f>
        <v>1055.6500000000003</v>
      </c>
    </row>
    <row r="67" spans="5:17" x14ac:dyDescent="0.25">
      <c r="M67" s="75"/>
      <c r="Q67" s="56"/>
    </row>
    <row r="68" spans="5:17" x14ac:dyDescent="0.25">
      <c r="M68" s="75"/>
      <c r="Q68" s="56"/>
    </row>
    <row r="70" spans="5:17" x14ac:dyDescent="0.25">
      <c r="M70" s="75"/>
      <c r="Q70" s="56"/>
    </row>
    <row r="71" spans="5:17" x14ac:dyDescent="0.25">
      <c r="M71" s="75"/>
      <c r="Q71" s="56"/>
    </row>
    <row r="72" spans="5:17" x14ac:dyDescent="0.25">
      <c r="L72" s="59"/>
    </row>
    <row r="73" spans="5:17" x14ac:dyDescent="0.25">
      <c r="L73" s="59"/>
    </row>
    <row r="74" spans="5:17" x14ac:dyDescent="0.25">
      <c r="L74" s="59"/>
    </row>
    <row r="75" spans="5:17" x14ac:dyDescent="0.25">
      <c r="L75" s="59"/>
    </row>
    <row r="76" spans="5:17" x14ac:dyDescent="0.25">
      <c r="L76" s="59"/>
    </row>
    <row r="77" spans="5:17" x14ac:dyDescent="0.25">
      <c r="L77" s="59"/>
    </row>
    <row r="78" spans="5:17" x14ac:dyDescent="0.25">
      <c r="L78" s="59"/>
    </row>
    <row r="79" spans="5:17" x14ac:dyDescent="0.25">
      <c r="L79" s="59"/>
    </row>
    <row r="80" spans="5:17" x14ac:dyDescent="0.25">
      <c r="L80" s="59"/>
    </row>
    <row r="81" spans="12:12" x14ac:dyDescent="0.25">
      <c r="L81" s="59"/>
    </row>
    <row r="82" spans="12:12" x14ac:dyDescent="0.25">
      <c r="L82" s="59"/>
    </row>
    <row r="83" spans="12:12" x14ac:dyDescent="0.25">
      <c r="L83" s="59"/>
    </row>
    <row r="84" spans="12:12" x14ac:dyDescent="0.25">
      <c r="L84" s="59"/>
    </row>
  </sheetData>
  <autoFilter ref="A9:K62" xr:uid="{00000000-0001-0000-0400-000000000000}"/>
  <mergeCells count="3">
    <mergeCell ref="E64:G64"/>
    <mergeCell ref="E65:G65"/>
    <mergeCell ref="E66:G66"/>
  </mergeCells>
  <pageMargins left="0.70866141732283472" right="0.70866141732283472" top="0.74803149606299213" bottom="0.74803149606299213" header="0.31496062992125984" footer="0.31496062992125984"/>
  <pageSetup scale="63" fitToHeight="3" orientation="landscape" horizontalDpi="300" verticalDpi="300" r:id="rId1"/>
  <headerFooter>
    <oddHeader>&amp;LBijlage 3.A Ruimtestaten en Prijzenbladen – P.6857/TS d.d. 1 augustus 2022</oddHeader>
    <oddFooter>&amp;L&amp;A&amp;R&amp;P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
    <pageSetUpPr fitToPage="1"/>
  </sheetPr>
  <dimension ref="A1:Q56"/>
  <sheetViews>
    <sheetView showGridLines="0" workbookViewId="0">
      <selection activeCell="C13" sqref="C13"/>
    </sheetView>
  </sheetViews>
  <sheetFormatPr defaultRowHeight="15" x14ac:dyDescent="0.25"/>
  <cols>
    <col min="1" max="1" width="21.140625" bestFit="1" customWidth="1"/>
    <col min="2" max="2" width="25" bestFit="1" customWidth="1"/>
    <col min="3" max="3" width="25.85546875" bestFit="1" customWidth="1"/>
    <col min="4" max="4" width="14" bestFit="1" customWidth="1"/>
    <col min="5" max="5" width="21.8554687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4" max="14" width="14.140625" customWidth="1"/>
    <col min="15" max="15" width="13.85546875" bestFit="1" customWidth="1"/>
    <col min="16" max="16" width="13.42578125" customWidth="1"/>
    <col min="17" max="17" width="11.140625" customWidth="1"/>
  </cols>
  <sheetData>
    <row r="1" spans="1:14" x14ac:dyDescent="0.25">
      <c r="M1" s="75"/>
    </row>
    <row r="2" spans="1:14" x14ac:dyDescent="0.25">
      <c r="A2" s="6"/>
      <c r="G2" s="1"/>
      <c r="H2" s="1"/>
      <c r="I2" s="1"/>
      <c r="J2" s="1"/>
      <c r="K2" s="1"/>
      <c r="N2" s="59"/>
    </row>
    <row r="3" spans="1:14" x14ac:dyDescent="0.25">
      <c r="A3" s="6"/>
      <c r="G3" s="1"/>
      <c r="H3" s="43" t="s">
        <v>396</v>
      </c>
      <c r="I3" s="1"/>
      <c r="J3" s="1"/>
      <c r="K3" s="1"/>
      <c r="L3" s="59"/>
      <c r="N3" s="59"/>
    </row>
    <row r="4" spans="1:14" x14ac:dyDescent="0.25">
      <c r="A4" s="6"/>
      <c r="B4" s="13" t="s">
        <v>896</v>
      </c>
      <c r="C4" s="238" t="s">
        <v>195</v>
      </c>
      <c r="D4" s="12"/>
      <c r="G4" s="1"/>
      <c r="H4" s="43" t="s">
        <v>704</v>
      </c>
      <c r="I4" s="104">
        <v>44774</v>
      </c>
      <c r="J4" s="1"/>
      <c r="K4" s="1"/>
      <c r="L4" s="4"/>
      <c r="N4" s="59"/>
    </row>
    <row r="5" spans="1:14" x14ac:dyDescent="0.25">
      <c r="A5" s="6"/>
      <c r="B5" s="13" t="s">
        <v>0</v>
      </c>
      <c r="C5" s="16" t="s">
        <v>366</v>
      </c>
      <c r="D5" s="12"/>
      <c r="E5" s="8"/>
      <c r="F5" s="45"/>
      <c r="G5" s="1"/>
      <c r="H5" s="1"/>
      <c r="I5" s="1"/>
      <c r="J5" s="1"/>
      <c r="K5" s="1"/>
      <c r="L5" s="4"/>
      <c r="N5" s="59"/>
    </row>
    <row r="6" spans="1:14" x14ac:dyDescent="0.25">
      <c r="A6" s="6"/>
      <c r="B6" s="13" t="s">
        <v>1</v>
      </c>
      <c r="C6" s="16" t="s">
        <v>367</v>
      </c>
      <c r="D6" s="12"/>
      <c r="E6" s="8"/>
      <c r="F6" s="45"/>
      <c r="G6" s="1"/>
      <c r="H6" s="1"/>
      <c r="I6" s="1"/>
      <c r="J6" s="1"/>
      <c r="K6" s="1"/>
      <c r="L6" s="4"/>
    </row>
    <row r="7" spans="1:14" x14ac:dyDescent="0.25">
      <c r="G7" s="1"/>
      <c r="H7" s="1"/>
      <c r="I7" s="1"/>
      <c r="J7" s="1"/>
      <c r="K7" s="1"/>
      <c r="L7" s="4"/>
      <c r="N7" s="75"/>
    </row>
    <row r="8" spans="1:14" x14ac:dyDescent="0.25">
      <c r="A8" s="1"/>
      <c r="B8" s="6"/>
      <c r="C8" s="1"/>
      <c r="D8" s="1"/>
      <c r="E8" s="1"/>
      <c r="F8" s="1"/>
      <c r="G8" s="1"/>
      <c r="H8" s="1"/>
      <c r="I8" s="1"/>
      <c r="J8" s="1"/>
      <c r="K8" s="1"/>
      <c r="L8" s="1"/>
    </row>
    <row r="9" spans="1:14" ht="77.25" x14ac:dyDescent="0.25">
      <c r="A9" s="14" t="s">
        <v>2</v>
      </c>
      <c r="B9" s="14" t="s">
        <v>3</v>
      </c>
      <c r="C9" s="14" t="s">
        <v>4</v>
      </c>
      <c r="D9" s="14" t="s">
        <v>5</v>
      </c>
      <c r="E9" s="14" t="s">
        <v>6</v>
      </c>
      <c r="F9" s="14" t="s">
        <v>397</v>
      </c>
      <c r="G9" s="14" t="s">
        <v>7</v>
      </c>
      <c r="H9" s="15" t="s">
        <v>8</v>
      </c>
      <c r="I9" s="14" t="s">
        <v>9</v>
      </c>
      <c r="J9" s="14" t="s">
        <v>10</v>
      </c>
      <c r="K9" s="14" t="s">
        <v>364</v>
      </c>
      <c r="L9" s="2"/>
    </row>
    <row r="10" spans="1:14" x14ac:dyDescent="0.25">
      <c r="A10" s="17" t="s">
        <v>368</v>
      </c>
      <c r="B10" s="17" t="s">
        <v>368</v>
      </c>
      <c r="C10" s="18" t="s">
        <v>75</v>
      </c>
      <c r="D10" s="18" t="s">
        <v>78</v>
      </c>
      <c r="E10" s="18" t="s">
        <v>934</v>
      </c>
      <c r="F10" s="18" t="s">
        <v>399</v>
      </c>
      <c r="G10" s="37">
        <v>1</v>
      </c>
      <c r="H10" s="19">
        <v>17.399999999999999</v>
      </c>
      <c r="I10" s="18" t="s">
        <v>361</v>
      </c>
      <c r="J10" s="37">
        <v>255</v>
      </c>
      <c r="K10" s="20"/>
      <c r="L10" s="1"/>
      <c r="M10" s="59"/>
      <c r="N10" s="56"/>
    </row>
    <row r="11" spans="1:14" x14ac:dyDescent="0.25">
      <c r="A11" s="17" t="s">
        <v>368</v>
      </c>
      <c r="B11" s="17" t="s">
        <v>368</v>
      </c>
      <c r="C11" s="18" t="s">
        <v>75</v>
      </c>
      <c r="D11" s="18" t="s">
        <v>82</v>
      </c>
      <c r="E11" s="18" t="s">
        <v>935</v>
      </c>
      <c r="F11" s="18" t="s">
        <v>399</v>
      </c>
      <c r="G11" s="37">
        <v>1</v>
      </c>
      <c r="H11" s="19">
        <v>34.299999999999997</v>
      </c>
      <c r="I11" s="18" t="s">
        <v>361</v>
      </c>
      <c r="J11" s="37">
        <v>255</v>
      </c>
      <c r="K11" s="20"/>
      <c r="L11" s="1"/>
      <c r="M11" s="59"/>
      <c r="N11" s="56"/>
    </row>
    <row r="12" spans="1:14" x14ac:dyDescent="0.25">
      <c r="A12" s="17" t="s">
        <v>368</v>
      </c>
      <c r="B12" s="17" t="s">
        <v>368</v>
      </c>
      <c r="C12" s="18" t="s">
        <v>75</v>
      </c>
      <c r="D12" s="18" t="s">
        <v>83</v>
      </c>
      <c r="E12" s="18" t="s">
        <v>935</v>
      </c>
      <c r="F12" s="18" t="s">
        <v>399</v>
      </c>
      <c r="G12" s="37">
        <v>1</v>
      </c>
      <c r="H12" s="19">
        <v>26.5</v>
      </c>
      <c r="I12" s="18" t="s">
        <v>361</v>
      </c>
      <c r="J12" s="37">
        <v>255</v>
      </c>
      <c r="K12" s="20"/>
      <c r="L12" s="1"/>
      <c r="M12" s="59"/>
      <c r="N12" s="56"/>
    </row>
    <row r="13" spans="1:14" x14ac:dyDescent="0.25">
      <c r="A13" s="17" t="s">
        <v>368</v>
      </c>
      <c r="B13" s="17" t="s">
        <v>368</v>
      </c>
      <c r="C13" s="18" t="s">
        <v>75</v>
      </c>
      <c r="D13" s="18" t="s">
        <v>84</v>
      </c>
      <c r="E13" s="18" t="s">
        <v>935</v>
      </c>
      <c r="F13" s="18" t="s">
        <v>399</v>
      </c>
      <c r="G13" s="37">
        <v>1</v>
      </c>
      <c r="H13" s="19">
        <v>17.7</v>
      </c>
      <c r="I13" s="18" t="s">
        <v>361</v>
      </c>
      <c r="J13" s="37">
        <v>255</v>
      </c>
      <c r="K13" s="20"/>
      <c r="L13" s="1"/>
      <c r="M13" s="59"/>
      <c r="N13" s="56"/>
    </row>
    <row r="14" spans="1:14" x14ac:dyDescent="0.25">
      <c r="A14" s="17" t="s">
        <v>368</v>
      </c>
      <c r="B14" s="17" t="s">
        <v>368</v>
      </c>
      <c r="C14" s="18" t="s">
        <v>75</v>
      </c>
      <c r="D14" s="18" t="s">
        <v>85</v>
      </c>
      <c r="E14" s="18" t="s">
        <v>936</v>
      </c>
      <c r="F14" s="18" t="s">
        <v>399</v>
      </c>
      <c r="G14" s="37">
        <v>1</v>
      </c>
      <c r="H14" s="19">
        <v>8.3000000000000007</v>
      </c>
      <c r="I14" s="18" t="s">
        <v>361</v>
      </c>
      <c r="J14" s="37">
        <v>255</v>
      </c>
      <c r="K14" s="20"/>
      <c r="L14" s="1"/>
      <c r="M14" s="59"/>
      <c r="N14" s="56"/>
    </row>
    <row r="15" spans="1:14" x14ac:dyDescent="0.25">
      <c r="A15" s="17" t="s">
        <v>368</v>
      </c>
      <c r="B15" s="17" t="s">
        <v>368</v>
      </c>
      <c r="C15" s="18" t="s">
        <v>75</v>
      </c>
      <c r="D15" s="18" t="s">
        <v>87</v>
      </c>
      <c r="E15" s="18" t="s">
        <v>935</v>
      </c>
      <c r="F15" s="18" t="s">
        <v>399</v>
      </c>
      <c r="G15" s="37">
        <v>1</v>
      </c>
      <c r="H15" s="19">
        <v>47.2</v>
      </c>
      <c r="I15" s="18" t="s">
        <v>361</v>
      </c>
      <c r="J15" s="37">
        <v>255</v>
      </c>
      <c r="K15" s="18"/>
      <c r="M15" s="59"/>
      <c r="N15" s="56"/>
    </row>
    <row r="16" spans="1:14" x14ac:dyDescent="0.25">
      <c r="A16" s="17" t="s">
        <v>368</v>
      </c>
      <c r="B16" s="17" t="s">
        <v>368</v>
      </c>
      <c r="C16" s="18" t="s">
        <v>75</v>
      </c>
      <c r="D16" s="18" t="s">
        <v>88</v>
      </c>
      <c r="E16" s="18" t="s">
        <v>934</v>
      </c>
      <c r="F16" s="18" t="s">
        <v>399</v>
      </c>
      <c r="G16" s="37">
        <v>1</v>
      </c>
      <c r="H16" s="19">
        <v>58</v>
      </c>
      <c r="I16" s="18" t="s">
        <v>361</v>
      </c>
      <c r="J16" s="37">
        <v>255</v>
      </c>
      <c r="K16" s="18"/>
      <c r="L16" s="1"/>
      <c r="M16" s="59"/>
      <c r="N16" s="56"/>
    </row>
    <row r="17" spans="1:14" x14ac:dyDescent="0.25">
      <c r="A17" s="17" t="s">
        <v>368</v>
      </c>
      <c r="B17" s="17" t="s">
        <v>368</v>
      </c>
      <c r="C17" s="18" t="s">
        <v>75</v>
      </c>
      <c r="D17" s="18" t="s">
        <v>89</v>
      </c>
      <c r="E17" s="18" t="s">
        <v>936</v>
      </c>
      <c r="F17" s="18" t="s">
        <v>399</v>
      </c>
      <c r="G17" s="37">
        <v>1</v>
      </c>
      <c r="H17" s="19">
        <v>8.3000000000000007</v>
      </c>
      <c r="I17" s="18" t="s">
        <v>361</v>
      </c>
      <c r="J17" s="37">
        <v>255</v>
      </c>
      <c r="K17" s="18"/>
      <c r="M17" s="59"/>
      <c r="N17" s="56"/>
    </row>
    <row r="18" spans="1:14" x14ac:dyDescent="0.25">
      <c r="A18" s="17" t="s">
        <v>368</v>
      </c>
      <c r="B18" s="17" t="s">
        <v>368</v>
      </c>
      <c r="C18" s="18" t="s">
        <v>75</v>
      </c>
      <c r="D18" s="18" t="s">
        <v>91</v>
      </c>
      <c r="E18" s="18" t="s">
        <v>936</v>
      </c>
      <c r="F18" s="18" t="s">
        <v>399</v>
      </c>
      <c r="G18" s="37">
        <v>1</v>
      </c>
      <c r="H18" s="19">
        <v>5.3</v>
      </c>
      <c r="I18" s="18" t="s">
        <v>361</v>
      </c>
      <c r="J18" s="37">
        <v>255</v>
      </c>
      <c r="K18" s="18"/>
      <c r="M18" s="59"/>
      <c r="N18" s="56"/>
    </row>
    <row r="19" spans="1:14" x14ac:dyDescent="0.25">
      <c r="A19" s="17" t="s">
        <v>368</v>
      </c>
      <c r="B19" s="17" t="s">
        <v>368</v>
      </c>
      <c r="C19" s="18" t="s">
        <v>75</v>
      </c>
      <c r="D19" s="18" t="s">
        <v>93</v>
      </c>
      <c r="E19" s="18" t="s">
        <v>936</v>
      </c>
      <c r="F19" s="18" t="s">
        <v>399</v>
      </c>
      <c r="G19" s="37">
        <v>1</v>
      </c>
      <c r="H19" s="19">
        <v>5.3</v>
      </c>
      <c r="I19" s="18" t="s">
        <v>361</v>
      </c>
      <c r="J19" s="37">
        <v>255</v>
      </c>
      <c r="K19" s="18"/>
      <c r="M19" s="59"/>
      <c r="N19" s="56"/>
    </row>
    <row r="20" spans="1:14" x14ac:dyDescent="0.25">
      <c r="A20" s="17" t="s">
        <v>368</v>
      </c>
      <c r="B20" s="17" t="s">
        <v>368</v>
      </c>
      <c r="C20" s="18" t="s">
        <v>75</v>
      </c>
      <c r="D20" s="18" t="s">
        <v>94</v>
      </c>
      <c r="E20" s="18" t="s">
        <v>937</v>
      </c>
      <c r="F20" s="18" t="s">
        <v>399</v>
      </c>
      <c r="G20" s="37">
        <v>1</v>
      </c>
      <c r="H20" s="19">
        <v>47.2</v>
      </c>
      <c r="I20" s="18" t="s">
        <v>361</v>
      </c>
      <c r="J20" s="37">
        <v>255</v>
      </c>
      <c r="K20" s="18"/>
      <c r="M20" s="59"/>
      <c r="N20" s="56"/>
    </row>
    <row r="21" spans="1:14" x14ac:dyDescent="0.25">
      <c r="A21" s="17" t="s">
        <v>368</v>
      </c>
      <c r="B21" s="17" t="s">
        <v>368</v>
      </c>
      <c r="C21" s="18" t="s">
        <v>75</v>
      </c>
      <c r="D21" s="18" t="s">
        <v>95</v>
      </c>
      <c r="E21" s="18" t="s">
        <v>936</v>
      </c>
      <c r="F21" s="18" t="s">
        <v>399</v>
      </c>
      <c r="G21" s="37">
        <v>1</v>
      </c>
      <c r="H21" s="19">
        <v>8.3000000000000007</v>
      </c>
      <c r="I21" s="18" t="s">
        <v>361</v>
      </c>
      <c r="J21" s="37">
        <v>255</v>
      </c>
      <c r="K21" s="18"/>
      <c r="M21" s="59"/>
      <c r="N21" s="56"/>
    </row>
    <row r="22" spans="1:14" x14ac:dyDescent="0.25">
      <c r="A22" s="17" t="s">
        <v>368</v>
      </c>
      <c r="B22" s="17" t="s">
        <v>368</v>
      </c>
      <c r="C22" s="18" t="s">
        <v>75</v>
      </c>
      <c r="D22" s="18" t="s">
        <v>97</v>
      </c>
      <c r="E22" s="18" t="s">
        <v>935</v>
      </c>
      <c r="F22" s="18" t="s">
        <v>399</v>
      </c>
      <c r="G22" s="37">
        <v>1</v>
      </c>
      <c r="H22" s="19">
        <v>35.5</v>
      </c>
      <c r="I22" s="18" t="s">
        <v>361</v>
      </c>
      <c r="J22" s="37">
        <v>255</v>
      </c>
      <c r="K22" s="18"/>
      <c r="M22" s="59"/>
      <c r="N22" s="56"/>
    </row>
    <row r="23" spans="1:14" x14ac:dyDescent="0.25">
      <c r="A23" s="17" t="s">
        <v>368</v>
      </c>
      <c r="B23" s="17" t="s">
        <v>368</v>
      </c>
      <c r="C23" s="18" t="s">
        <v>75</v>
      </c>
      <c r="D23" s="18" t="s">
        <v>98</v>
      </c>
      <c r="E23" s="18" t="s">
        <v>935</v>
      </c>
      <c r="F23" s="18" t="s">
        <v>399</v>
      </c>
      <c r="G23" s="37">
        <v>1</v>
      </c>
      <c r="H23" s="19">
        <v>43.3</v>
      </c>
      <c r="I23" s="18" t="s">
        <v>361</v>
      </c>
      <c r="J23" s="37">
        <v>255</v>
      </c>
      <c r="K23" s="18"/>
      <c r="M23" s="59"/>
      <c r="N23" s="56"/>
    </row>
    <row r="24" spans="1:14" x14ac:dyDescent="0.25">
      <c r="A24" s="17" t="s">
        <v>368</v>
      </c>
      <c r="B24" s="17" t="s">
        <v>368</v>
      </c>
      <c r="C24" s="18" t="s">
        <v>75</v>
      </c>
      <c r="D24" s="18" t="s">
        <v>100</v>
      </c>
      <c r="E24" s="18" t="s">
        <v>935</v>
      </c>
      <c r="F24" s="18" t="s">
        <v>399</v>
      </c>
      <c r="G24" s="37">
        <v>1</v>
      </c>
      <c r="H24" s="19">
        <v>43.3</v>
      </c>
      <c r="I24" s="18" t="s">
        <v>361</v>
      </c>
      <c r="J24" s="37">
        <v>255</v>
      </c>
      <c r="K24" s="18"/>
      <c r="M24" s="59"/>
      <c r="N24" s="56"/>
    </row>
    <row r="25" spans="1:14" x14ac:dyDescent="0.25">
      <c r="A25" s="17" t="s">
        <v>368</v>
      </c>
      <c r="B25" s="17" t="s">
        <v>368</v>
      </c>
      <c r="C25" s="18" t="s">
        <v>75</v>
      </c>
      <c r="D25" s="18" t="s">
        <v>102</v>
      </c>
      <c r="E25" s="21" t="s">
        <v>938</v>
      </c>
      <c r="F25" s="21" t="s">
        <v>399</v>
      </c>
      <c r="G25" s="37">
        <v>1</v>
      </c>
      <c r="H25" s="19">
        <v>64.400000000000006</v>
      </c>
      <c r="I25" s="18" t="s">
        <v>361</v>
      </c>
      <c r="J25" s="37">
        <v>255</v>
      </c>
      <c r="K25" s="18"/>
      <c r="M25" s="59"/>
      <c r="N25" s="56"/>
    </row>
    <row r="26" spans="1:14" x14ac:dyDescent="0.25">
      <c r="A26" s="17" t="s">
        <v>368</v>
      </c>
      <c r="B26" s="17" t="s">
        <v>368</v>
      </c>
      <c r="C26" s="18" t="s">
        <v>75</v>
      </c>
      <c r="D26" s="18" t="s">
        <v>104</v>
      </c>
      <c r="E26" s="18" t="s">
        <v>935</v>
      </c>
      <c r="F26" s="18" t="s">
        <v>399</v>
      </c>
      <c r="G26" s="37">
        <v>1</v>
      </c>
      <c r="H26" s="19">
        <v>47.1</v>
      </c>
      <c r="I26" s="18" t="s">
        <v>361</v>
      </c>
      <c r="J26" s="37">
        <v>255</v>
      </c>
      <c r="K26" s="18"/>
      <c r="M26" s="59"/>
      <c r="N26" s="56"/>
    </row>
    <row r="27" spans="1:14" x14ac:dyDescent="0.25">
      <c r="A27" s="17" t="s">
        <v>368</v>
      </c>
      <c r="B27" s="17" t="s">
        <v>368</v>
      </c>
      <c r="C27" s="18" t="s">
        <v>75</v>
      </c>
      <c r="D27" s="18" t="s">
        <v>106</v>
      </c>
      <c r="E27" s="18" t="s">
        <v>936</v>
      </c>
      <c r="F27" s="18" t="s">
        <v>399</v>
      </c>
      <c r="G27" s="37">
        <v>1</v>
      </c>
      <c r="H27" s="19">
        <v>11.4</v>
      </c>
      <c r="I27" s="18" t="s">
        <v>361</v>
      </c>
      <c r="J27" s="37">
        <v>255</v>
      </c>
      <c r="K27" s="18"/>
      <c r="M27" s="59"/>
      <c r="N27" s="56"/>
    </row>
    <row r="28" spans="1:14" x14ac:dyDescent="0.25">
      <c r="A28" s="17" t="s">
        <v>368</v>
      </c>
      <c r="B28" s="17" t="s">
        <v>368</v>
      </c>
      <c r="C28" s="18" t="s">
        <v>75</v>
      </c>
      <c r="D28" s="18" t="s">
        <v>108</v>
      </c>
      <c r="E28" s="18" t="s">
        <v>936</v>
      </c>
      <c r="F28" s="18" t="s">
        <v>399</v>
      </c>
      <c r="G28" s="37">
        <v>1</v>
      </c>
      <c r="H28" s="19">
        <v>7.6</v>
      </c>
      <c r="I28" s="18" t="s">
        <v>361</v>
      </c>
      <c r="J28" s="37">
        <v>255</v>
      </c>
      <c r="K28" s="18"/>
      <c r="M28" s="59"/>
      <c r="N28" s="56"/>
    </row>
    <row r="29" spans="1:14" x14ac:dyDescent="0.25">
      <c r="A29" s="17" t="s">
        <v>368</v>
      </c>
      <c r="B29" s="17" t="s">
        <v>368</v>
      </c>
      <c r="C29" s="18" t="s">
        <v>75</v>
      </c>
      <c r="D29" s="18" t="s">
        <v>109</v>
      </c>
      <c r="E29" s="18" t="s">
        <v>935</v>
      </c>
      <c r="F29" s="18" t="s">
        <v>399</v>
      </c>
      <c r="G29" s="37">
        <v>1</v>
      </c>
      <c r="H29" s="19">
        <v>46</v>
      </c>
      <c r="I29" s="18" t="s">
        <v>361</v>
      </c>
      <c r="J29" s="37">
        <v>255</v>
      </c>
      <c r="K29" s="18"/>
      <c r="M29" s="59"/>
      <c r="N29" s="56"/>
    </row>
    <row r="30" spans="1:14" x14ac:dyDescent="0.25">
      <c r="A30" s="17" t="s">
        <v>368</v>
      </c>
      <c r="B30" s="17" t="s">
        <v>368</v>
      </c>
      <c r="C30" s="18" t="s">
        <v>75</v>
      </c>
      <c r="D30" s="18" t="s">
        <v>110</v>
      </c>
      <c r="E30" s="18" t="s">
        <v>738</v>
      </c>
      <c r="F30" s="18" t="s">
        <v>398</v>
      </c>
      <c r="G30" s="37">
        <v>2</v>
      </c>
      <c r="H30" s="19">
        <v>130</v>
      </c>
      <c r="I30" s="18" t="s">
        <v>361</v>
      </c>
      <c r="J30" s="37">
        <v>255</v>
      </c>
      <c r="K30" s="18"/>
      <c r="M30" s="59"/>
      <c r="N30" s="56"/>
    </row>
    <row r="31" spans="1:14" x14ac:dyDescent="0.25">
      <c r="A31" s="17" t="s">
        <v>368</v>
      </c>
      <c r="B31" s="17" t="s">
        <v>368</v>
      </c>
      <c r="C31" s="18" t="s">
        <v>75</v>
      </c>
      <c r="D31" s="18" t="s">
        <v>112</v>
      </c>
      <c r="E31" s="18" t="s">
        <v>935</v>
      </c>
      <c r="F31" s="18" t="s">
        <v>399</v>
      </c>
      <c r="G31" s="37">
        <v>1</v>
      </c>
      <c r="H31" s="19">
        <v>46</v>
      </c>
      <c r="I31" s="18" t="s">
        <v>361</v>
      </c>
      <c r="J31" s="37">
        <v>255</v>
      </c>
      <c r="K31" s="18"/>
      <c r="M31" s="59"/>
      <c r="N31" s="56"/>
    </row>
    <row r="32" spans="1:14" x14ac:dyDescent="0.25">
      <c r="A32" s="17" t="s">
        <v>368</v>
      </c>
      <c r="B32" s="17" t="s">
        <v>368</v>
      </c>
      <c r="C32" s="18" t="s">
        <v>75</v>
      </c>
      <c r="D32" s="18" t="s">
        <v>113</v>
      </c>
      <c r="E32" s="18" t="s">
        <v>936</v>
      </c>
      <c r="F32" s="18" t="s">
        <v>399</v>
      </c>
      <c r="G32" s="37">
        <v>1</v>
      </c>
      <c r="H32" s="19">
        <v>7.6</v>
      </c>
      <c r="I32" s="18" t="s">
        <v>361</v>
      </c>
      <c r="J32" s="37">
        <v>255</v>
      </c>
      <c r="K32" s="18"/>
      <c r="M32" s="59"/>
      <c r="N32" s="56"/>
    </row>
    <row r="33" spans="1:16" x14ac:dyDescent="0.25">
      <c r="A33" s="17" t="s">
        <v>368</v>
      </c>
      <c r="B33" s="17" t="s">
        <v>368</v>
      </c>
      <c r="C33" s="18" t="s">
        <v>75</v>
      </c>
      <c r="D33" s="18" t="s">
        <v>115</v>
      </c>
      <c r="E33" s="18" t="s">
        <v>936</v>
      </c>
      <c r="F33" s="18" t="s">
        <v>399</v>
      </c>
      <c r="G33" s="37">
        <v>1</v>
      </c>
      <c r="H33" s="19">
        <v>11.4</v>
      </c>
      <c r="I33" s="18" t="s">
        <v>361</v>
      </c>
      <c r="J33" s="37">
        <v>255</v>
      </c>
      <c r="K33" s="18"/>
      <c r="M33" s="59"/>
      <c r="N33" s="56"/>
    </row>
    <row r="34" spans="1:16" x14ac:dyDescent="0.25">
      <c r="A34" s="17" t="s">
        <v>368</v>
      </c>
      <c r="B34" s="17" t="s">
        <v>368</v>
      </c>
      <c r="C34" s="18" t="s">
        <v>75</v>
      </c>
      <c r="D34" s="18" t="s">
        <v>116</v>
      </c>
      <c r="E34" s="18" t="s">
        <v>935</v>
      </c>
      <c r="F34" s="18" t="s">
        <v>399</v>
      </c>
      <c r="G34" s="37">
        <v>1</v>
      </c>
      <c r="H34" s="19">
        <v>47.1</v>
      </c>
      <c r="I34" s="18" t="s">
        <v>361</v>
      </c>
      <c r="J34" s="37">
        <v>255</v>
      </c>
      <c r="K34" s="18"/>
      <c r="M34" s="59"/>
      <c r="N34" s="56"/>
    </row>
    <row r="35" spans="1:16" x14ac:dyDescent="0.25">
      <c r="A35" s="17" t="s">
        <v>368</v>
      </c>
      <c r="B35" s="17" t="s">
        <v>368</v>
      </c>
      <c r="C35" s="18" t="s">
        <v>75</v>
      </c>
      <c r="D35" s="18" t="s">
        <v>118</v>
      </c>
      <c r="E35" s="18" t="s">
        <v>935</v>
      </c>
      <c r="F35" s="18" t="s">
        <v>399</v>
      </c>
      <c r="G35" s="37">
        <v>1</v>
      </c>
      <c r="H35" s="19">
        <v>57.9</v>
      </c>
      <c r="I35" s="18" t="s">
        <v>361</v>
      </c>
      <c r="J35" s="37">
        <v>255</v>
      </c>
      <c r="K35" s="18"/>
      <c r="M35" s="59"/>
      <c r="N35" s="56"/>
    </row>
    <row r="36" spans="1:16" x14ac:dyDescent="0.25">
      <c r="A36" s="17" t="s">
        <v>368</v>
      </c>
      <c r="B36" s="17" t="s">
        <v>368</v>
      </c>
      <c r="C36" s="18" t="s">
        <v>75</v>
      </c>
      <c r="D36" s="18" t="s">
        <v>119</v>
      </c>
      <c r="E36" s="18" t="s">
        <v>738</v>
      </c>
      <c r="F36" s="18" t="s">
        <v>398</v>
      </c>
      <c r="G36" s="37">
        <v>2</v>
      </c>
      <c r="H36" s="19">
        <v>41</v>
      </c>
      <c r="I36" s="18" t="s">
        <v>361</v>
      </c>
      <c r="J36" s="37">
        <v>255</v>
      </c>
      <c r="K36" s="18"/>
      <c r="M36" s="59"/>
      <c r="N36" s="56"/>
    </row>
    <row r="37" spans="1:16" x14ac:dyDescent="0.25">
      <c r="A37" s="17" t="s">
        <v>368</v>
      </c>
      <c r="B37" s="17" t="s">
        <v>368</v>
      </c>
      <c r="C37" s="18" t="s">
        <v>75</v>
      </c>
      <c r="D37" s="18" t="s">
        <v>121</v>
      </c>
      <c r="E37" s="18" t="s">
        <v>739</v>
      </c>
      <c r="F37" s="18" t="s">
        <v>400</v>
      </c>
      <c r="G37" s="37">
        <v>3</v>
      </c>
      <c r="H37" s="19">
        <v>9.8000000000000007</v>
      </c>
      <c r="I37" s="18" t="s">
        <v>363</v>
      </c>
      <c r="J37" s="37">
        <v>255</v>
      </c>
      <c r="K37" s="18"/>
      <c r="M37" s="59"/>
      <c r="N37" s="56"/>
    </row>
    <row r="38" spans="1:16" x14ac:dyDescent="0.25">
      <c r="A38" s="17" t="s">
        <v>368</v>
      </c>
      <c r="B38" s="17" t="s">
        <v>368</v>
      </c>
      <c r="C38" s="18" t="s">
        <v>75</v>
      </c>
      <c r="D38" s="18" t="s">
        <v>124</v>
      </c>
      <c r="E38" s="18" t="s">
        <v>739</v>
      </c>
      <c r="F38" s="18" t="s">
        <v>400</v>
      </c>
      <c r="G38" s="37">
        <v>3</v>
      </c>
      <c r="H38" s="19">
        <v>9.8000000000000007</v>
      </c>
      <c r="I38" s="18" t="s">
        <v>363</v>
      </c>
      <c r="J38" s="37">
        <v>255</v>
      </c>
      <c r="K38" s="18"/>
      <c r="M38" s="59"/>
      <c r="N38" s="56"/>
    </row>
    <row r="39" spans="1:16" x14ac:dyDescent="0.25">
      <c r="A39" s="17" t="s">
        <v>368</v>
      </c>
      <c r="B39" s="17" t="s">
        <v>368</v>
      </c>
      <c r="C39" s="18" t="s">
        <v>75</v>
      </c>
      <c r="D39" s="18" t="s">
        <v>125</v>
      </c>
      <c r="E39" s="18" t="s">
        <v>738</v>
      </c>
      <c r="F39" s="18" t="s">
        <v>398</v>
      </c>
      <c r="G39" s="37">
        <v>2</v>
      </c>
      <c r="H39" s="19">
        <v>41</v>
      </c>
      <c r="I39" s="18" t="s">
        <v>361</v>
      </c>
      <c r="J39" s="37">
        <v>255</v>
      </c>
      <c r="K39" s="18"/>
      <c r="M39" s="59"/>
      <c r="N39" s="56"/>
    </row>
    <row r="40" spans="1:16" x14ac:dyDescent="0.25">
      <c r="A40" s="17" t="s">
        <v>368</v>
      </c>
      <c r="B40" s="17" t="s">
        <v>368</v>
      </c>
      <c r="C40" s="18" t="s">
        <v>75</v>
      </c>
      <c r="D40" s="18" t="s">
        <v>126</v>
      </c>
      <c r="E40" s="18" t="s">
        <v>739</v>
      </c>
      <c r="F40" s="18" t="s">
        <v>400</v>
      </c>
      <c r="G40" s="37">
        <v>3</v>
      </c>
      <c r="H40" s="19">
        <v>11.8</v>
      </c>
      <c r="I40" s="18" t="s">
        <v>363</v>
      </c>
      <c r="J40" s="37">
        <v>255</v>
      </c>
      <c r="K40" s="18"/>
      <c r="M40" s="59"/>
      <c r="N40" s="56"/>
    </row>
    <row r="41" spans="1:16" x14ac:dyDescent="0.25">
      <c r="A41" s="17" t="s">
        <v>368</v>
      </c>
      <c r="B41" s="17" t="s">
        <v>368</v>
      </c>
      <c r="C41" s="18" t="s">
        <v>75</v>
      </c>
      <c r="D41" s="18" t="s">
        <v>129</v>
      </c>
      <c r="E41" s="18" t="s">
        <v>939</v>
      </c>
      <c r="F41" s="18" t="s">
        <v>398</v>
      </c>
      <c r="G41" s="37">
        <v>2</v>
      </c>
      <c r="H41" s="19">
        <v>12.6</v>
      </c>
      <c r="I41" s="18" t="s">
        <v>361</v>
      </c>
      <c r="J41" s="37">
        <v>255</v>
      </c>
      <c r="K41" s="18"/>
      <c r="M41" s="59"/>
      <c r="N41" s="56"/>
    </row>
    <row r="42" spans="1:16" x14ac:dyDescent="0.25">
      <c r="A42" s="17" t="s">
        <v>368</v>
      </c>
      <c r="B42" s="17" t="s">
        <v>368</v>
      </c>
      <c r="C42" s="18" t="s">
        <v>132</v>
      </c>
      <c r="D42" s="18" t="s">
        <v>133</v>
      </c>
      <c r="E42" s="18" t="s">
        <v>940</v>
      </c>
      <c r="F42" s="18" t="s">
        <v>399</v>
      </c>
      <c r="G42" s="37">
        <v>1</v>
      </c>
      <c r="H42" s="19">
        <v>35.1</v>
      </c>
      <c r="I42" s="18" t="s">
        <v>361</v>
      </c>
      <c r="J42" s="37">
        <v>255</v>
      </c>
      <c r="K42" s="18"/>
      <c r="M42" s="59"/>
      <c r="N42" s="56"/>
    </row>
    <row r="43" spans="1:16" x14ac:dyDescent="0.25">
      <c r="A43" s="17" t="s">
        <v>368</v>
      </c>
      <c r="B43" s="17" t="s">
        <v>368</v>
      </c>
      <c r="C43" s="18" t="s">
        <v>132</v>
      </c>
      <c r="D43" s="18" t="s">
        <v>134</v>
      </c>
      <c r="E43" s="18" t="s">
        <v>940</v>
      </c>
      <c r="F43" s="18" t="s">
        <v>399</v>
      </c>
      <c r="G43" s="37">
        <v>1</v>
      </c>
      <c r="H43" s="19">
        <v>30.9</v>
      </c>
      <c r="I43" s="18" t="s">
        <v>361</v>
      </c>
      <c r="J43" s="37">
        <v>255</v>
      </c>
      <c r="K43" s="18"/>
      <c r="M43" s="59"/>
      <c r="N43" s="56"/>
    </row>
    <row r="44" spans="1:16" x14ac:dyDescent="0.25">
      <c r="A44" s="17" t="s">
        <v>368</v>
      </c>
      <c r="B44" s="17" t="s">
        <v>368</v>
      </c>
      <c r="C44" s="18" t="s">
        <v>132</v>
      </c>
      <c r="D44" s="18" t="s">
        <v>135</v>
      </c>
      <c r="E44" s="18" t="s">
        <v>940</v>
      </c>
      <c r="F44" s="18" t="s">
        <v>399</v>
      </c>
      <c r="G44" s="37">
        <v>1</v>
      </c>
      <c r="H44" s="19">
        <v>27.4</v>
      </c>
      <c r="I44" s="18" t="s">
        <v>361</v>
      </c>
      <c r="J44" s="37">
        <v>255</v>
      </c>
      <c r="K44" s="18"/>
      <c r="M44" s="59"/>
      <c r="N44" s="56"/>
    </row>
    <row r="45" spans="1:16" x14ac:dyDescent="0.25">
      <c r="A45" s="17" t="s">
        <v>368</v>
      </c>
      <c r="B45" s="17" t="s">
        <v>368</v>
      </c>
      <c r="C45" s="18" t="s">
        <v>132</v>
      </c>
      <c r="D45" s="18" t="s">
        <v>136</v>
      </c>
      <c r="E45" s="18" t="s">
        <v>940</v>
      </c>
      <c r="F45" s="18" t="s">
        <v>399</v>
      </c>
      <c r="G45" s="37">
        <v>1</v>
      </c>
      <c r="H45" s="19">
        <v>27.4</v>
      </c>
      <c r="I45" s="18" t="s">
        <v>361</v>
      </c>
      <c r="J45" s="37">
        <v>255</v>
      </c>
      <c r="K45" s="18"/>
      <c r="M45" s="59"/>
      <c r="N45" s="56"/>
    </row>
    <row r="46" spans="1:16" x14ac:dyDescent="0.25">
      <c r="A46" s="17" t="s">
        <v>368</v>
      </c>
      <c r="B46" s="17" t="s">
        <v>368</v>
      </c>
      <c r="C46" s="18" t="s">
        <v>132</v>
      </c>
      <c r="D46" s="18" t="s">
        <v>138</v>
      </c>
      <c r="E46" s="18" t="s">
        <v>940</v>
      </c>
      <c r="F46" s="18" t="s">
        <v>399</v>
      </c>
      <c r="G46" s="37">
        <v>1</v>
      </c>
      <c r="H46" s="19">
        <v>30.8</v>
      </c>
      <c r="I46" s="18" t="s">
        <v>361</v>
      </c>
      <c r="J46" s="37">
        <v>255</v>
      </c>
      <c r="K46" s="18"/>
      <c r="M46" s="59"/>
      <c r="N46" s="56"/>
    </row>
    <row r="47" spans="1:16" x14ac:dyDescent="0.25">
      <c r="A47" s="17" t="s">
        <v>368</v>
      </c>
      <c r="B47" s="17" t="s">
        <v>368</v>
      </c>
      <c r="C47" s="18" t="s">
        <v>132</v>
      </c>
      <c r="D47" s="18" t="s">
        <v>139</v>
      </c>
      <c r="E47" s="18" t="s">
        <v>940</v>
      </c>
      <c r="F47" s="18" t="s">
        <v>399</v>
      </c>
      <c r="G47" s="37">
        <v>1</v>
      </c>
      <c r="H47" s="19">
        <v>30.3</v>
      </c>
      <c r="I47" s="18" t="s">
        <v>361</v>
      </c>
      <c r="J47" s="37">
        <v>255</v>
      </c>
      <c r="K47" s="17"/>
      <c r="M47" s="59"/>
      <c r="N47" s="56"/>
    </row>
    <row r="48" spans="1:16" ht="15.75" thickBot="1" x14ac:dyDescent="0.3">
      <c r="N48" s="61"/>
      <c r="P48" s="61"/>
    </row>
    <row r="49" spans="5:17" x14ac:dyDescent="0.25">
      <c r="E49" s="246" t="s">
        <v>387</v>
      </c>
      <c r="F49" s="247"/>
      <c r="G49" s="248"/>
      <c r="H49" s="27">
        <f>SUM(H10:H48)</f>
        <v>1190.3000000000002</v>
      </c>
      <c r="N49" s="47"/>
    </row>
    <row r="50" spans="5:17" x14ac:dyDescent="0.25">
      <c r="E50" s="249" t="s">
        <v>388</v>
      </c>
      <c r="F50" s="250"/>
      <c r="G50" s="251"/>
      <c r="H50" s="32"/>
      <c r="N50" s="47"/>
    </row>
    <row r="51" spans="5:17" ht="15.75" thickBot="1" x14ac:dyDescent="0.3">
      <c r="E51" s="252" t="s">
        <v>389</v>
      </c>
      <c r="F51" s="253"/>
      <c r="G51" s="254"/>
      <c r="H51" s="28">
        <f>H49-H50</f>
        <v>1190.3000000000002</v>
      </c>
    </row>
    <row r="52" spans="5:17" x14ac:dyDescent="0.25">
      <c r="M52" s="75"/>
      <c r="N52" s="61"/>
      <c r="P52" s="56"/>
    </row>
    <row r="53" spans="5:17" x14ac:dyDescent="0.25">
      <c r="M53" s="75"/>
      <c r="N53" s="61"/>
      <c r="P53" s="56"/>
    </row>
    <row r="54" spans="5:17" x14ac:dyDescent="0.25">
      <c r="N54" s="101"/>
      <c r="P54" s="56"/>
    </row>
    <row r="55" spans="5:17" x14ac:dyDescent="0.25">
      <c r="M55" s="75"/>
      <c r="N55" s="61"/>
      <c r="P55" s="56"/>
      <c r="Q55" s="56"/>
    </row>
    <row r="56" spans="5:17" x14ac:dyDescent="0.25">
      <c r="M56" s="75"/>
      <c r="N56" s="61"/>
      <c r="P56" s="56"/>
      <c r="Q56" s="56"/>
    </row>
  </sheetData>
  <autoFilter ref="A9:K47" xr:uid="{00000000-0001-0000-0500-000000000000}"/>
  <mergeCells count="3">
    <mergeCell ref="E49:G49"/>
    <mergeCell ref="E50:G50"/>
    <mergeCell ref="E51:G51"/>
  </mergeCells>
  <phoneticPr fontId="18" type="noConversion"/>
  <pageMargins left="0.70866141732283472" right="0.70866141732283472" top="0.74803149606299213" bottom="0.74803149606299213" header="0.31496062992125984" footer="0.31496062992125984"/>
  <pageSetup scale="62" fitToHeight="3" orientation="landscape" horizontalDpi="300" verticalDpi="300" r:id="rId1"/>
  <headerFooter>
    <oddHeader>&amp;LBijlage 3.A Ruimtestaten en Prijzenbladen – P.6857/TS d.d. 1 augustus 2022</oddHeader>
    <oddFooter>&amp;L&amp;A&amp;R&amp;P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filterMode="1">
    <pageSetUpPr fitToPage="1"/>
  </sheetPr>
  <dimension ref="A1:Q58"/>
  <sheetViews>
    <sheetView showGridLines="0" topLeftCell="A20" workbookViewId="0">
      <selection activeCell="C13" sqref="C13"/>
    </sheetView>
  </sheetViews>
  <sheetFormatPr defaultRowHeight="15" x14ac:dyDescent="0.25"/>
  <cols>
    <col min="1" max="1" width="20.5703125" bestFit="1" customWidth="1"/>
    <col min="2" max="2" width="25" bestFit="1" customWidth="1"/>
    <col min="3" max="3" width="25.85546875" bestFit="1" customWidth="1"/>
    <col min="4" max="4" width="14" bestFit="1" customWidth="1"/>
    <col min="5" max="5" width="21.8554687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4" max="14" width="11.42578125" bestFit="1" customWidth="1"/>
    <col min="15" max="15" width="13.85546875" bestFit="1" customWidth="1"/>
    <col min="16" max="16" width="10.42578125" bestFit="1" customWidth="1"/>
  </cols>
  <sheetData>
    <row r="1" spans="1:14" x14ac:dyDescent="0.25">
      <c r="M1" s="75"/>
    </row>
    <row r="2" spans="1:14" x14ac:dyDescent="0.25">
      <c r="G2" s="1"/>
      <c r="H2" s="44"/>
      <c r="I2" s="1"/>
      <c r="J2" s="1"/>
      <c r="K2" s="1"/>
      <c r="N2" s="59"/>
    </row>
    <row r="3" spans="1:14" x14ac:dyDescent="0.25">
      <c r="G3" s="1"/>
      <c r="H3" s="43" t="s">
        <v>396</v>
      </c>
      <c r="I3" s="1"/>
      <c r="J3" s="1"/>
      <c r="K3" s="1"/>
      <c r="L3" s="59"/>
      <c r="N3" s="59"/>
    </row>
    <row r="4" spans="1:14" x14ac:dyDescent="0.25">
      <c r="B4" s="13" t="s">
        <v>896</v>
      </c>
      <c r="C4" s="238" t="s">
        <v>212</v>
      </c>
      <c r="D4" s="12"/>
      <c r="G4" s="1"/>
      <c r="H4" s="43" t="s">
        <v>704</v>
      </c>
      <c r="I4" s="104">
        <v>44774</v>
      </c>
      <c r="J4" s="1"/>
      <c r="K4" s="1"/>
      <c r="L4" s="4"/>
      <c r="N4" s="59"/>
    </row>
    <row r="5" spans="1:14" x14ac:dyDescent="0.25">
      <c r="A5" s="6"/>
      <c r="B5" s="13" t="s">
        <v>0</v>
      </c>
      <c r="C5" s="16" t="s">
        <v>373</v>
      </c>
      <c r="D5" s="12"/>
      <c r="E5" s="8"/>
      <c r="F5" s="45"/>
      <c r="G5" s="1"/>
      <c r="H5" s="1"/>
      <c r="I5" s="1"/>
      <c r="J5" s="1"/>
      <c r="K5" s="1"/>
      <c r="L5" s="4"/>
      <c r="N5" s="59"/>
    </row>
    <row r="6" spans="1:14" x14ac:dyDescent="0.25">
      <c r="A6" s="6"/>
      <c r="B6" s="13" t="s">
        <v>1</v>
      </c>
      <c r="C6" s="16" t="s">
        <v>374</v>
      </c>
      <c r="D6" s="12"/>
      <c r="E6" s="8"/>
      <c r="F6" s="45"/>
      <c r="G6" s="1"/>
      <c r="H6" s="1"/>
      <c r="I6" s="1"/>
      <c r="J6" s="1"/>
      <c r="K6" s="1"/>
      <c r="L6" s="4"/>
      <c r="N6" s="59"/>
    </row>
    <row r="7" spans="1:14" x14ac:dyDescent="0.25">
      <c r="G7" s="1"/>
      <c r="H7" s="1"/>
      <c r="I7" s="1"/>
      <c r="J7" s="1"/>
      <c r="K7" s="1"/>
      <c r="L7" s="4"/>
      <c r="N7" s="75"/>
    </row>
    <row r="8" spans="1:14" x14ac:dyDescent="0.25">
      <c r="A8" s="1"/>
      <c r="B8" s="6"/>
      <c r="C8" s="1"/>
      <c r="D8" s="1"/>
      <c r="E8" s="1"/>
      <c r="F8" s="1"/>
      <c r="G8" s="1"/>
      <c r="H8" s="1"/>
      <c r="I8" s="1"/>
      <c r="J8" s="1"/>
      <c r="K8" s="1"/>
      <c r="L8" s="1"/>
    </row>
    <row r="9" spans="1:14" ht="77.25" x14ac:dyDescent="0.25">
      <c r="A9" s="14" t="s">
        <v>2</v>
      </c>
      <c r="B9" s="14" t="s">
        <v>3</v>
      </c>
      <c r="C9" s="14" t="s">
        <v>4</v>
      </c>
      <c r="D9" s="14" t="s">
        <v>5</v>
      </c>
      <c r="E9" s="14" t="s">
        <v>6</v>
      </c>
      <c r="F9" s="14" t="s">
        <v>397</v>
      </c>
      <c r="G9" s="14" t="s">
        <v>7</v>
      </c>
      <c r="H9" s="15" t="s">
        <v>8</v>
      </c>
      <c r="I9" s="14" t="s">
        <v>9</v>
      </c>
      <c r="J9" s="14" t="s">
        <v>10</v>
      </c>
      <c r="K9" s="14" t="s">
        <v>377</v>
      </c>
      <c r="L9" s="2"/>
    </row>
    <row r="10" spans="1:14" x14ac:dyDescent="0.25">
      <c r="A10" s="22" t="s">
        <v>375</v>
      </c>
      <c r="B10" s="22" t="s">
        <v>375</v>
      </c>
      <c r="C10" s="23" t="s">
        <v>184</v>
      </c>
      <c r="D10" s="23" t="s">
        <v>315</v>
      </c>
      <c r="E10" s="23" t="s">
        <v>316</v>
      </c>
      <c r="F10" s="23" t="s">
        <v>399</v>
      </c>
      <c r="G10" s="42">
        <v>1</v>
      </c>
      <c r="H10" s="64">
        <v>43.04</v>
      </c>
      <c r="I10" s="23" t="s">
        <v>361</v>
      </c>
      <c r="J10" s="38">
        <v>255</v>
      </c>
      <c r="K10" s="23"/>
      <c r="M10" s="59"/>
      <c r="N10" s="56"/>
    </row>
    <row r="11" spans="1:14" x14ac:dyDescent="0.25">
      <c r="A11" s="22" t="s">
        <v>375</v>
      </c>
      <c r="B11" s="22" t="s">
        <v>375</v>
      </c>
      <c r="C11" s="23" t="s">
        <v>184</v>
      </c>
      <c r="D11" s="23" t="s">
        <v>317</v>
      </c>
      <c r="E11" s="23" t="s">
        <v>79</v>
      </c>
      <c r="F11" s="23" t="s">
        <v>399</v>
      </c>
      <c r="G11" s="42">
        <v>1</v>
      </c>
      <c r="H11" s="64">
        <v>20.6</v>
      </c>
      <c r="I11" s="23" t="s">
        <v>361</v>
      </c>
      <c r="J11" s="38">
        <v>255</v>
      </c>
      <c r="K11" s="23"/>
      <c r="M11" s="59"/>
      <c r="N11" s="56"/>
    </row>
    <row r="12" spans="1:14" x14ac:dyDescent="0.25">
      <c r="A12" s="22" t="s">
        <v>375</v>
      </c>
      <c r="B12" s="22" t="s">
        <v>375</v>
      </c>
      <c r="C12" s="23" t="s">
        <v>184</v>
      </c>
      <c r="D12" s="23" t="s">
        <v>318</v>
      </c>
      <c r="E12" s="23" t="s">
        <v>79</v>
      </c>
      <c r="F12" s="23" t="s">
        <v>399</v>
      </c>
      <c r="G12" s="42">
        <v>1</v>
      </c>
      <c r="H12" s="64">
        <v>13.6</v>
      </c>
      <c r="I12" s="23" t="s">
        <v>361</v>
      </c>
      <c r="J12" s="38">
        <v>255</v>
      </c>
      <c r="K12" s="23"/>
      <c r="M12" s="59"/>
      <c r="N12" s="56"/>
    </row>
    <row r="13" spans="1:14" x14ac:dyDescent="0.25">
      <c r="A13" s="22" t="s">
        <v>375</v>
      </c>
      <c r="B13" s="22" t="s">
        <v>375</v>
      </c>
      <c r="C13" s="23" t="s">
        <v>184</v>
      </c>
      <c r="D13" s="23" t="s">
        <v>319</v>
      </c>
      <c r="E13" s="23" t="s">
        <v>316</v>
      </c>
      <c r="F13" s="23" t="s">
        <v>399</v>
      </c>
      <c r="G13" s="42">
        <v>1</v>
      </c>
      <c r="H13" s="64">
        <v>29.6</v>
      </c>
      <c r="I13" s="23" t="s">
        <v>361</v>
      </c>
      <c r="J13" s="38">
        <v>255</v>
      </c>
      <c r="K13" s="23"/>
      <c r="M13" s="59"/>
      <c r="N13" s="56"/>
    </row>
    <row r="14" spans="1:14" x14ac:dyDescent="0.25">
      <c r="A14" s="22" t="s">
        <v>375</v>
      </c>
      <c r="B14" s="22" t="s">
        <v>375</v>
      </c>
      <c r="C14" s="23" t="s">
        <v>184</v>
      </c>
      <c r="D14" s="23" t="s">
        <v>320</v>
      </c>
      <c r="E14" s="23" t="s">
        <v>321</v>
      </c>
      <c r="F14" s="23" t="s">
        <v>399</v>
      </c>
      <c r="G14" s="42">
        <v>1</v>
      </c>
      <c r="H14" s="64">
        <v>23.7</v>
      </c>
      <c r="I14" s="23" t="s">
        <v>361</v>
      </c>
      <c r="J14" s="38">
        <v>255</v>
      </c>
      <c r="K14" s="23"/>
      <c r="M14" s="59"/>
      <c r="N14" s="56"/>
    </row>
    <row r="15" spans="1:14" x14ac:dyDescent="0.25">
      <c r="A15" s="22" t="s">
        <v>375</v>
      </c>
      <c r="B15" s="22" t="s">
        <v>375</v>
      </c>
      <c r="C15" s="23" t="s">
        <v>184</v>
      </c>
      <c r="D15" s="23" t="s">
        <v>322</v>
      </c>
      <c r="E15" s="23" t="s">
        <v>323</v>
      </c>
      <c r="F15" s="23" t="s">
        <v>399</v>
      </c>
      <c r="G15" s="42">
        <v>1</v>
      </c>
      <c r="H15" s="64">
        <v>56.3</v>
      </c>
      <c r="I15" s="23" t="s">
        <v>361</v>
      </c>
      <c r="J15" s="38">
        <v>255</v>
      </c>
      <c r="K15" s="23"/>
      <c r="M15" s="59"/>
      <c r="N15" s="56"/>
    </row>
    <row r="16" spans="1:14" x14ac:dyDescent="0.25">
      <c r="A16" s="22" t="s">
        <v>375</v>
      </c>
      <c r="B16" s="22" t="s">
        <v>375</v>
      </c>
      <c r="C16" s="23" t="s">
        <v>184</v>
      </c>
      <c r="D16" s="23" t="s">
        <v>324</v>
      </c>
      <c r="E16" s="23" t="s">
        <v>323</v>
      </c>
      <c r="F16" s="23" t="s">
        <v>399</v>
      </c>
      <c r="G16" s="42">
        <v>1</v>
      </c>
      <c r="H16" s="64">
        <v>3.12</v>
      </c>
      <c r="I16" s="23" t="s">
        <v>361</v>
      </c>
      <c r="J16" s="38">
        <v>255</v>
      </c>
      <c r="K16" s="23"/>
      <c r="M16" s="59"/>
      <c r="N16" s="56"/>
    </row>
    <row r="17" spans="1:14" x14ac:dyDescent="0.25">
      <c r="A17" s="22" t="s">
        <v>375</v>
      </c>
      <c r="B17" s="22" t="s">
        <v>375</v>
      </c>
      <c r="C17" s="23" t="s">
        <v>184</v>
      </c>
      <c r="D17" s="23" t="s">
        <v>325</v>
      </c>
      <c r="E17" s="23" t="s">
        <v>323</v>
      </c>
      <c r="F17" s="23" t="s">
        <v>399</v>
      </c>
      <c r="G17" s="42">
        <v>1</v>
      </c>
      <c r="H17" s="64">
        <v>3.12</v>
      </c>
      <c r="I17" s="23" t="s">
        <v>361</v>
      </c>
      <c r="J17" s="38">
        <v>255</v>
      </c>
      <c r="K17" s="23"/>
      <c r="M17" s="59"/>
      <c r="N17" s="56"/>
    </row>
    <row r="18" spans="1:14" x14ac:dyDescent="0.25">
      <c r="A18" s="22" t="s">
        <v>375</v>
      </c>
      <c r="B18" s="22" t="s">
        <v>375</v>
      </c>
      <c r="C18" s="23" t="s">
        <v>184</v>
      </c>
      <c r="D18" s="23" t="s">
        <v>326</v>
      </c>
      <c r="E18" s="23" t="s">
        <v>323</v>
      </c>
      <c r="F18" s="23" t="s">
        <v>399</v>
      </c>
      <c r="G18" s="42">
        <v>1</v>
      </c>
      <c r="H18" s="64">
        <v>3.12</v>
      </c>
      <c r="I18" s="23" t="s">
        <v>361</v>
      </c>
      <c r="J18" s="38">
        <v>255</v>
      </c>
      <c r="K18" s="23"/>
      <c r="M18" s="59"/>
      <c r="N18" s="56"/>
    </row>
    <row r="19" spans="1:14" x14ac:dyDescent="0.25">
      <c r="A19" s="22" t="s">
        <v>375</v>
      </c>
      <c r="B19" s="22" t="s">
        <v>375</v>
      </c>
      <c r="C19" s="23" t="s">
        <v>184</v>
      </c>
      <c r="D19" s="23" t="s">
        <v>327</v>
      </c>
      <c r="E19" s="23" t="s">
        <v>323</v>
      </c>
      <c r="F19" s="23" t="s">
        <v>399</v>
      </c>
      <c r="G19" s="42">
        <v>1</v>
      </c>
      <c r="H19" s="64">
        <v>3.12</v>
      </c>
      <c r="I19" s="23" t="s">
        <v>361</v>
      </c>
      <c r="J19" s="38">
        <v>255</v>
      </c>
      <c r="K19" s="23"/>
      <c r="M19" s="59"/>
      <c r="N19" s="56"/>
    </row>
    <row r="20" spans="1:14" x14ac:dyDescent="0.25">
      <c r="A20" s="22" t="s">
        <v>375</v>
      </c>
      <c r="B20" s="22" t="s">
        <v>375</v>
      </c>
      <c r="C20" s="23" t="s">
        <v>184</v>
      </c>
      <c r="D20" s="23" t="s">
        <v>328</v>
      </c>
      <c r="E20" s="23" t="s">
        <v>323</v>
      </c>
      <c r="F20" s="23" t="s">
        <v>399</v>
      </c>
      <c r="G20" s="42">
        <v>1</v>
      </c>
      <c r="H20" s="64">
        <v>6.24</v>
      </c>
      <c r="I20" s="23" t="s">
        <v>361</v>
      </c>
      <c r="J20" s="38">
        <v>255</v>
      </c>
      <c r="K20" s="23"/>
      <c r="M20" s="59"/>
      <c r="N20" s="56"/>
    </row>
    <row r="21" spans="1:14" x14ac:dyDescent="0.25">
      <c r="A21" s="22" t="s">
        <v>375</v>
      </c>
      <c r="B21" s="22" t="s">
        <v>375</v>
      </c>
      <c r="C21" s="23" t="s">
        <v>184</v>
      </c>
      <c r="D21" s="23" t="s">
        <v>329</v>
      </c>
      <c r="E21" s="23" t="s">
        <v>316</v>
      </c>
      <c r="F21" s="23" t="s">
        <v>399</v>
      </c>
      <c r="G21" s="42">
        <v>1</v>
      </c>
      <c r="H21" s="64">
        <v>65.52</v>
      </c>
      <c r="I21" s="23" t="s">
        <v>361</v>
      </c>
      <c r="J21" s="38">
        <v>255</v>
      </c>
      <c r="K21" s="23"/>
      <c r="M21" s="59"/>
      <c r="N21" s="56"/>
    </row>
    <row r="22" spans="1:14" x14ac:dyDescent="0.25">
      <c r="A22" s="22" t="s">
        <v>375</v>
      </c>
      <c r="B22" s="22" t="s">
        <v>375</v>
      </c>
      <c r="C22" s="23" t="s">
        <v>184</v>
      </c>
      <c r="D22" s="23" t="s">
        <v>330</v>
      </c>
      <c r="E22" s="23" t="s">
        <v>316</v>
      </c>
      <c r="F22" s="23" t="s">
        <v>399</v>
      </c>
      <c r="G22" s="42">
        <v>1</v>
      </c>
      <c r="H22" s="64">
        <v>16.600000000000001</v>
      </c>
      <c r="I22" s="23" t="s">
        <v>361</v>
      </c>
      <c r="J22" s="38">
        <v>255</v>
      </c>
      <c r="K22" s="23"/>
      <c r="M22" s="59"/>
      <c r="N22" s="56"/>
    </row>
    <row r="23" spans="1:14" x14ac:dyDescent="0.25">
      <c r="A23" s="22" t="s">
        <v>375</v>
      </c>
      <c r="B23" s="22" t="s">
        <v>375</v>
      </c>
      <c r="C23" s="23" t="s">
        <v>184</v>
      </c>
      <c r="D23" s="23" t="s">
        <v>331</v>
      </c>
      <c r="E23" s="23" t="s">
        <v>316</v>
      </c>
      <c r="F23" s="23" t="s">
        <v>399</v>
      </c>
      <c r="G23" s="42">
        <v>1</v>
      </c>
      <c r="H23" s="64">
        <v>38.700000000000003</v>
      </c>
      <c r="I23" s="23" t="s">
        <v>361</v>
      </c>
      <c r="J23" s="38">
        <v>255</v>
      </c>
      <c r="K23" s="23"/>
      <c r="M23" s="59"/>
      <c r="N23" s="56"/>
    </row>
    <row r="24" spans="1:14" x14ac:dyDescent="0.25">
      <c r="A24" s="22" t="s">
        <v>375</v>
      </c>
      <c r="B24" s="22" t="s">
        <v>375</v>
      </c>
      <c r="C24" s="23" t="s">
        <v>184</v>
      </c>
      <c r="D24" s="23" t="s">
        <v>332</v>
      </c>
      <c r="E24" s="23" t="s">
        <v>79</v>
      </c>
      <c r="F24" s="23" t="s">
        <v>399</v>
      </c>
      <c r="G24" s="42">
        <v>1</v>
      </c>
      <c r="H24" s="64">
        <v>34.700000000000003</v>
      </c>
      <c r="I24" s="23" t="s">
        <v>361</v>
      </c>
      <c r="J24" s="38">
        <v>255</v>
      </c>
      <c r="K24" s="23"/>
      <c r="M24" s="59"/>
      <c r="N24" s="56"/>
    </row>
    <row r="25" spans="1:14" x14ac:dyDescent="0.25">
      <c r="A25" s="22" t="s">
        <v>375</v>
      </c>
      <c r="B25" s="22" t="s">
        <v>375</v>
      </c>
      <c r="C25" s="23" t="s">
        <v>184</v>
      </c>
      <c r="D25" s="23" t="s">
        <v>333</v>
      </c>
      <c r="E25" s="23" t="s">
        <v>316</v>
      </c>
      <c r="F25" s="23" t="s">
        <v>399</v>
      </c>
      <c r="G25" s="42">
        <v>1</v>
      </c>
      <c r="H25" s="64">
        <v>23.8</v>
      </c>
      <c r="I25" s="23" t="s">
        <v>361</v>
      </c>
      <c r="J25" s="38">
        <v>255</v>
      </c>
      <c r="K25" s="23"/>
      <c r="M25" s="59"/>
      <c r="N25" s="56"/>
    </row>
    <row r="26" spans="1:14" x14ac:dyDescent="0.25">
      <c r="A26" s="22" t="s">
        <v>375</v>
      </c>
      <c r="B26" s="22" t="s">
        <v>375</v>
      </c>
      <c r="C26" s="23" t="s">
        <v>184</v>
      </c>
      <c r="D26" s="23" t="s">
        <v>334</v>
      </c>
      <c r="E26" s="23" t="s">
        <v>335</v>
      </c>
      <c r="F26" s="23" t="s">
        <v>399</v>
      </c>
      <c r="G26" s="42">
        <v>2</v>
      </c>
      <c r="H26" s="64">
        <v>24.6</v>
      </c>
      <c r="I26" s="23" t="s">
        <v>361</v>
      </c>
      <c r="J26" s="38">
        <v>255</v>
      </c>
      <c r="K26" s="23"/>
      <c r="M26" s="59"/>
      <c r="N26" s="56"/>
    </row>
    <row r="27" spans="1:14" x14ac:dyDescent="0.25">
      <c r="A27" s="22" t="s">
        <v>375</v>
      </c>
      <c r="B27" s="22" t="s">
        <v>375</v>
      </c>
      <c r="C27" s="23" t="s">
        <v>184</v>
      </c>
      <c r="D27" s="23" t="s">
        <v>336</v>
      </c>
      <c r="E27" s="23" t="s">
        <v>316</v>
      </c>
      <c r="F27" s="23" t="s">
        <v>399</v>
      </c>
      <c r="G27" s="42">
        <v>1</v>
      </c>
      <c r="H27" s="64">
        <v>24.6</v>
      </c>
      <c r="I27" s="23" t="s">
        <v>361</v>
      </c>
      <c r="J27" s="38">
        <v>255</v>
      </c>
      <c r="K27" s="23"/>
      <c r="M27" s="59"/>
      <c r="N27" s="56"/>
    </row>
    <row r="28" spans="1:14" hidden="1" x14ac:dyDescent="0.25">
      <c r="A28" s="22" t="s">
        <v>375</v>
      </c>
      <c r="B28" s="22" t="s">
        <v>375</v>
      </c>
      <c r="C28" s="23" t="s">
        <v>184</v>
      </c>
      <c r="D28" s="23" t="s">
        <v>337</v>
      </c>
      <c r="E28" s="23" t="s">
        <v>338</v>
      </c>
      <c r="F28" s="23" t="s">
        <v>398</v>
      </c>
      <c r="G28" s="42">
        <v>4</v>
      </c>
      <c r="H28" s="24">
        <v>57.7</v>
      </c>
      <c r="I28" s="23" t="s">
        <v>376</v>
      </c>
      <c r="J28" s="38">
        <v>255</v>
      </c>
      <c r="K28" s="23"/>
      <c r="M28" s="59"/>
      <c r="N28" s="56"/>
    </row>
    <row r="29" spans="1:14" x14ac:dyDescent="0.25">
      <c r="A29" s="22" t="s">
        <v>375</v>
      </c>
      <c r="B29" s="22" t="s">
        <v>375</v>
      </c>
      <c r="C29" s="23" t="s">
        <v>184</v>
      </c>
      <c r="D29" s="23" t="s">
        <v>339</v>
      </c>
      <c r="E29" s="23" t="s">
        <v>335</v>
      </c>
      <c r="F29" s="23" t="s">
        <v>399</v>
      </c>
      <c r="G29" s="42">
        <v>2</v>
      </c>
      <c r="H29" s="64">
        <v>114.8</v>
      </c>
      <c r="I29" s="23" t="s">
        <v>361</v>
      </c>
      <c r="J29" s="38">
        <v>255</v>
      </c>
      <c r="K29" s="23"/>
      <c r="M29" s="59"/>
      <c r="N29" s="56"/>
    </row>
    <row r="30" spans="1:14" x14ac:dyDescent="0.25">
      <c r="A30" s="22" t="s">
        <v>375</v>
      </c>
      <c r="B30" s="22" t="s">
        <v>375</v>
      </c>
      <c r="C30" s="23" t="s">
        <v>184</v>
      </c>
      <c r="D30" s="23" t="s">
        <v>340</v>
      </c>
      <c r="E30" s="23" t="s">
        <v>341</v>
      </c>
      <c r="F30" s="23" t="s">
        <v>399</v>
      </c>
      <c r="G30" s="42">
        <v>1</v>
      </c>
      <c r="H30" s="64">
        <v>118</v>
      </c>
      <c r="I30" s="23" t="s">
        <v>361</v>
      </c>
      <c r="J30" s="38">
        <v>255</v>
      </c>
      <c r="K30" s="23"/>
      <c r="M30" s="59"/>
      <c r="N30" s="56"/>
    </row>
    <row r="31" spans="1:14" hidden="1" x14ac:dyDescent="0.25">
      <c r="A31" s="22" t="s">
        <v>375</v>
      </c>
      <c r="B31" s="22" t="s">
        <v>375</v>
      </c>
      <c r="C31" s="23" t="s">
        <v>184</v>
      </c>
      <c r="D31" s="23" t="s">
        <v>342</v>
      </c>
      <c r="E31" s="23" t="s">
        <v>107</v>
      </c>
      <c r="F31" s="23" t="s">
        <v>398</v>
      </c>
      <c r="G31" s="42">
        <v>2</v>
      </c>
      <c r="H31" s="24">
        <v>60.6</v>
      </c>
      <c r="I31" s="23" t="s">
        <v>361</v>
      </c>
      <c r="J31" s="38">
        <v>255</v>
      </c>
      <c r="K31" s="23"/>
      <c r="M31" s="59"/>
      <c r="N31" s="56"/>
    </row>
    <row r="32" spans="1:14" hidden="1" x14ac:dyDescent="0.25">
      <c r="A32" s="22" t="s">
        <v>375</v>
      </c>
      <c r="B32" s="22" t="s">
        <v>375</v>
      </c>
      <c r="C32" s="23" t="s">
        <v>184</v>
      </c>
      <c r="D32" s="23" t="s">
        <v>343</v>
      </c>
      <c r="E32" s="23" t="s">
        <v>107</v>
      </c>
      <c r="F32" s="23" t="s">
        <v>398</v>
      </c>
      <c r="G32" s="42">
        <v>2</v>
      </c>
      <c r="H32" s="24">
        <v>21.18</v>
      </c>
      <c r="I32" s="23" t="s">
        <v>361</v>
      </c>
      <c r="J32" s="38">
        <v>255</v>
      </c>
      <c r="K32" s="23"/>
      <c r="M32" s="59"/>
      <c r="N32" s="56"/>
    </row>
    <row r="33" spans="1:16" hidden="1" x14ac:dyDescent="0.25">
      <c r="A33" s="22" t="s">
        <v>375</v>
      </c>
      <c r="B33" s="22" t="s">
        <v>375</v>
      </c>
      <c r="C33" s="23" t="s">
        <v>184</v>
      </c>
      <c r="D33" s="23" t="s">
        <v>395</v>
      </c>
      <c r="E33" s="23" t="s">
        <v>107</v>
      </c>
      <c r="F33" s="23" t="s">
        <v>398</v>
      </c>
      <c r="G33" s="42">
        <v>2</v>
      </c>
      <c r="H33" s="24">
        <v>17</v>
      </c>
      <c r="I33" s="23" t="s">
        <v>361</v>
      </c>
      <c r="J33" s="38">
        <v>255</v>
      </c>
      <c r="K33" s="23"/>
      <c r="M33" s="59"/>
      <c r="N33" s="56"/>
    </row>
    <row r="34" spans="1:16" hidden="1" x14ac:dyDescent="0.25">
      <c r="A34" s="22" t="s">
        <v>375</v>
      </c>
      <c r="B34" s="22" t="s">
        <v>375</v>
      </c>
      <c r="C34" s="23" t="s">
        <v>184</v>
      </c>
      <c r="D34" s="23" t="s">
        <v>394</v>
      </c>
      <c r="E34" s="23" t="s">
        <v>391</v>
      </c>
      <c r="F34" s="23" t="s">
        <v>398</v>
      </c>
      <c r="G34" s="42">
        <v>2</v>
      </c>
      <c r="H34" s="24">
        <v>32.5</v>
      </c>
      <c r="I34" s="23" t="s">
        <v>361</v>
      </c>
      <c r="J34" s="38">
        <v>255</v>
      </c>
      <c r="K34" s="23"/>
      <c r="M34" s="59"/>
      <c r="N34" s="56"/>
    </row>
    <row r="35" spans="1:16" hidden="1" x14ac:dyDescent="0.25">
      <c r="A35" s="62" t="s">
        <v>375</v>
      </c>
      <c r="B35" s="62" t="s">
        <v>375</v>
      </c>
      <c r="C35" s="63" t="s">
        <v>184</v>
      </c>
      <c r="D35" s="63" t="s">
        <v>390</v>
      </c>
      <c r="E35" s="63" t="s">
        <v>392</v>
      </c>
      <c r="F35" s="63" t="s">
        <v>398</v>
      </c>
      <c r="G35" s="38">
        <v>2</v>
      </c>
      <c r="H35" s="64">
        <v>32.5</v>
      </c>
      <c r="I35" s="63" t="s">
        <v>361</v>
      </c>
      <c r="J35" s="38">
        <v>255</v>
      </c>
      <c r="K35" s="63"/>
      <c r="M35" s="59"/>
      <c r="N35" s="56"/>
    </row>
    <row r="36" spans="1:16" x14ac:dyDescent="0.25">
      <c r="A36" s="62" t="s">
        <v>375</v>
      </c>
      <c r="B36" s="62" t="s">
        <v>375</v>
      </c>
      <c r="C36" s="63" t="s">
        <v>184</v>
      </c>
      <c r="D36" s="63" t="s">
        <v>344</v>
      </c>
      <c r="E36" s="63" t="s">
        <v>316</v>
      </c>
      <c r="F36" s="63" t="s">
        <v>399</v>
      </c>
      <c r="G36" s="38">
        <v>1</v>
      </c>
      <c r="H36" s="64">
        <v>33.46</v>
      </c>
      <c r="I36" s="63" t="s">
        <v>361</v>
      </c>
      <c r="J36" s="38">
        <v>255</v>
      </c>
      <c r="K36" s="63"/>
      <c r="M36" s="59"/>
      <c r="N36" s="56"/>
    </row>
    <row r="37" spans="1:16" x14ac:dyDescent="0.25">
      <c r="A37" s="62" t="s">
        <v>375</v>
      </c>
      <c r="B37" s="62" t="s">
        <v>375</v>
      </c>
      <c r="C37" s="63" t="s">
        <v>184</v>
      </c>
      <c r="D37" s="63" t="s">
        <v>345</v>
      </c>
      <c r="E37" s="63" t="s">
        <v>316</v>
      </c>
      <c r="F37" s="63" t="s">
        <v>399</v>
      </c>
      <c r="G37" s="38">
        <v>1</v>
      </c>
      <c r="H37" s="64">
        <v>11.67</v>
      </c>
      <c r="I37" s="63" t="s">
        <v>361</v>
      </c>
      <c r="J37" s="38">
        <v>255</v>
      </c>
      <c r="K37" s="63"/>
      <c r="M37" s="59"/>
      <c r="N37" s="56"/>
    </row>
    <row r="38" spans="1:16" x14ac:dyDescent="0.25">
      <c r="A38" s="62" t="s">
        <v>375</v>
      </c>
      <c r="B38" s="62" t="s">
        <v>375</v>
      </c>
      <c r="C38" s="63" t="s">
        <v>184</v>
      </c>
      <c r="D38" s="63" t="s">
        <v>346</v>
      </c>
      <c r="E38" s="63" t="s">
        <v>316</v>
      </c>
      <c r="F38" s="63" t="s">
        <v>399</v>
      </c>
      <c r="G38" s="38">
        <v>1</v>
      </c>
      <c r="H38" s="64">
        <v>51.12</v>
      </c>
      <c r="I38" s="63" t="s">
        <v>361</v>
      </c>
      <c r="J38" s="38">
        <v>255</v>
      </c>
      <c r="K38" s="63"/>
      <c r="M38" s="59"/>
      <c r="N38" s="56"/>
    </row>
    <row r="39" spans="1:16" x14ac:dyDescent="0.25">
      <c r="A39" s="62" t="s">
        <v>375</v>
      </c>
      <c r="B39" s="62" t="s">
        <v>375</v>
      </c>
      <c r="C39" s="63" t="s">
        <v>184</v>
      </c>
      <c r="D39" s="63" t="s">
        <v>347</v>
      </c>
      <c r="E39" s="63" t="s">
        <v>316</v>
      </c>
      <c r="F39" s="63" t="s">
        <v>399</v>
      </c>
      <c r="G39" s="38">
        <v>1</v>
      </c>
      <c r="H39" s="64">
        <v>20.420000000000002</v>
      </c>
      <c r="I39" s="63" t="s">
        <v>361</v>
      </c>
      <c r="J39" s="38">
        <v>255</v>
      </c>
      <c r="K39" s="63"/>
      <c r="M39" s="59"/>
      <c r="N39" s="56"/>
    </row>
    <row r="40" spans="1:16" x14ac:dyDescent="0.25">
      <c r="A40" s="62" t="s">
        <v>375</v>
      </c>
      <c r="B40" s="62" t="s">
        <v>375</v>
      </c>
      <c r="C40" s="63" t="s">
        <v>184</v>
      </c>
      <c r="D40" s="63" t="s">
        <v>348</v>
      </c>
      <c r="E40" s="63" t="s">
        <v>316</v>
      </c>
      <c r="F40" s="63" t="s">
        <v>399</v>
      </c>
      <c r="G40" s="38">
        <v>1</v>
      </c>
      <c r="H40" s="64">
        <v>55.23</v>
      </c>
      <c r="I40" s="63" t="s">
        <v>361</v>
      </c>
      <c r="J40" s="38">
        <v>255</v>
      </c>
      <c r="K40" s="63"/>
      <c r="M40" s="59"/>
      <c r="N40" s="56"/>
    </row>
    <row r="41" spans="1:16" x14ac:dyDescent="0.25">
      <c r="A41" s="22" t="s">
        <v>375</v>
      </c>
      <c r="B41" s="22" t="s">
        <v>375</v>
      </c>
      <c r="C41" s="23" t="s">
        <v>184</v>
      </c>
      <c r="D41" s="23" t="s">
        <v>349</v>
      </c>
      <c r="E41" s="23" t="s">
        <v>25</v>
      </c>
      <c r="F41" s="23" t="s">
        <v>399</v>
      </c>
      <c r="G41" s="42">
        <v>1</v>
      </c>
      <c r="H41" s="64">
        <v>14.12</v>
      </c>
      <c r="I41" s="23" t="s">
        <v>361</v>
      </c>
      <c r="J41" s="38">
        <v>255</v>
      </c>
      <c r="K41" s="23"/>
      <c r="M41" s="59"/>
      <c r="N41" s="56"/>
    </row>
    <row r="42" spans="1:16" x14ac:dyDescent="0.25">
      <c r="A42" s="22" t="s">
        <v>375</v>
      </c>
      <c r="B42" s="22" t="s">
        <v>375</v>
      </c>
      <c r="C42" s="23" t="s">
        <v>184</v>
      </c>
      <c r="D42" s="23" t="s">
        <v>350</v>
      </c>
      <c r="E42" s="23" t="s">
        <v>25</v>
      </c>
      <c r="F42" s="23" t="s">
        <v>399</v>
      </c>
      <c r="G42" s="42">
        <v>1</v>
      </c>
      <c r="H42" s="64">
        <v>34.61</v>
      </c>
      <c r="I42" s="23" t="s">
        <v>361</v>
      </c>
      <c r="J42" s="38">
        <v>255</v>
      </c>
      <c r="K42" s="23"/>
      <c r="M42" s="59"/>
      <c r="N42" s="56"/>
    </row>
    <row r="43" spans="1:16" x14ac:dyDescent="0.25">
      <c r="A43" s="62" t="s">
        <v>375</v>
      </c>
      <c r="B43" s="62" t="s">
        <v>375</v>
      </c>
      <c r="C43" s="63" t="s">
        <v>184</v>
      </c>
      <c r="D43" s="63" t="s">
        <v>351</v>
      </c>
      <c r="E43" s="63" t="s">
        <v>316</v>
      </c>
      <c r="F43" s="63" t="s">
        <v>399</v>
      </c>
      <c r="G43" s="38">
        <v>1</v>
      </c>
      <c r="H43" s="64">
        <v>14.4</v>
      </c>
      <c r="I43" s="63" t="s">
        <v>361</v>
      </c>
      <c r="J43" s="38">
        <v>255</v>
      </c>
      <c r="K43" s="63"/>
      <c r="M43" s="59"/>
      <c r="N43" s="56"/>
    </row>
    <row r="44" spans="1:16" x14ac:dyDescent="0.25">
      <c r="A44" s="62" t="s">
        <v>375</v>
      </c>
      <c r="B44" s="62" t="s">
        <v>375</v>
      </c>
      <c r="C44" s="63" t="s">
        <v>184</v>
      </c>
      <c r="D44" s="63" t="s">
        <v>352</v>
      </c>
      <c r="E44" s="63" t="s">
        <v>316</v>
      </c>
      <c r="F44" s="63" t="s">
        <v>399</v>
      </c>
      <c r="G44" s="38">
        <v>1</v>
      </c>
      <c r="H44" s="64">
        <v>14.4</v>
      </c>
      <c r="I44" s="63" t="s">
        <v>361</v>
      </c>
      <c r="J44" s="38">
        <v>255</v>
      </c>
      <c r="K44" s="63"/>
      <c r="M44" s="59"/>
      <c r="N44" s="56"/>
      <c r="O44" s="56"/>
      <c r="P44" s="56"/>
    </row>
    <row r="45" spans="1:16" x14ac:dyDescent="0.25">
      <c r="A45" s="62" t="s">
        <v>375</v>
      </c>
      <c r="B45" s="62" t="s">
        <v>375</v>
      </c>
      <c r="C45" s="63" t="s">
        <v>184</v>
      </c>
      <c r="D45" s="63" t="s">
        <v>353</v>
      </c>
      <c r="E45" s="63" t="s">
        <v>316</v>
      </c>
      <c r="F45" s="63" t="s">
        <v>399</v>
      </c>
      <c r="G45" s="38">
        <v>1</v>
      </c>
      <c r="H45" s="64">
        <v>22.6</v>
      </c>
      <c r="I45" s="63" t="s">
        <v>361</v>
      </c>
      <c r="J45" s="38">
        <v>255</v>
      </c>
      <c r="K45" s="63"/>
      <c r="M45" s="59"/>
      <c r="N45" s="56"/>
    </row>
    <row r="46" spans="1:16" hidden="1" x14ac:dyDescent="0.25">
      <c r="A46" s="22" t="s">
        <v>375</v>
      </c>
      <c r="B46" s="22" t="s">
        <v>375</v>
      </c>
      <c r="C46" s="23" t="s">
        <v>184</v>
      </c>
      <c r="D46" s="23" t="s">
        <v>354</v>
      </c>
      <c r="E46" s="23" t="s">
        <v>355</v>
      </c>
      <c r="F46" s="23" t="s">
        <v>400</v>
      </c>
      <c r="G46" s="38">
        <v>3</v>
      </c>
      <c r="H46" s="24">
        <v>3.7</v>
      </c>
      <c r="I46" s="23" t="s">
        <v>360</v>
      </c>
      <c r="J46" s="38">
        <v>255</v>
      </c>
      <c r="K46" s="23"/>
      <c r="M46" s="59"/>
      <c r="N46" s="56"/>
    </row>
    <row r="47" spans="1:16" hidden="1" x14ac:dyDescent="0.25">
      <c r="A47" s="22" t="s">
        <v>375</v>
      </c>
      <c r="B47" s="22" t="s">
        <v>375</v>
      </c>
      <c r="C47" s="23" t="s">
        <v>184</v>
      </c>
      <c r="D47" s="23" t="s">
        <v>356</v>
      </c>
      <c r="E47" s="23" t="s">
        <v>357</v>
      </c>
      <c r="F47" s="23" t="s">
        <v>400</v>
      </c>
      <c r="G47" s="38">
        <v>3</v>
      </c>
      <c r="H47" s="24">
        <v>5.8</v>
      </c>
      <c r="I47" s="23" t="s">
        <v>360</v>
      </c>
      <c r="J47" s="38">
        <v>255</v>
      </c>
      <c r="K47" s="23"/>
      <c r="M47" s="59"/>
      <c r="N47" s="56"/>
    </row>
    <row r="48" spans="1:16" hidden="1" x14ac:dyDescent="0.25">
      <c r="A48" s="22" t="s">
        <v>375</v>
      </c>
      <c r="B48" s="22" t="s">
        <v>375</v>
      </c>
      <c r="C48" s="23" t="s">
        <v>184</v>
      </c>
      <c r="D48" s="23" t="s">
        <v>358</v>
      </c>
      <c r="E48" s="23" t="s">
        <v>359</v>
      </c>
      <c r="F48" s="23" t="s">
        <v>400</v>
      </c>
      <c r="G48" s="38">
        <v>3</v>
      </c>
      <c r="H48" s="24">
        <v>8.3000000000000007</v>
      </c>
      <c r="I48" s="23" t="s">
        <v>360</v>
      </c>
      <c r="J48" s="38">
        <v>255</v>
      </c>
      <c r="K48" s="23"/>
      <c r="M48" s="59"/>
      <c r="N48" s="56"/>
    </row>
    <row r="49" spans="5:17" ht="15.75" thickBot="1" x14ac:dyDescent="0.3">
      <c r="N49" s="61"/>
      <c r="P49" s="61"/>
    </row>
    <row r="50" spans="5:17" x14ac:dyDescent="0.25">
      <c r="E50" s="246" t="s">
        <v>387</v>
      </c>
      <c r="F50" s="247"/>
      <c r="G50" s="248"/>
      <c r="H50" s="27">
        <f>SUM(H10:H49)</f>
        <v>1178.1899999999998</v>
      </c>
      <c r="N50" s="47"/>
    </row>
    <row r="51" spans="5:17" x14ac:dyDescent="0.25">
      <c r="E51" s="249" t="s">
        <v>388</v>
      </c>
      <c r="F51" s="250"/>
      <c r="G51" s="251"/>
      <c r="H51" s="32">
        <v>0</v>
      </c>
      <c r="N51" s="48"/>
    </row>
    <row r="52" spans="5:17" ht="15.75" thickBot="1" x14ac:dyDescent="0.3">
      <c r="E52" s="252" t="s">
        <v>389</v>
      </c>
      <c r="F52" s="253"/>
      <c r="G52" s="254"/>
      <c r="H52" s="28">
        <f>H50-H51</f>
        <v>1178.1899999999998</v>
      </c>
    </row>
    <row r="53" spans="5:17" x14ac:dyDescent="0.25">
      <c r="M53" s="75"/>
      <c r="N53" s="61"/>
      <c r="P53" s="56"/>
    </row>
    <row r="54" spans="5:17" x14ac:dyDescent="0.25">
      <c r="M54" s="75"/>
      <c r="N54" s="61"/>
      <c r="P54" s="56"/>
    </row>
    <row r="55" spans="5:17" x14ac:dyDescent="0.25">
      <c r="M55" s="75"/>
      <c r="N55" s="61"/>
      <c r="P55" s="56"/>
    </row>
    <row r="56" spans="5:17" x14ac:dyDescent="0.25">
      <c r="N56" s="101"/>
      <c r="P56" s="56"/>
    </row>
    <row r="57" spans="5:17" x14ac:dyDescent="0.25">
      <c r="M57" s="75"/>
      <c r="N57" s="61"/>
      <c r="P57" s="56"/>
      <c r="Q57" s="56"/>
    </row>
    <row r="58" spans="5:17" x14ac:dyDescent="0.25">
      <c r="M58" s="75"/>
      <c r="N58" s="61"/>
      <c r="P58" s="56"/>
      <c r="Q58" s="56"/>
    </row>
  </sheetData>
  <autoFilter ref="A9:K48" xr:uid="{00000000-0001-0000-0600-000000000000}">
    <filterColumn colId="5">
      <filters>
        <filter val="B"/>
      </filters>
    </filterColumn>
  </autoFilter>
  <mergeCells count="3">
    <mergeCell ref="E50:G50"/>
    <mergeCell ref="E51:G51"/>
    <mergeCell ref="E52:G52"/>
  </mergeCells>
  <pageMargins left="0.70866141732283472" right="0.70866141732283472" top="0.74803149606299213" bottom="0.74803149606299213" header="0.31496062992125984" footer="0.31496062992125984"/>
  <pageSetup scale="62" fitToHeight="3" orientation="landscape" horizontalDpi="300" verticalDpi="300" r:id="rId1"/>
  <headerFooter>
    <oddHeader>&amp;LBijlage 3.A Ruimtestaten en Prijzenbladen – P.6857/TS d.d. 1 augustus 2022</oddHeader>
    <oddFooter>&amp;L&amp;A&amp;R&amp;P van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pageSetUpPr fitToPage="1"/>
  </sheetPr>
  <dimension ref="A1:R55"/>
  <sheetViews>
    <sheetView showGridLines="0" workbookViewId="0">
      <selection activeCell="N56" sqref="N56"/>
    </sheetView>
  </sheetViews>
  <sheetFormatPr defaultRowHeight="15" x14ac:dyDescent="0.25"/>
  <cols>
    <col min="1" max="1" width="20.5703125" bestFit="1" customWidth="1"/>
    <col min="2" max="2" width="25" bestFit="1" customWidth="1"/>
    <col min="3" max="3" width="25.85546875" bestFit="1" customWidth="1"/>
    <col min="4" max="4" width="14" bestFit="1" customWidth="1"/>
    <col min="5" max="5" width="28.42578125" bestFit="1" customWidth="1"/>
    <col min="6" max="6" width="12.85546875" bestFit="1" customWidth="1"/>
    <col min="7" max="7" width="12.5703125" bestFit="1" customWidth="1"/>
    <col min="8" max="8" width="19.5703125" bestFit="1" customWidth="1"/>
    <col min="9" max="9" width="16.5703125" bestFit="1" customWidth="1"/>
    <col min="10" max="10" width="12.42578125" bestFit="1" customWidth="1"/>
    <col min="14" max="14" width="11.42578125" bestFit="1" customWidth="1"/>
    <col min="17" max="17" width="10.42578125" bestFit="1" customWidth="1"/>
  </cols>
  <sheetData>
    <row r="1" spans="1:14" x14ac:dyDescent="0.25">
      <c r="A1" s="6"/>
      <c r="G1" s="1"/>
      <c r="H1" s="1"/>
      <c r="I1" s="1"/>
      <c r="J1" s="1"/>
      <c r="K1" s="1"/>
      <c r="L1" t="s">
        <v>436</v>
      </c>
      <c r="M1">
        <v>1</v>
      </c>
      <c r="N1" s="59">
        <v>13.80186254642949</v>
      </c>
    </row>
    <row r="2" spans="1:14" x14ac:dyDescent="0.25">
      <c r="A2" s="6"/>
      <c r="G2" s="1"/>
      <c r="H2" s="43" t="s">
        <v>396</v>
      </c>
      <c r="I2" s="1"/>
      <c r="J2" s="1"/>
      <c r="K2" s="1"/>
      <c r="L2" s="59">
        <f>'RS Zwolle'!L3</f>
        <v>0</v>
      </c>
      <c r="M2">
        <v>2</v>
      </c>
      <c r="N2" s="59">
        <v>9.7707616493711473</v>
      </c>
    </row>
    <row r="3" spans="1:14" x14ac:dyDescent="0.25">
      <c r="A3" s="6"/>
      <c r="G3" s="1"/>
      <c r="H3" s="43" t="s">
        <v>393</v>
      </c>
      <c r="I3" s="1"/>
      <c r="J3" s="1"/>
      <c r="K3" s="1"/>
      <c r="L3" s="4"/>
      <c r="M3">
        <v>3</v>
      </c>
      <c r="N3" s="59"/>
    </row>
    <row r="4" spans="1:14" x14ac:dyDescent="0.25">
      <c r="A4" s="6"/>
      <c r="B4" s="13" t="s">
        <v>0</v>
      </c>
      <c r="C4" s="16" t="s">
        <v>378</v>
      </c>
      <c r="D4" s="12"/>
      <c r="E4" s="8"/>
      <c r="F4" s="45"/>
      <c r="G4" s="1"/>
      <c r="H4" s="1"/>
      <c r="I4" s="1"/>
      <c r="J4" s="1"/>
      <c r="K4" s="1"/>
      <c r="L4" s="4"/>
      <c r="M4">
        <v>4</v>
      </c>
      <c r="N4" s="59">
        <v>11.656494989301978</v>
      </c>
    </row>
    <row r="5" spans="1:14" x14ac:dyDescent="0.25">
      <c r="A5" s="6"/>
      <c r="B5" s="13" t="s">
        <v>1</v>
      </c>
      <c r="C5" s="25" t="s">
        <v>379</v>
      </c>
      <c r="D5" s="12"/>
      <c r="E5" s="8"/>
      <c r="F5" s="45"/>
      <c r="G5" s="1"/>
      <c r="H5" s="1"/>
      <c r="I5" s="1"/>
      <c r="J5" s="1"/>
      <c r="K5" s="1"/>
      <c r="L5" s="4"/>
    </row>
    <row r="6" spans="1:14" x14ac:dyDescent="0.25">
      <c r="G6" s="1"/>
      <c r="H6" s="1"/>
      <c r="I6" s="1"/>
      <c r="J6" s="1"/>
      <c r="K6" s="1"/>
      <c r="L6" s="4"/>
    </row>
    <row r="7" spans="1:14" x14ac:dyDescent="0.25">
      <c r="A7" s="1"/>
      <c r="B7" s="6"/>
      <c r="C7" s="1"/>
      <c r="D7" s="1"/>
      <c r="E7" s="1"/>
      <c r="F7" s="1"/>
      <c r="G7" s="1"/>
      <c r="H7" s="1"/>
      <c r="I7" s="1"/>
      <c r="J7" s="1"/>
      <c r="K7" s="1"/>
      <c r="L7" s="1"/>
    </row>
    <row r="8" spans="1:14" ht="77.25" x14ac:dyDescent="0.25">
      <c r="A8" s="14" t="s">
        <v>2</v>
      </c>
      <c r="B8" s="14" t="s">
        <v>3</v>
      </c>
      <c r="C8" s="14" t="s">
        <v>4</v>
      </c>
      <c r="D8" s="14" t="s">
        <v>5</v>
      </c>
      <c r="E8" s="14" t="s">
        <v>6</v>
      </c>
      <c r="F8" s="14" t="s">
        <v>397</v>
      </c>
      <c r="G8" s="14" t="s">
        <v>7</v>
      </c>
      <c r="H8" s="15" t="s">
        <v>8</v>
      </c>
      <c r="I8" s="14" t="s">
        <v>9</v>
      </c>
      <c r="J8" s="14" t="s">
        <v>10</v>
      </c>
      <c r="K8" s="14" t="s">
        <v>364</v>
      </c>
      <c r="L8" s="2"/>
    </row>
    <row r="9" spans="1:14" x14ac:dyDescent="0.25">
      <c r="A9" s="10"/>
      <c r="B9" s="10"/>
      <c r="C9" s="10"/>
      <c r="D9" s="10"/>
      <c r="E9" s="10"/>
      <c r="F9" s="10"/>
      <c r="G9" s="10"/>
      <c r="H9" s="10"/>
      <c r="I9" s="11"/>
      <c r="J9" s="7"/>
      <c r="K9" s="5"/>
      <c r="L9" s="3"/>
    </row>
    <row r="10" spans="1:14" x14ac:dyDescent="0.25">
      <c r="A10" s="22" t="s">
        <v>380</v>
      </c>
      <c r="B10" s="22" t="s">
        <v>380</v>
      </c>
      <c r="C10" s="23" t="s">
        <v>132</v>
      </c>
      <c r="D10" s="23" t="s">
        <v>133</v>
      </c>
      <c r="E10" s="23" t="s">
        <v>29</v>
      </c>
      <c r="F10" s="23" t="s">
        <v>399</v>
      </c>
      <c r="G10" s="38">
        <v>1</v>
      </c>
      <c r="H10" s="24">
        <v>19.5</v>
      </c>
      <c r="I10" s="23" t="s">
        <v>361</v>
      </c>
      <c r="J10" s="38">
        <v>255</v>
      </c>
      <c r="K10" s="23"/>
      <c r="L10" s="1"/>
      <c r="M10" s="59">
        <f>VLOOKUP(G10,$M$1:$N$4,2,FALSE)</f>
        <v>13.80186254642949</v>
      </c>
      <c r="N10" s="56">
        <f>H10*M10</f>
        <v>269.13631965537508</v>
      </c>
    </row>
    <row r="11" spans="1:14" x14ac:dyDescent="0.25">
      <c r="A11" s="22" t="s">
        <v>380</v>
      </c>
      <c r="B11" s="22" t="s">
        <v>380</v>
      </c>
      <c r="C11" s="23" t="s">
        <v>132</v>
      </c>
      <c r="D11" s="23" t="s">
        <v>134</v>
      </c>
      <c r="E11" s="23" t="s">
        <v>120</v>
      </c>
      <c r="F11" s="23" t="s">
        <v>398</v>
      </c>
      <c r="G11" s="38">
        <v>2</v>
      </c>
      <c r="H11" s="24">
        <v>11.2</v>
      </c>
      <c r="I11" s="23" t="s">
        <v>381</v>
      </c>
      <c r="J11" s="38">
        <v>255</v>
      </c>
      <c r="K11" s="23"/>
      <c r="L11" s="1"/>
      <c r="M11" s="59">
        <f t="shared" ref="M11:M51" si="0">VLOOKUP(G11,$M$1:$N$4,2,FALSE)</f>
        <v>9.7707616493711473</v>
      </c>
      <c r="N11" s="56">
        <f t="shared" ref="N11:N51" si="1">H11*M11</f>
        <v>109.43253047295684</v>
      </c>
    </row>
    <row r="12" spans="1:14" x14ac:dyDescent="0.25">
      <c r="A12" s="22" t="s">
        <v>380</v>
      </c>
      <c r="B12" s="22" t="s">
        <v>380</v>
      </c>
      <c r="C12" s="23" t="s">
        <v>132</v>
      </c>
      <c r="D12" s="23" t="s">
        <v>135</v>
      </c>
      <c r="E12" s="23" t="s">
        <v>117</v>
      </c>
      <c r="F12" s="23" t="s">
        <v>398</v>
      </c>
      <c r="G12" s="38">
        <v>2</v>
      </c>
      <c r="H12" s="24">
        <v>2.8</v>
      </c>
      <c r="I12" s="23" t="s">
        <v>381</v>
      </c>
      <c r="J12" s="38">
        <v>255</v>
      </c>
      <c r="K12" s="23"/>
      <c r="L12" s="1"/>
      <c r="M12" s="59">
        <f t="shared" si="0"/>
        <v>9.7707616493711473</v>
      </c>
      <c r="N12" s="56">
        <f t="shared" si="1"/>
        <v>27.35813261823921</v>
      </c>
    </row>
    <row r="13" spans="1:14" x14ac:dyDescent="0.25">
      <c r="A13" s="22" t="s">
        <v>380</v>
      </c>
      <c r="B13" s="22" t="s">
        <v>380</v>
      </c>
      <c r="C13" s="23" t="s">
        <v>132</v>
      </c>
      <c r="D13" s="23" t="s">
        <v>136</v>
      </c>
      <c r="E13" s="23" t="s">
        <v>137</v>
      </c>
      <c r="F13" s="23" t="s">
        <v>398</v>
      </c>
      <c r="G13" s="38">
        <v>2</v>
      </c>
      <c r="H13" s="24">
        <v>12.8</v>
      </c>
      <c r="I13" s="23" t="s">
        <v>361</v>
      </c>
      <c r="J13" s="38">
        <v>255</v>
      </c>
      <c r="K13" s="23"/>
      <c r="L13" s="1"/>
      <c r="M13" s="59">
        <f t="shared" si="0"/>
        <v>9.7707616493711473</v>
      </c>
      <c r="N13" s="56">
        <f t="shared" si="1"/>
        <v>125.06574911195069</v>
      </c>
    </row>
    <row r="14" spans="1:14" x14ac:dyDescent="0.25">
      <c r="A14" s="22" t="s">
        <v>380</v>
      </c>
      <c r="B14" s="22" t="s">
        <v>380</v>
      </c>
      <c r="C14" s="23" t="s">
        <v>132</v>
      </c>
      <c r="D14" s="23" t="s">
        <v>138</v>
      </c>
      <c r="E14" s="23" t="s">
        <v>23</v>
      </c>
      <c r="F14" s="23" t="s">
        <v>399</v>
      </c>
      <c r="G14" s="38">
        <v>1</v>
      </c>
      <c r="H14" s="24">
        <v>60</v>
      </c>
      <c r="I14" s="23" t="s">
        <v>361</v>
      </c>
      <c r="J14" s="38">
        <v>255</v>
      </c>
      <c r="K14" s="23"/>
      <c r="L14" s="1"/>
      <c r="M14" s="59">
        <f t="shared" si="0"/>
        <v>13.80186254642949</v>
      </c>
      <c r="N14" s="56">
        <f t="shared" si="1"/>
        <v>828.11175278576934</v>
      </c>
    </row>
    <row r="15" spans="1:14" x14ac:dyDescent="0.25">
      <c r="A15" s="22" t="s">
        <v>380</v>
      </c>
      <c r="B15" s="22" t="s">
        <v>380</v>
      </c>
      <c r="C15" s="23" t="s">
        <v>132</v>
      </c>
      <c r="D15" s="23" t="s">
        <v>139</v>
      </c>
      <c r="E15" s="23" t="s">
        <v>23</v>
      </c>
      <c r="F15" s="23" t="s">
        <v>399</v>
      </c>
      <c r="G15" s="38">
        <v>1</v>
      </c>
      <c r="H15" s="24">
        <v>44.9</v>
      </c>
      <c r="I15" s="23" t="s">
        <v>361</v>
      </c>
      <c r="J15" s="38">
        <v>255</v>
      </c>
      <c r="K15" s="23"/>
      <c r="L15" s="1"/>
      <c r="M15" s="59">
        <f t="shared" si="0"/>
        <v>13.80186254642949</v>
      </c>
      <c r="N15" s="56">
        <f t="shared" si="1"/>
        <v>619.70362833468403</v>
      </c>
    </row>
    <row r="16" spans="1:14" x14ac:dyDescent="0.25">
      <c r="A16" s="22" t="s">
        <v>380</v>
      </c>
      <c r="B16" s="22" t="s">
        <v>380</v>
      </c>
      <c r="C16" s="23" t="s">
        <v>132</v>
      </c>
      <c r="D16" s="23" t="s">
        <v>140</v>
      </c>
      <c r="E16" s="23" t="s">
        <v>23</v>
      </c>
      <c r="F16" s="23" t="s">
        <v>399</v>
      </c>
      <c r="G16" s="38">
        <v>1</v>
      </c>
      <c r="H16" s="24">
        <v>61.7</v>
      </c>
      <c r="I16" s="23" t="s">
        <v>361</v>
      </c>
      <c r="J16" s="38">
        <v>255</v>
      </c>
      <c r="K16" s="23"/>
      <c r="L16" s="1"/>
      <c r="M16" s="59">
        <f t="shared" si="0"/>
        <v>13.80186254642949</v>
      </c>
      <c r="N16" s="56">
        <f t="shared" si="1"/>
        <v>851.57491911469958</v>
      </c>
    </row>
    <row r="17" spans="1:14" x14ac:dyDescent="0.25">
      <c r="A17" s="22" t="s">
        <v>380</v>
      </c>
      <c r="B17" s="22" t="s">
        <v>380</v>
      </c>
      <c r="C17" s="23" t="s">
        <v>132</v>
      </c>
      <c r="D17" s="23" t="s">
        <v>141</v>
      </c>
      <c r="E17" s="23" t="s">
        <v>27</v>
      </c>
      <c r="F17" s="23" t="s">
        <v>398</v>
      </c>
      <c r="G17" s="38">
        <v>2</v>
      </c>
      <c r="H17" s="24">
        <v>17.3</v>
      </c>
      <c r="I17" s="23" t="s">
        <v>361</v>
      </c>
      <c r="J17" s="38">
        <v>255</v>
      </c>
      <c r="K17" s="23"/>
      <c r="M17" s="59">
        <f t="shared" si="0"/>
        <v>9.7707616493711473</v>
      </c>
      <c r="N17" s="56">
        <f t="shared" si="1"/>
        <v>169.03417653412086</v>
      </c>
    </row>
    <row r="18" spans="1:14" x14ac:dyDescent="0.25">
      <c r="A18" s="22" t="s">
        <v>380</v>
      </c>
      <c r="B18" s="22" t="s">
        <v>380</v>
      </c>
      <c r="C18" s="23" t="s">
        <v>132</v>
      </c>
      <c r="D18" s="23" t="s">
        <v>142</v>
      </c>
      <c r="E18" s="23" t="s">
        <v>23</v>
      </c>
      <c r="F18" s="23" t="s">
        <v>399</v>
      </c>
      <c r="G18" s="38">
        <v>1</v>
      </c>
      <c r="H18" s="24">
        <v>50</v>
      </c>
      <c r="I18" s="23" t="s">
        <v>361</v>
      </c>
      <c r="J18" s="38">
        <v>255</v>
      </c>
      <c r="K18" s="23"/>
      <c r="M18" s="59">
        <f t="shared" si="0"/>
        <v>13.80186254642949</v>
      </c>
      <c r="N18" s="56">
        <f t="shared" si="1"/>
        <v>690.09312732147453</v>
      </c>
    </row>
    <row r="19" spans="1:14" x14ac:dyDescent="0.25">
      <c r="A19" s="22" t="s">
        <v>380</v>
      </c>
      <c r="B19" s="22" t="s">
        <v>380</v>
      </c>
      <c r="C19" s="23" t="s">
        <v>132</v>
      </c>
      <c r="D19" s="23" t="s">
        <v>143</v>
      </c>
      <c r="E19" s="23" t="s">
        <v>27</v>
      </c>
      <c r="F19" s="23" t="s">
        <v>398</v>
      </c>
      <c r="G19" s="38">
        <v>2</v>
      </c>
      <c r="H19" s="24">
        <v>10</v>
      </c>
      <c r="I19" s="23" t="s">
        <v>361</v>
      </c>
      <c r="J19" s="38">
        <v>255</v>
      </c>
      <c r="K19" s="23"/>
      <c r="M19" s="59">
        <f t="shared" si="0"/>
        <v>9.7707616493711473</v>
      </c>
      <c r="N19" s="56">
        <f t="shared" si="1"/>
        <v>97.70761649371147</v>
      </c>
    </row>
    <row r="20" spans="1:14" x14ac:dyDescent="0.25">
      <c r="A20" s="22" t="s">
        <v>380</v>
      </c>
      <c r="B20" s="22" t="s">
        <v>380</v>
      </c>
      <c r="C20" s="23" t="s">
        <v>132</v>
      </c>
      <c r="D20" s="23" t="s">
        <v>144</v>
      </c>
      <c r="E20" s="23" t="s">
        <v>29</v>
      </c>
      <c r="F20" s="23" t="s">
        <v>399</v>
      </c>
      <c r="G20" s="38">
        <v>1</v>
      </c>
      <c r="H20" s="24">
        <v>16</v>
      </c>
      <c r="I20" s="23" t="s">
        <v>361</v>
      </c>
      <c r="J20" s="38">
        <v>255</v>
      </c>
      <c r="K20" s="23"/>
      <c r="M20" s="59">
        <f t="shared" si="0"/>
        <v>13.80186254642949</v>
      </c>
      <c r="N20" s="56">
        <f t="shared" si="1"/>
        <v>220.82980074287184</v>
      </c>
    </row>
    <row r="21" spans="1:14" x14ac:dyDescent="0.25">
      <c r="A21" s="22" t="s">
        <v>380</v>
      </c>
      <c r="B21" s="22" t="s">
        <v>380</v>
      </c>
      <c r="C21" s="23" t="s">
        <v>132</v>
      </c>
      <c r="D21" s="23" t="s">
        <v>145</v>
      </c>
      <c r="E21" s="23" t="s">
        <v>27</v>
      </c>
      <c r="F21" s="23" t="s">
        <v>398</v>
      </c>
      <c r="G21" s="38">
        <v>2</v>
      </c>
      <c r="H21" s="24">
        <v>20.3</v>
      </c>
      <c r="I21" s="23" t="s">
        <v>361</v>
      </c>
      <c r="J21" s="38">
        <v>255</v>
      </c>
      <c r="K21" s="23"/>
      <c r="M21" s="59">
        <f t="shared" si="0"/>
        <v>9.7707616493711473</v>
      </c>
      <c r="N21" s="56">
        <f t="shared" si="1"/>
        <v>198.3464614822343</v>
      </c>
    </row>
    <row r="22" spans="1:14" x14ac:dyDescent="0.25">
      <c r="A22" s="22" t="s">
        <v>380</v>
      </c>
      <c r="B22" s="22" t="s">
        <v>380</v>
      </c>
      <c r="C22" s="23" t="s">
        <v>132</v>
      </c>
      <c r="D22" s="23" t="s">
        <v>146</v>
      </c>
      <c r="E22" s="23" t="s">
        <v>147</v>
      </c>
      <c r="F22" s="23" t="s">
        <v>399</v>
      </c>
      <c r="G22" s="38">
        <v>1</v>
      </c>
      <c r="H22" s="24">
        <v>8</v>
      </c>
      <c r="I22" s="23" t="s">
        <v>361</v>
      </c>
      <c r="J22" s="38">
        <v>255</v>
      </c>
      <c r="K22" s="23"/>
      <c r="M22" s="59">
        <f t="shared" si="0"/>
        <v>13.80186254642949</v>
      </c>
      <c r="N22" s="56">
        <f t="shared" si="1"/>
        <v>110.41490037143592</v>
      </c>
    </row>
    <row r="23" spans="1:14" x14ac:dyDescent="0.25">
      <c r="A23" s="22" t="s">
        <v>380</v>
      </c>
      <c r="B23" s="22" t="s">
        <v>380</v>
      </c>
      <c r="C23" s="23" t="s">
        <v>132</v>
      </c>
      <c r="D23" s="23" t="s">
        <v>148</v>
      </c>
      <c r="E23" s="23" t="s">
        <v>147</v>
      </c>
      <c r="F23" s="23" t="s">
        <v>399</v>
      </c>
      <c r="G23" s="38">
        <v>1</v>
      </c>
      <c r="H23" s="24">
        <v>8</v>
      </c>
      <c r="I23" s="23" t="s">
        <v>361</v>
      </c>
      <c r="J23" s="38">
        <v>255</v>
      </c>
      <c r="K23" s="23"/>
      <c r="M23" s="59">
        <f t="shared" si="0"/>
        <v>13.80186254642949</v>
      </c>
      <c r="N23" s="56">
        <f t="shared" si="1"/>
        <v>110.41490037143592</v>
      </c>
    </row>
    <row r="24" spans="1:14" x14ac:dyDescent="0.25">
      <c r="A24" s="33" t="s">
        <v>380</v>
      </c>
      <c r="B24" s="33" t="s">
        <v>380</v>
      </c>
      <c r="C24" s="34" t="s">
        <v>132</v>
      </c>
      <c r="D24" s="34" t="s">
        <v>149</v>
      </c>
      <c r="E24" s="34" t="s">
        <v>150</v>
      </c>
      <c r="F24" s="34" t="s">
        <v>398</v>
      </c>
      <c r="G24" s="39" t="s">
        <v>365</v>
      </c>
      <c r="H24" s="35">
        <v>8.6999999999999993</v>
      </c>
      <c r="I24" s="34" t="s">
        <v>361</v>
      </c>
      <c r="J24" s="39">
        <v>0</v>
      </c>
      <c r="K24" s="34" t="s">
        <v>371</v>
      </c>
      <c r="M24" s="59"/>
      <c r="N24" s="56"/>
    </row>
    <row r="25" spans="1:14" x14ac:dyDescent="0.25">
      <c r="A25" s="22" t="s">
        <v>380</v>
      </c>
      <c r="B25" s="22" t="s">
        <v>380</v>
      </c>
      <c r="C25" s="23" t="s">
        <v>132</v>
      </c>
      <c r="D25" s="23" t="s">
        <v>151</v>
      </c>
      <c r="E25" s="23" t="s">
        <v>152</v>
      </c>
      <c r="F25" s="23" t="s">
        <v>398</v>
      </c>
      <c r="G25" s="38">
        <v>4</v>
      </c>
      <c r="H25" s="24">
        <v>25.2</v>
      </c>
      <c r="I25" s="23" t="s">
        <v>361</v>
      </c>
      <c r="J25" s="38">
        <v>255</v>
      </c>
      <c r="K25" s="23"/>
      <c r="M25" s="59">
        <f t="shared" si="0"/>
        <v>11.656494989301978</v>
      </c>
      <c r="N25" s="56">
        <f t="shared" si="1"/>
        <v>293.74367373040985</v>
      </c>
    </row>
    <row r="26" spans="1:14" x14ac:dyDescent="0.25">
      <c r="A26" s="22" t="s">
        <v>380</v>
      </c>
      <c r="B26" s="22" t="s">
        <v>380</v>
      </c>
      <c r="C26" s="23" t="s">
        <v>132</v>
      </c>
      <c r="D26" s="23" t="s">
        <v>153</v>
      </c>
      <c r="E26" s="23" t="s">
        <v>21</v>
      </c>
      <c r="F26" s="23" t="s">
        <v>398</v>
      </c>
      <c r="G26" s="38">
        <v>4</v>
      </c>
      <c r="H26" s="24">
        <v>6.3</v>
      </c>
      <c r="I26" s="23" t="s">
        <v>381</v>
      </c>
      <c r="J26" s="38">
        <v>255</v>
      </c>
      <c r="K26" s="23"/>
      <c r="M26" s="59">
        <f t="shared" si="0"/>
        <v>11.656494989301978</v>
      </c>
      <c r="N26" s="56">
        <f t="shared" si="1"/>
        <v>73.435918432602463</v>
      </c>
    </row>
    <row r="27" spans="1:14" x14ac:dyDescent="0.25">
      <c r="A27" s="22" t="s">
        <v>380</v>
      </c>
      <c r="B27" s="22" t="s">
        <v>380</v>
      </c>
      <c r="C27" s="23" t="s">
        <v>132</v>
      </c>
      <c r="D27" s="23" t="s">
        <v>154</v>
      </c>
      <c r="E27" s="23" t="s">
        <v>155</v>
      </c>
      <c r="F27" s="23" t="s">
        <v>398</v>
      </c>
      <c r="G27" s="38">
        <v>1</v>
      </c>
      <c r="H27" s="24">
        <v>6.5</v>
      </c>
      <c r="I27" s="23" t="s">
        <v>361</v>
      </c>
      <c r="J27" s="38">
        <v>255</v>
      </c>
      <c r="K27" s="23"/>
      <c r="M27" s="59">
        <f t="shared" si="0"/>
        <v>13.80186254642949</v>
      </c>
      <c r="N27" s="56">
        <f t="shared" si="1"/>
        <v>89.712106551791692</v>
      </c>
    </row>
    <row r="28" spans="1:14" x14ac:dyDescent="0.25">
      <c r="A28" s="22" t="s">
        <v>380</v>
      </c>
      <c r="B28" s="22" t="s">
        <v>380</v>
      </c>
      <c r="C28" s="23" t="s">
        <v>132</v>
      </c>
      <c r="D28" s="23" t="s">
        <v>156</v>
      </c>
      <c r="E28" s="23" t="s">
        <v>23</v>
      </c>
      <c r="F28" s="23" t="s">
        <v>399</v>
      </c>
      <c r="G28" s="38">
        <v>1</v>
      </c>
      <c r="H28" s="24">
        <v>59.4</v>
      </c>
      <c r="I28" s="23" t="s">
        <v>361</v>
      </c>
      <c r="J28" s="38">
        <v>255</v>
      </c>
      <c r="K28" s="23"/>
      <c r="M28" s="59">
        <f t="shared" si="0"/>
        <v>13.80186254642949</v>
      </c>
      <c r="N28" s="56">
        <f t="shared" si="1"/>
        <v>819.83063525791169</v>
      </c>
    </row>
    <row r="29" spans="1:14" x14ac:dyDescent="0.25">
      <c r="A29" s="22" t="s">
        <v>380</v>
      </c>
      <c r="B29" s="22" t="s">
        <v>380</v>
      </c>
      <c r="C29" s="23" t="s">
        <v>132</v>
      </c>
      <c r="D29" s="23" t="s">
        <v>157</v>
      </c>
      <c r="E29" s="23" t="s">
        <v>27</v>
      </c>
      <c r="F29" s="23" t="s">
        <v>398</v>
      </c>
      <c r="G29" s="38">
        <v>2</v>
      </c>
      <c r="H29" s="24">
        <v>36</v>
      </c>
      <c r="I29" s="23" t="s">
        <v>361</v>
      </c>
      <c r="J29" s="38">
        <v>255</v>
      </c>
      <c r="K29" s="23"/>
      <c r="M29" s="59">
        <f t="shared" si="0"/>
        <v>9.7707616493711473</v>
      </c>
      <c r="N29" s="56">
        <f t="shared" si="1"/>
        <v>351.74741937736133</v>
      </c>
    </row>
    <row r="30" spans="1:14" x14ac:dyDescent="0.25">
      <c r="A30" s="22" t="s">
        <v>380</v>
      </c>
      <c r="B30" s="22" t="s">
        <v>380</v>
      </c>
      <c r="C30" s="23" t="s">
        <v>132</v>
      </c>
      <c r="D30" s="23" t="s">
        <v>158</v>
      </c>
      <c r="E30" s="23" t="s">
        <v>23</v>
      </c>
      <c r="F30" s="23" t="s">
        <v>399</v>
      </c>
      <c r="G30" s="38">
        <v>1</v>
      </c>
      <c r="H30" s="24">
        <v>40</v>
      </c>
      <c r="I30" s="23" t="s">
        <v>361</v>
      </c>
      <c r="J30" s="38">
        <v>255</v>
      </c>
      <c r="K30" s="23"/>
      <c r="M30" s="59">
        <f t="shared" si="0"/>
        <v>13.80186254642949</v>
      </c>
      <c r="N30" s="56">
        <f t="shared" si="1"/>
        <v>552.0745018571796</v>
      </c>
    </row>
    <row r="31" spans="1:14" x14ac:dyDescent="0.25">
      <c r="A31" s="22" t="s">
        <v>380</v>
      </c>
      <c r="B31" s="22" t="s">
        <v>380</v>
      </c>
      <c r="C31" s="23" t="s">
        <v>132</v>
      </c>
      <c r="D31" s="23" t="s">
        <v>159</v>
      </c>
      <c r="E31" s="23" t="s">
        <v>29</v>
      </c>
      <c r="F31" s="23" t="s">
        <v>399</v>
      </c>
      <c r="G31" s="38">
        <v>1</v>
      </c>
      <c r="H31" s="24">
        <v>19.3</v>
      </c>
      <c r="I31" s="23" t="s">
        <v>361</v>
      </c>
      <c r="J31" s="38">
        <v>255</v>
      </c>
      <c r="K31" s="23"/>
      <c r="M31" s="59">
        <f t="shared" si="0"/>
        <v>13.80186254642949</v>
      </c>
      <c r="N31" s="56">
        <f t="shared" si="1"/>
        <v>266.37594714608917</v>
      </c>
    </row>
    <row r="32" spans="1:14" x14ac:dyDescent="0.25">
      <c r="A32" s="22" t="s">
        <v>380</v>
      </c>
      <c r="B32" s="22" t="s">
        <v>380</v>
      </c>
      <c r="C32" s="23" t="s">
        <v>132</v>
      </c>
      <c r="D32" s="23" t="s">
        <v>160</v>
      </c>
      <c r="E32" s="23" t="s">
        <v>23</v>
      </c>
      <c r="F32" s="23" t="s">
        <v>399</v>
      </c>
      <c r="G32" s="38">
        <v>1</v>
      </c>
      <c r="H32" s="24">
        <v>58</v>
      </c>
      <c r="I32" s="23" t="s">
        <v>361</v>
      </c>
      <c r="J32" s="38">
        <v>255</v>
      </c>
      <c r="K32" s="23"/>
      <c r="M32" s="59">
        <f t="shared" si="0"/>
        <v>13.80186254642949</v>
      </c>
      <c r="N32" s="56">
        <f t="shared" si="1"/>
        <v>800.50802769291045</v>
      </c>
    </row>
    <row r="33" spans="1:14" x14ac:dyDescent="0.25">
      <c r="A33" s="22" t="s">
        <v>380</v>
      </c>
      <c r="B33" s="22" t="s">
        <v>380</v>
      </c>
      <c r="C33" s="23" t="s">
        <v>132</v>
      </c>
      <c r="D33" s="23" t="s">
        <v>161</v>
      </c>
      <c r="E33" s="23" t="s">
        <v>27</v>
      </c>
      <c r="F33" s="23" t="s">
        <v>398</v>
      </c>
      <c r="G33" s="38">
        <v>2</v>
      </c>
      <c r="H33" s="24">
        <v>37.4</v>
      </c>
      <c r="I33" s="23" t="s">
        <v>361</v>
      </c>
      <c r="J33" s="38">
        <v>255</v>
      </c>
      <c r="K33" s="23"/>
      <c r="M33" s="59">
        <f t="shared" si="0"/>
        <v>9.7707616493711473</v>
      </c>
      <c r="N33" s="56">
        <f t="shared" si="1"/>
        <v>365.42648568648087</v>
      </c>
    </row>
    <row r="34" spans="1:14" x14ac:dyDescent="0.25">
      <c r="A34" s="22" t="s">
        <v>380</v>
      </c>
      <c r="B34" s="22" t="s">
        <v>380</v>
      </c>
      <c r="C34" s="23" t="s">
        <v>132</v>
      </c>
      <c r="D34" s="23" t="s">
        <v>162</v>
      </c>
      <c r="E34" s="23" t="s">
        <v>23</v>
      </c>
      <c r="F34" s="23" t="s">
        <v>399</v>
      </c>
      <c r="G34" s="38">
        <v>1</v>
      </c>
      <c r="H34" s="24">
        <v>60.4</v>
      </c>
      <c r="I34" s="23" t="s">
        <v>361</v>
      </c>
      <c r="J34" s="38">
        <v>255</v>
      </c>
      <c r="K34" s="23"/>
      <c r="M34" s="59">
        <f t="shared" si="0"/>
        <v>13.80186254642949</v>
      </c>
      <c r="N34" s="56">
        <f t="shared" si="1"/>
        <v>833.63249780434114</v>
      </c>
    </row>
    <row r="35" spans="1:14" ht="30" x14ac:dyDescent="0.25">
      <c r="A35" s="22" t="s">
        <v>380</v>
      </c>
      <c r="B35" s="22" t="s">
        <v>380</v>
      </c>
      <c r="C35" s="23" t="s">
        <v>132</v>
      </c>
      <c r="D35" s="23" t="s">
        <v>163</v>
      </c>
      <c r="E35" s="26" t="s">
        <v>164</v>
      </c>
      <c r="F35" s="26" t="s">
        <v>398</v>
      </c>
      <c r="G35" s="38">
        <v>2</v>
      </c>
      <c r="H35" s="24">
        <v>35.799999999999997</v>
      </c>
      <c r="I35" s="23" t="s">
        <v>361</v>
      </c>
      <c r="J35" s="38">
        <v>255</v>
      </c>
      <c r="K35" s="23"/>
      <c r="M35" s="59">
        <f t="shared" si="0"/>
        <v>9.7707616493711473</v>
      </c>
      <c r="N35" s="56">
        <f t="shared" si="1"/>
        <v>349.79326704748706</v>
      </c>
    </row>
    <row r="36" spans="1:14" x14ac:dyDescent="0.25">
      <c r="A36" s="22" t="s">
        <v>380</v>
      </c>
      <c r="B36" s="22" t="s">
        <v>380</v>
      </c>
      <c r="C36" s="23" t="s">
        <v>132</v>
      </c>
      <c r="D36" s="23" t="s">
        <v>165</v>
      </c>
      <c r="E36" s="23" t="s">
        <v>152</v>
      </c>
      <c r="F36" s="23" t="s">
        <v>398</v>
      </c>
      <c r="G36" s="38">
        <v>4</v>
      </c>
      <c r="H36" s="24">
        <v>24.9</v>
      </c>
      <c r="I36" s="23" t="s">
        <v>361</v>
      </c>
      <c r="J36" s="38">
        <v>255</v>
      </c>
      <c r="K36" s="23"/>
      <c r="M36" s="59">
        <f t="shared" si="0"/>
        <v>11.656494989301978</v>
      </c>
      <c r="N36" s="56">
        <f t="shared" si="1"/>
        <v>290.2467252336192</v>
      </c>
    </row>
    <row r="37" spans="1:14" x14ac:dyDescent="0.25">
      <c r="A37" s="22" t="s">
        <v>380</v>
      </c>
      <c r="B37" s="22" t="s">
        <v>380</v>
      </c>
      <c r="C37" s="23" t="s">
        <v>132</v>
      </c>
      <c r="D37" s="23" t="s">
        <v>166</v>
      </c>
      <c r="E37" s="23" t="s">
        <v>21</v>
      </c>
      <c r="F37" s="23" t="s">
        <v>398</v>
      </c>
      <c r="G37" s="38">
        <v>4</v>
      </c>
      <c r="H37" s="24">
        <v>6.3</v>
      </c>
      <c r="I37" s="23" t="s">
        <v>381</v>
      </c>
      <c r="J37" s="38">
        <v>255</v>
      </c>
      <c r="K37" s="23"/>
      <c r="M37" s="59">
        <f t="shared" si="0"/>
        <v>11.656494989301978</v>
      </c>
      <c r="N37" s="56">
        <f t="shared" si="1"/>
        <v>73.435918432602463</v>
      </c>
    </row>
    <row r="38" spans="1:14" x14ac:dyDescent="0.25">
      <c r="A38" s="22" t="s">
        <v>380</v>
      </c>
      <c r="B38" s="22" t="s">
        <v>380</v>
      </c>
      <c r="C38" s="23" t="s">
        <v>132</v>
      </c>
      <c r="D38" s="23" t="s">
        <v>167</v>
      </c>
      <c r="E38" s="23" t="s">
        <v>25</v>
      </c>
      <c r="F38" s="23" t="s">
        <v>399</v>
      </c>
      <c r="G38" s="38">
        <v>1</v>
      </c>
      <c r="H38" s="24">
        <v>19.2</v>
      </c>
      <c r="I38" s="23" t="s">
        <v>361</v>
      </c>
      <c r="J38" s="38">
        <v>255</v>
      </c>
      <c r="K38" s="23"/>
      <c r="M38" s="59">
        <f t="shared" si="0"/>
        <v>13.80186254642949</v>
      </c>
      <c r="N38" s="56">
        <f t="shared" si="1"/>
        <v>264.9957608914462</v>
      </c>
    </row>
    <row r="39" spans="1:14" x14ac:dyDescent="0.25">
      <c r="A39" s="22" t="s">
        <v>380</v>
      </c>
      <c r="B39" s="22" t="s">
        <v>380</v>
      </c>
      <c r="C39" s="23" t="s">
        <v>132</v>
      </c>
      <c r="D39" s="23" t="s">
        <v>168</v>
      </c>
      <c r="E39" s="23" t="s">
        <v>25</v>
      </c>
      <c r="F39" s="23" t="s">
        <v>399</v>
      </c>
      <c r="G39" s="38">
        <v>1</v>
      </c>
      <c r="H39" s="24">
        <v>16</v>
      </c>
      <c r="I39" s="23" t="s">
        <v>361</v>
      </c>
      <c r="J39" s="38">
        <v>255</v>
      </c>
      <c r="K39" s="23"/>
      <c r="M39" s="59">
        <f t="shared" si="0"/>
        <v>13.80186254642949</v>
      </c>
      <c r="N39" s="56">
        <f t="shared" si="1"/>
        <v>220.82980074287184</v>
      </c>
    </row>
    <row r="40" spans="1:14" x14ac:dyDescent="0.25">
      <c r="A40" s="22" t="s">
        <v>380</v>
      </c>
      <c r="B40" s="22" t="s">
        <v>380</v>
      </c>
      <c r="C40" s="23" t="s">
        <v>132</v>
      </c>
      <c r="D40" s="23" t="s">
        <v>169</v>
      </c>
      <c r="E40" s="23" t="s">
        <v>147</v>
      </c>
      <c r="F40" s="23" t="s">
        <v>399</v>
      </c>
      <c r="G40" s="38">
        <v>1</v>
      </c>
      <c r="H40" s="24">
        <v>8</v>
      </c>
      <c r="I40" s="23" t="s">
        <v>361</v>
      </c>
      <c r="J40" s="38">
        <v>255</v>
      </c>
      <c r="K40" s="23"/>
      <c r="M40" s="59">
        <f t="shared" si="0"/>
        <v>13.80186254642949</v>
      </c>
      <c r="N40" s="56">
        <f t="shared" si="1"/>
        <v>110.41490037143592</v>
      </c>
    </row>
    <row r="41" spans="1:14" x14ac:dyDescent="0.25">
      <c r="A41" s="22" t="s">
        <v>380</v>
      </c>
      <c r="B41" s="22" t="s">
        <v>380</v>
      </c>
      <c r="C41" s="23" t="s">
        <v>132</v>
      </c>
      <c r="D41" s="23" t="s">
        <v>170</v>
      </c>
      <c r="E41" s="23" t="s">
        <v>147</v>
      </c>
      <c r="F41" s="23" t="s">
        <v>399</v>
      </c>
      <c r="G41" s="38">
        <v>1</v>
      </c>
      <c r="H41" s="24">
        <v>8</v>
      </c>
      <c r="I41" s="23" t="s">
        <v>361</v>
      </c>
      <c r="J41" s="38">
        <v>255</v>
      </c>
      <c r="K41" s="23"/>
      <c r="M41" s="59">
        <f t="shared" si="0"/>
        <v>13.80186254642949</v>
      </c>
      <c r="N41" s="56">
        <f t="shared" si="1"/>
        <v>110.41490037143592</v>
      </c>
    </row>
    <row r="42" spans="1:14" x14ac:dyDescent="0.25">
      <c r="A42" s="22" t="s">
        <v>380</v>
      </c>
      <c r="B42" s="22" t="s">
        <v>380</v>
      </c>
      <c r="C42" s="23" t="s">
        <v>132</v>
      </c>
      <c r="D42" s="23" t="s">
        <v>171</v>
      </c>
      <c r="E42" s="23" t="s">
        <v>172</v>
      </c>
      <c r="F42" s="23" t="s">
        <v>398</v>
      </c>
      <c r="G42" s="38">
        <v>2</v>
      </c>
      <c r="H42" s="24">
        <v>11.7</v>
      </c>
      <c r="I42" s="23" t="s">
        <v>361</v>
      </c>
      <c r="J42" s="38">
        <v>255</v>
      </c>
      <c r="K42" s="23"/>
      <c r="M42" s="59">
        <f t="shared" si="0"/>
        <v>9.7707616493711473</v>
      </c>
      <c r="N42" s="56">
        <f t="shared" si="1"/>
        <v>114.31791129764241</v>
      </c>
    </row>
    <row r="43" spans="1:14" x14ac:dyDescent="0.25">
      <c r="A43" s="22" t="s">
        <v>380</v>
      </c>
      <c r="B43" s="22" t="s">
        <v>380</v>
      </c>
      <c r="C43" s="23" t="s">
        <v>132</v>
      </c>
      <c r="D43" s="23" t="s">
        <v>173</v>
      </c>
      <c r="E43" s="23" t="s">
        <v>23</v>
      </c>
      <c r="F43" s="23" t="s">
        <v>399</v>
      </c>
      <c r="G43" s="38">
        <v>1</v>
      </c>
      <c r="H43" s="24">
        <v>76.3</v>
      </c>
      <c r="I43" s="23" t="s">
        <v>361</v>
      </c>
      <c r="J43" s="38">
        <v>255</v>
      </c>
      <c r="K43" s="23"/>
      <c r="M43" s="59">
        <f t="shared" si="0"/>
        <v>13.80186254642949</v>
      </c>
      <c r="N43" s="56">
        <f t="shared" si="1"/>
        <v>1053.0821122925699</v>
      </c>
    </row>
    <row r="44" spans="1:14" x14ac:dyDescent="0.25">
      <c r="A44" s="22" t="s">
        <v>380</v>
      </c>
      <c r="B44" s="22" t="s">
        <v>380</v>
      </c>
      <c r="C44" s="23" t="s">
        <v>132</v>
      </c>
      <c r="D44" s="23" t="s">
        <v>174</v>
      </c>
      <c r="E44" s="23" t="s">
        <v>120</v>
      </c>
      <c r="F44" s="23" t="s">
        <v>398</v>
      </c>
      <c r="G44" s="38">
        <v>2</v>
      </c>
      <c r="H44" s="24">
        <v>9</v>
      </c>
      <c r="I44" s="23" t="s">
        <v>381</v>
      </c>
      <c r="J44" s="38">
        <v>255</v>
      </c>
      <c r="K44" s="23"/>
      <c r="M44" s="59">
        <f t="shared" si="0"/>
        <v>9.7707616493711473</v>
      </c>
      <c r="N44" s="56">
        <f t="shared" si="1"/>
        <v>87.936854844340331</v>
      </c>
    </row>
    <row r="45" spans="1:14" x14ac:dyDescent="0.25">
      <c r="A45" s="22" t="s">
        <v>380</v>
      </c>
      <c r="B45" s="22" t="s">
        <v>380</v>
      </c>
      <c r="C45" s="23" t="s">
        <v>132</v>
      </c>
      <c r="D45" s="23" t="s">
        <v>175</v>
      </c>
      <c r="E45" s="23" t="s">
        <v>29</v>
      </c>
      <c r="F45" s="23" t="s">
        <v>399</v>
      </c>
      <c r="G45" s="38">
        <v>1</v>
      </c>
      <c r="H45" s="24">
        <v>19.600000000000001</v>
      </c>
      <c r="I45" s="23" t="s">
        <v>361</v>
      </c>
      <c r="J45" s="38">
        <v>255</v>
      </c>
      <c r="K45" s="23"/>
      <c r="M45" s="59">
        <f t="shared" si="0"/>
        <v>13.80186254642949</v>
      </c>
      <c r="N45" s="56">
        <f t="shared" si="1"/>
        <v>270.516505910018</v>
      </c>
    </row>
    <row r="46" spans="1:14" x14ac:dyDescent="0.25">
      <c r="A46" s="22" t="s">
        <v>380</v>
      </c>
      <c r="B46" s="22" t="s">
        <v>380</v>
      </c>
      <c r="C46" s="23" t="s">
        <v>132</v>
      </c>
      <c r="D46" s="23" t="s">
        <v>176</v>
      </c>
      <c r="E46" s="23" t="s">
        <v>177</v>
      </c>
      <c r="F46" s="23" t="s">
        <v>398</v>
      </c>
      <c r="G46" s="38">
        <v>2</v>
      </c>
      <c r="H46" s="24">
        <v>7.7</v>
      </c>
      <c r="I46" s="23" t="s">
        <v>361</v>
      </c>
      <c r="J46" s="38">
        <v>255</v>
      </c>
      <c r="K46" s="23"/>
      <c r="M46" s="59">
        <f t="shared" si="0"/>
        <v>9.7707616493711473</v>
      </c>
      <c r="N46" s="56">
        <f t="shared" si="1"/>
        <v>75.234864700157843</v>
      </c>
    </row>
    <row r="47" spans="1:14" x14ac:dyDescent="0.25">
      <c r="A47" s="22" t="s">
        <v>380</v>
      </c>
      <c r="B47" s="22" t="s">
        <v>380</v>
      </c>
      <c r="C47" s="23" t="s">
        <v>132</v>
      </c>
      <c r="D47" s="23" t="s">
        <v>178</v>
      </c>
      <c r="E47" s="23" t="s">
        <v>172</v>
      </c>
      <c r="F47" s="23" t="s">
        <v>398</v>
      </c>
      <c r="G47" s="38">
        <v>2</v>
      </c>
      <c r="H47" s="24">
        <v>10.9</v>
      </c>
      <c r="I47" s="23" t="s">
        <v>361</v>
      </c>
      <c r="J47" s="38">
        <v>255</v>
      </c>
      <c r="K47" s="23"/>
      <c r="M47" s="59">
        <f t="shared" si="0"/>
        <v>9.7707616493711473</v>
      </c>
      <c r="N47" s="56">
        <f t="shared" si="1"/>
        <v>106.50130197814551</v>
      </c>
    </row>
    <row r="48" spans="1:14" x14ac:dyDescent="0.25">
      <c r="A48" s="22" t="s">
        <v>380</v>
      </c>
      <c r="B48" s="22" t="s">
        <v>380</v>
      </c>
      <c r="C48" s="23" t="s">
        <v>132</v>
      </c>
      <c r="D48" s="23" t="s">
        <v>179</v>
      </c>
      <c r="E48" s="23" t="s">
        <v>23</v>
      </c>
      <c r="F48" s="23" t="s">
        <v>399</v>
      </c>
      <c r="G48" s="38">
        <v>1</v>
      </c>
      <c r="H48" s="24">
        <v>39.299999999999997</v>
      </c>
      <c r="I48" s="23" t="s">
        <v>361</v>
      </c>
      <c r="J48" s="38">
        <v>255</v>
      </c>
      <c r="K48" s="23"/>
      <c r="M48" s="59">
        <f t="shared" si="0"/>
        <v>13.80186254642949</v>
      </c>
      <c r="N48" s="56">
        <f t="shared" si="1"/>
        <v>542.41319807467892</v>
      </c>
    </row>
    <row r="49" spans="1:18" x14ac:dyDescent="0.25">
      <c r="A49" s="22" t="s">
        <v>380</v>
      </c>
      <c r="B49" s="22" t="s">
        <v>380</v>
      </c>
      <c r="C49" s="23" t="s">
        <v>132</v>
      </c>
      <c r="D49" s="23" t="s">
        <v>180</v>
      </c>
      <c r="E49" s="23" t="s">
        <v>172</v>
      </c>
      <c r="F49" s="23" t="s">
        <v>398</v>
      </c>
      <c r="G49" s="38">
        <v>2</v>
      </c>
      <c r="H49" s="24">
        <v>11.3</v>
      </c>
      <c r="I49" s="23" t="s">
        <v>361</v>
      </c>
      <c r="J49" s="38">
        <v>255</v>
      </c>
      <c r="K49" s="23"/>
      <c r="M49" s="59">
        <f t="shared" si="0"/>
        <v>9.7707616493711473</v>
      </c>
      <c r="N49" s="56">
        <f t="shared" si="1"/>
        <v>110.40960663789397</v>
      </c>
    </row>
    <row r="50" spans="1:18" x14ac:dyDescent="0.25">
      <c r="A50" s="22" t="s">
        <v>380</v>
      </c>
      <c r="B50" s="22" t="s">
        <v>380</v>
      </c>
      <c r="C50" s="23" t="s">
        <v>132</v>
      </c>
      <c r="D50" s="23" t="s">
        <v>181</v>
      </c>
      <c r="E50" s="23" t="s">
        <v>23</v>
      </c>
      <c r="F50" s="23" t="s">
        <v>399</v>
      </c>
      <c r="G50" s="38">
        <v>1</v>
      </c>
      <c r="H50" s="24">
        <v>65</v>
      </c>
      <c r="I50" s="23" t="s">
        <v>361</v>
      </c>
      <c r="J50" s="38">
        <v>255</v>
      </c>
      <c r="K50" s="23"/>
      <c r="M50" s="59">
        <f t="shared" si="0"/>
        <v>13.80186254642949</v>
      </c>
      <c r="N50" s="56">
        <f t="shared" si="1"/>
        <v>897.1210655179168</v>
      </c>
    </row>
    <row r="51" spans="1:18" x14ac:dyDescent="0.25">
      <c r="A51" s="22" t="s">
        <v>380</v>
      </c>
      <c r="B51" s="22" t="s">
        <v>380</v>
      </c>
      <c r="C51" s="23" t="s">
        <v>132</v>
      </c>
      <c r="D51" s="23" t="s">
        <v>182</v>
      </c>
      <c r="E51" s="23" t="s">
        <v>117</v>
      </c>
      <c r="F51" s="23" t="s">
        <v>398</v>
      </c>
      <c r="G51" s="38">
        <v>2</v>
      </c>
      <c r="H51" s="24">
        <v>2.9</v>
      </c>
      <c r="I51" s="23" t="s">
        <v>381</v>
      </c>
      <c r="J51" s="38">
        <v>255</v>
      </c>
      <c r="K51" s="23"/>
      <c r="M51" s="59">
        <f t="shared" si="0"/>
        <v>9.7707616493711473</v>
      </c>
      <c r="N51" s="56">
        <f t="shared" si="1"/>
        <v>28.335208783176327</v>
      </c>
    </row>
    <row r="52" spans="1:18" ht="15.75" thickBot="1" x14ac:dyDescent="0.3">
      <c r="N52" s="61">
        <f>SUM(N10:N51)</f>
        <v>13579.711132075474</v>
      </c>
      <c r="O52" t="s">
        <v>444</v>
      </c>
      <c r="Q52" s="61">
        <f>N52/12</f>
        <v>1131.6425943396227</v>
      </c>
      <c r="R52" t="s">
        <v>457</v>
      </c>
    </row>
    <row r="53" spans="1:18" x14ac:dyDescent="0.25">
      <c r="E53" s="246" t="s">
        <v>387</v>
      </c>
      <c r="F53" s="247"/>
      <c r="G53" s="248"/>
      <c r="H53" s="27">
        <f>SUM(H10:H52)</f>
        <v>1071.5999999999999</v>
      </c>
      <c r="N53" s="47" t="e">
        <f>N52/L2</f>
        <v>#DIV/0!</v>
      </c>
      <c r="O53" t="s">
        <v>445</v>
      </c>
    </row>
    <row r="54" spans="1:18" x14ac:dyDescent="0.25">
      <c r="E54" s="249" t="s">
        <v>388</v>
      </c>
      <c r="F54" s="250"/>
      <c r="G54" s="251"/>
      <c r="H54" s="32">
        <f>H24</f>
        <v>8.6999999999999993</v>
      </c>
      <c r="N54" s="47" t="e">
        <f>N53/255</f>
        <v>#DIV/0!</v>
      </c>
      <c r="O54" t="s">
        <v>446</v>
      </c>
    </row>
    <row r="55" spans="1:18" ht="15.75" thickBot="1" x14ac:dyDescent="0.3">
      <c r="E55" s="252" t="s">
        <v>389</v>
      </c>
      <c r="F55" s="253"/>
      <c r="G55" s="254"/>
      <c r="H55" s="28">
        <f>H53-H54</f>
        <v>1062.8999999999999</v>
      </c>
    </row>
  </sheetData>
  <mergeCells count="3">
    <mergeCell ref="E53:G53"/>
    <mergeCell ref="E54:G54"/>
    <mergeCell ref="E55:G55"/>
  </mergeCells>
  <pageMargins left="0.7" right="0.7" top="0.75" bottom="0.75" header="0.3" footer="0.3"/>
  <pageSetup paperSize="8"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038d388fd398806c6b98020819ac846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ecf799e1b37f214d2421f364ae625e5"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a9d3747-0adf-45aa-9c1e-fb974d95a85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74569-9764-4506-92BE-BE258E75C887}">
  <ds:schemaRefs>
    <ds:schemaRef ds:uri="df334da4-c630-45b1-95f0-858e998e8867"/>
    <ds:schemaRef ds:uri="http://purl.org/dc/terms/"/>
    <ds:schemaRef ds:uri="http://schemas.openxmlformats.org/package/2006/metadata/core-properties"/>
    <ds:schemaRef ds:uri="http://purl.org/dc/dcmitype/"/>
    <ds:schemaRef ds:uri="http://schemas.microsoft.com/office/infopath/2007/PartnerControls"/>
    <ds:schemaRef ds:uri="118699ed-b0bb-4314-a950-7636bf7a902d"/>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77A5767-55CE-4A0E-8775-2A168BFA5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8C4D71-9EC4-49E0-94E4-76D872C27C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4</vt:i4>
      </vt:variant>
    </vt:vector>
  </HeadingPairs>
  <TitlesOfParts>
    <vt:vector size="32" baseType="lpstr">
      <vt:lpstr>objecten</vt:lpstr>
      <vt:lpstr>in regulier onderhoud</vt:lpstr>
      <vt:lpstr>alle ruimten</vt:lpstr>
      <vt:lpstr>Indexering</vt:lpstr>
      <vt:lpstr>Toelichting RS en Prijzenbladen</vt:lpstr>
      <vt:lpstr>RS Zwolle</vt:lpstr>
      <vt:lpstr>RS Amsterdam</vt:lpstr>
      <vt:lpstr>RS Nijmegen</vt:lpstr>
      <vt:lpstr>Rotterdam</vt:lpstr>
      <vt:lpstr>RS Rotterdam</vt:lpstr>
      <vt:lpstr>RS Utrecht OL1000</vt:lpstr>
      <vt:lpstr>RS Utrecht OL1001</vt:lpstr>
      <vt:lpstr>Prijs Locatie Zwolle</vt:lpstr>
      <vt:lpstr>Prijs Locatie Amsterdam</vt:lpstr>
      <vt:lpstr>Prijs Locatie Nijmegen</vt:lpstr>
      <vt:lpstr>Prijs Locatie Rotterdam</vt:lpstr>
      <vt:lpstr>Prijs Locatie Utrecht OL1000</vt:lpstr>
      <vt:lpstr>Prijs Locatie Utrecht OL1001</vt:lpstr>
      <vt:lpstr>Afroepprijzen schoonmaak</vt:lpstr>
      <vt:lpstr>Sanitaire verbruiksartikelen</vt:lpstr>
      <vt:lpstr>Additionele werkzaamheden</vt:lpstr>
      <vt:lpstr>Prijzenblad Inschrijving</vt:lpstr>
      <vt:lpstr>MUTATIES</vt:lpstr>
      <vt:lpstr>Totaal per maand</vt:lpstr>
      <vt:lpstr>Uren per dag</vt:lpstr>
      <vt:lpstr>apparatuur</vt:lpstr>
      <vt:lpstr>NORMENBLAD</vt:lpstr>
      <vt:lpstr>RECAP</vt:lpstr>
      <vt:lpstr>'Afroepprijzen schoonmaak'!Afdrukbereik</vt:lpstr>
      <vt:lpstr>'Prijs Locatie Zwolle'!Afdrukbereik</vt:lpstr>
      <vt:lpstr>'Prijzenblad Inschrijving'!Afdrukbereik</vt:lpstr>
      <vt:lpstr>'Toelichting RS en Prijzenbladen'!Afdrukbereik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 Bruining</dc:creator>
  <cp:lastModifiedBy>Thijs Somhorst</cp:lastModifiedBy>
  <cp:lastPrinted>2022-07-28T16:12:02Z</cp:lastPrinted>
  <dcterms:created xsi:type="dcterms:W3CDTF">2017-01-25T10:50:04Z</dcterms:created>
  <dcterms:modified xsi:type="dcterms:W3CDTF">2022-09-26T12:52:21Z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Order">
    <vt:r8>4979700</vt:r8>
  </property>
  <property fmtid="{D5CDD505-2E9C-101B-9397-08002B2CF9AE}" pid="4" name="MediaServiceImageTags">
    <vt:lpwstr/>
  </property>
</Properties>
</file>