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cd\IUC\LOZ (Laden op Zon) aanbesteding\02 Beschrijvend document\020_Bijlagen beschrijvend document\Bijlagen (Def)\"/>
    </mc:Choice>
  </mc:AlternateContent>
  <bookViews>
    <workbookView xWindow="0" yWindow="0" windowWidth="28800" windowHeight="11895" activeTab="2"/>
  </bookViews>
  <sheets>
    <sheet name="Scope LOZ RWS" sheetId="6" r:id="rId1"/>
    <sheet name="Aanvullende lijst PV-systemen" sheetId="7" r:id="rId2"/>
    <sheet name="Locatie-informatie" sheetId="1" r:id="rId3"/>
  </sheets>
  <definedNames>
    <definedName name="Afzekering">#REF!</definedName>
    <definedName name="Bereikbaarheid">#REF!</definedName>
    <definedName name="Dakmaterialen">#REF!</definedName>
    <definedName name="Daktype">#REF!</definedName>
    <definedName name="Datum">#REF!</definedName>
    <definedName name="HVK">#REF!</definedName>
    <definedName name="Ja_Nee">#REF!</definedName>
    <definedName name="Ja_Nee_N.v.t.">#REF!</definedName>
    <definedName name="Locatie_omvormers">#REF!</definedName>
    <definedName name="Meetbedrijf">#REF!</definedName>
    <definedName name="N.v.t.">#REF!</definedName>
    <definedName name="Namen">#REF!</definedName>
    <definedName name="Netbeheerder">#REF!</definedName>
    <definedName name="Onbekend">#REF!</definedName>
    <definedName name="Onderdakmaterialen">#REF!</definedName>
    <definedName name="Oriëntatie">#REF!</definedName>
    <definedName name="Oriëntatietype">#REF!</definedName>
    <definedName name="Type_verharding_terrein">#REF!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 i="7" l="1"/>
  <c r="F17" i="7"/>
  <c r="A47" i="6" l="1"/>
  <c r="A48" i="6"/>
  <c r="F151" i="7" l="1"/>
  <c r="G92" i="6"/>
  <c r="A67" i="7" l="1"/>
  <c r="A72" i="7"/>
  <c r="A89" i="7"/>
  <c r="A90" i="7"/>
  <c r="A93" i="7"/>
  <c r="A94" i="7"/>
  <c r="A114" i="7"/>
  <c r="A115" i="7"/>
  <c r="A116" i="7"/>
  <c r="A117" i="7"/>
  <c r="A118" i="7"/>
  <c r="A119" i="7"/>
  <c r="A120" i="7"/>
  <c r="A121" i="7"/>
  <c r="A122" i="7"/>
  <c r="A140" i="7"/>
  <c r="A141" i="7"/>
  <c r="A142" i="7"/>
  <c r="A139" i="7"/>
  <c r="A40" i="6"/>
  <c r="H139" i="7" l="1"/>
  <c r="I139" i="7" s="1"/>
  <c r="H140" i="7"/>
  <c r="I140" i="7" s="1"/>
  <c r="H141" i="7"/>
  <c r="I141" i="7" s="1"/>
  <c r="H142" i="7"/>
  <c r="I142" i="7" s="1"/>
  <c r="H118" i="7"/>
  <c r="I118" i="7" s="1"/>
  <c r="H120" i="7"/>
  <c r="I120" i="7" s="1"/>
  <c r="H114" i="7"/>
  <c r="K114" i="7" s="1"/>
  <c r="H115" i="7"/>
  <c r="I115" i="7" s="1"/>
  <c r="H116" i="7"/>
  <c r="K116" i="7" s="1"/>
  <c r="H117" i="7"/>
  <c r="I117" i="7" s="1"/>
  <c r="H119" i="7"/>
  <c r="I119" i="7" s="1"/>
  <c r="H121" i="7"/>
  <c r="K121" i="7" s="1"/>
  <c r="H122" i="7"/>
  <c r="I122" i="7" s="1"/>
  <c r="H93" i="7"/>
  <c r="I93" i="7" s="1"/>
  <c r="H94" i="7"/>
  <c r="K94" i="7" s="1"/>
  <c r="H89" i="7"/>
  <c r="I89" i="7" s="1"/>
  <c r="H90" i="7"/>
  <c r="I90" i="7" s="1"/>
  <c r="H72" i="7"/>
  <c r="I72" i="7" s="1"/>
  <c r="H67" i="7"/>
  <c r="I67" i="7" s="1"/>
  <c r="A38" i="7"/>
  <c r="A37" i="7"/>
  <c r="A36" i="7"/>
  <c r="A35" i="7"/>
  <c r="H35" i="7"/>
  <c r="I35" i="7" s="1"/>
  <c r="H36" i="7"/>
  <c r="K36" i="7" s="1"/>
  <c r="H37" i="7"/>
  <c r="K37" i="7" s="1"/>
  <c r="H38" i="7"/>
  <c r="I38" i="7" s="1"/>
  <c r="A34" i="7"/>
  <c r="H34" i="7"/>
  <c r="I34" i="7" s="1"/>
  <c r="A27" i="7"/>
  <c r="A28" i="7"/>
  <c r="A29" i="7"/>
  <c r="A26" i="7"/>
  <c r="H26" i="7"/>
  <c r="I26" i="7" s="1"/>
  <c r="H27" i="7"/>
  <c r="I27" i="7" s="1"/>
  <c r="H28" i="7"/>
  <c r="I28" i="7" s="1"/>
  <c r="H29" i="7"/>
  <c r="K29" i="7" s="1"/>
  <c r="A22" i="7"/>
  <c r="A21" i="7"/>
  <c r="A20" i="7"/>
  <c r="A19" i="7"/>
  <c r="H19" i="7"/>
  <c r="I19" i="7" s="1"/>
  <c r="H20" i="7"/>
  <c r="K20" i="7" s="1"/>
  <c r="H21" i="7"/>
  <c r="I21" i="7" s="1"/>
  <c r="H22" i="7"/>
  <c r="K22" i="7" s="1"/>
  <c r="K140" i="7" l="1"/>
  <c r="K142" i="7"/>
  <c r="K139" i="7"/>
  <c r="K141" i="7"/>
  <c r="I114" i="7"/>
  <c r="I116" i="7"/>
  <c r="I121" i="7"/>
  <c r="K118" i="7"/>
  <c r="K115" i="7"/>
  <c r="K119" i="7"/>
  <c r="K120" i="7"/>
  <c r="K117" i="7"/>
  <c r="K90" i="7"/>
  <c r="K122" i="7"/>
  <c r="I94" i="7"/>
  <c r="K93" i="7"/>
  <c r="K89" i="7"/>
  <c r="I36" i="7"/>
  <c r="K72" i="7"/>
  <c r="I37" i="7"/>
  <c r="K67" i="7"/>
  <c r="K35" i="7"/>
  <c r="K38" i="7"/>
  <c r="K34" i="7"/>
  <c r="K26" i="7"/>
  <c r="K27" i="7"/>
  <c r="I29" i="7"/>
  <c r="K28" i="7"/>
  <c r="I20" i="7"/>
  <c r="K19" i="7"/>
  <c r="K21" i="7"/>
  <c r="H15" i="7"/>
  <c r="I15" i="7" s="1"/>
  <c r="A16" i="7"/>
  <c r="A17" i="7"/>
  <c r="A18" i="7"/>
  <c r="A23" i="7"/>
  <c r="K15" i="7" l="1"/>
  <c r="A43" i="7"/>
  <c r="H43" i="7"/>
  <c r="I43" i="7" s="1"/>
  <c r="K43" i="7" l="1"/>
  <c r="A137" i="7" l="1"/>
  <c r="H137" i="7"/>
  <c r="I137" i="7" s="1"/>
  <c r="K137" i="7" l="1"/>
  <c r="H25" i="7" l="1"/>
  <c r="I25" i="7" s="1"/>
  <c r="H30" i="7"/>
  <c r="I30" i="7" s="1"/>
  <c r="K25" i="7" l="1"/>
  <c r="K30" i="7"/>
  <c r="A30" i="6"/>
  <c r="A138" i="7" l="1"/>
  <c r="A133" i="7"/>
  <c r="A132" i="7"/>
  <c r="A130" i="7"/>
  <c r="A128" i="7"/>
  <c r="A134" i="7"/>
  <c r="A131" i="7"/>
  <c r="A127" i="7"/>
  <c r="H127" i="7"/>
  <c r="K127" i="7" s="1"/>
  <c r="H131" i="7"/>
  <c r="I131" i="7" s="1"/>
  <c r="H134" i="7"/>
  <c r="K134" i="7" s="1"/>
  <c r="K131" i="7" l="1"/>
  <c r="I127" i="7"/>
  <c r="I134" i="7"/>
  <c r="A125" i="7"/>
  <c r="A124" i="7"/>
  <c r="G125" i="7"/>
  <c r="G124" i="7"/>
  <c r="A68" i="6"/>
  <c r="A210" i="1"/>
  <c r="W210" i="1"/>
  <c r="X210" i="1" s="1"/>
  <c r="Z210" i="1" l="1"/>
  <c r="A15" i="6" l="1"/>
  <c r="A16" i="6"/>
  <c r="G151" i="7"/>
  <c r="H150" i="7"/>
  <c r="K150" i="7" s="1"/>
  <c r="H148" i="7"/>
  <c r="I148" i="7" s="1"/>
  <c r="A148" i="7"/>
  <c r="H147" i="7"/>
  <c r="I147" i="7" s="1"/>
  <c r="A147" i="7"/>
  <c r="H146" i="7"/>
  <c r="A146" i="7"/>
  <c r="H145" i="7"/>
  <c r="K145" i="7" s="1"/>
  <c r="A145" i="7"/>
  <c r="H144" i="7"/>
  <c r="K144" i="7" s="1"/>
  <c r="A144" i="7"/>
  <c r="H143" i="7"/>
  <c r="K143" i="7" s="1"/>
  <c r="A143" i="7"/>
  <c r="H136" i="7"/>
  <c r="K136" i="7" s="1"/>
  <c r="A136" i="7"/>
  <c r="H135" i="7"/>
  <c r="K135" i="7" s="1"/>
  <c r="A135" i="7"/>
  <c r="H138" i="7"/>
  <c r="I138" i="7" s="1"/>
  <c r="H133" i="7"/>
  <c r="K133" i="7" s="1"/>
  <c r="H132" i="7"/>
  <c r="K132" i="7" s="1"/>
  <c r="H130" i="7"/>
  <c r="H128" i="7"/>
  <c r="H129" i="7"/>
  <c r="K129" i="7" s="1"/>
  <c r="A129" i="7"/>
  <c r="H126" i="7"/>
  <c r="K126" i="7" s="1"/>
  <c r="A126" i="7"/>
  <c r="H123" i="7"/>
  <c r="A123" i="7"/>
  <c r="H113" i="7"/>
  <c r="A113" i="7"/>
  <c r="H112" i="7"/>
  <c r="A112" i="7"/>
  <c r="H111" i="7"/>
  <c r="A111" i="7"/>
  <c r="H110" i="7"/>
  <c r="A110" i="7"/>
  <c r="H109" i="7"/>
  <c r="I109" i="7" s="1"/>
  <c r="A109" i="7"/>
  <c r="H108" i="7"/>
  <c r="A108" i="7"/>
  <c r="H107" i="7"/>
  <c r="K107" i="7" s="1"/>
  <c r="A107" i="7"/>
  <c r="H106" i="7"/>
  <c r="A106" i="7"/>
  <c r="H105" i="7"/>
  <c r="K105" i="7" s="1"/>
  <c r="A105" i="7"/>
  <c r="H104" i="7"/>
  <c r="I104" i="7" s="1"/>
  <c r="A104" i="7"/>
  <c r="H103" i="7"/>
  <c r="K103" i="7" s="1"/>
  <c r="A103" i="7"/>
  <c r="H102" i="7"/>
  <c r="A102" i="7"/>
  <c r="H101" i="7"/>
  <c r="K101" i="7" s="1"/>
  <c r="A101" i="7"/>
  <c r="H100" i="7"/>
  <c r="A100" i="7"/>
  <c r="H99" i="7"/>
  <c r="A99" i="7"/>
  <c r="H98" i="7"/>
  <c r="I98" i="7" s="1"/>
  <c r="A98" i="7"/>
  <c r="H97" i="7"/>
  <c r="A97" i="7"/>
  <c r="H96" i="7"/>
  <c r="K96" i="7" s="1"/>
  <c r="A96" i="7"/>
  <c r="H95" i="7"/>
  <c r="K95" i="7" s="1"/>
  <c r="A95" i="7"/>
  <c r="H92" i="7"/>
  <c r="I92" i="7" s="1"/>
  <c r="A92" i="7"/>
  <c r="H91" i="7"/>
  <c r="A91" i="7"/>
  <c r="H88" i="7"/>
  <c r="K88" i="7" s="1"/>
  <c r="A88" i="7"/>
  <c r="H87" i="7"/>
  <c r="I87" i="7" s="1"/>
  <c r="A87" i="7"/>
  <c r="H86" i="7"/>
  <c r="K86" i="7" s="1"/>
  <c r="A86" i="7"/>
  <c r="H85" i="7"/>
  <c r="A85" i="7"/>
  <c r="H84" i="7"/>
  <c r="K84" i="7" s="1"/>
  <c r="A84" i="7"/>
  <c r="H83" i="7"/>
  <c r="A83" i="7"/>
  <c r="H82" i="7"/>
  <c r="K82" i="7" s="1"/>
  <c r="A82" i="7"/>
  <c r="H81" i="7"/>
  <c r="I81" i="7" s="1"/>
  <c r="A81" i="7"/>
  <c r="H80" i="7"/>
  <c r="I80" i="7" s="1"/>
  <c r="A80" i="7"/>
  <c r="H79" i="7"/>
  <c r="K79" i="7" s="1"/>
  <c r="A79" i="7"/>
  <c r="H78" i="7"/>
  <c r="K78" i="7" s="1"/>
  <c r="A78" i="7"/>
  <c r="H77" i="7"/>
  <c r="I77" i="7" s="1"/>
  <c r="A77" i="7"/>
  <c r="H76" i="7"/>
  <c r="I76" i="7" s="1"/>
  <c r="A76" i="7"/>
  <c r="H75" i="7"/>
  <c r="I75" i="7" s="1"/>
  <c r="A75" i="7"/>
  <c r="H74" i="7"/>
  <c r="I74" i="7" s="1"/>
  <c r="A74" i="7"/>
  <c r="H73" i="7"/>
  <c r="I73" i="7" s="1"/>
  <c r="A73" i="7"/>
  <c r="H71" i="7"/>
  <c r="A71" i="7"/>
  <c r="H70" i="7"/>
  <c r="A70" i="7"/>
  <c r="H69" i="7"/>
  <c r="A69" i="7"/>
  <c r="H68" i="7"/>
  <c r="A68" i="7"/>
  <c r="H66" i="7"/>
  <c r="K66" i="7" s="1"/>
  <c r="A66" i="7"/>
  <c r="A65" i="7"/>
  <c r="H64" i="7"/>
  <c r="A64" i="7"/>
  <c r="A63" i="7"/>
  <c r="A62" i="7"/>
  <c r="A61" i="7"/>
  <c r="A60" i="7"/>
  <c r="A59" i="7"/>
  <c r="A58" i="7"/>
  <c r="A57" i="7"/>
  <c r="A56" i="7"/>
  <c r="A55" i="7"/>
  <c r="H54" i="7"/>
  <c r="A54" i="7"/>
  <c r="A53" i="7"/>
  <c r="A52" i="7"/>
  <c r="A51" i="7"/>
  <c r="A50" i="7"/>
  <c r="A49" i="7"/>
  <c r="A48" i="7"/>
  <c r="A47" i="7"/>
  <c r="A46" i="7"/>
  <c r="A45" i="7"/>
  <c r="H44" i="7"/>
  <c r="K44" i="7" s="1"/>
  <c r="A44" i="7"/>
  <c r="H42" i="7"/>
  <c r="K42" i="7" s="1"/>
  <c r="A42" i="7"/>
  <c r="H41" i="7"/>
  <c r="K41" i="7" s="1"/>
  <c r="A41" i="7"/>
  <c r="H40" i="7"/>
  <c r="K40" i="7" s="1"/>
  <c r="A40" i="7"/>
  <c r="H39" i="7"/>
  <c r="K39" i="7" s="1"/>
  <c r="A39" i="7"/>
  <c r="J33" i="7"/>
  <c r="K33" i="7" s="1"/>
  <c r="I33" i="7"/>
  <c r="A33" i="7"/>
  <c r="H32" i="7"/>
  <c r="K32" i="7" s="1"/>
  <c r="A32" i="7"/>
  <c r="H31" i="7"/>
  <c r="A31" i="7"/>
  <c r="I22" i="7" s="1"/>
  <c r="H24" i="7"/>
  <c r="I24" i="7" s="1"/>
  <c r="A24" i="7"/>
  <c r="H23" i="7"/>
  <c r="I23" i="7" s="1"/>
  <c r="H18" i="7"/>
  <c r="I18" i="7" s="1"/>
  <c r="H16" i="7"/>
  <c r="K16" i="7" s="1"/>
  <c r="H14" i="7"/>
  <c r="A14" i="7"/>
  <c r="H13" i="7"/>
  <c r="A13" i="7"/>
  <c r="H12" i="7"/>
  <c r="K12" i="7" s="1"/>
  <c r="A12" i="7"/>
  <c r="H11" i="7"/>
  <c r="K11" i="7" s="1"/>
  <c r="A11" i="7"/>
  <c r="H10" i="7"/>
  <c r="K10" i="7" s="1"/>
  <c r="A10" i="7"/>
  <c r="H9" i="7"/>
  <c r="K9" i="7" s="1"/>
  <c r="A9" i="7"/>
  <c r="H8" i="7"/>
  <c r="K8" i="7" s="1"/>
  <c r="A8" i="7"/>
  <c r="H7" i="7"/>
  <c r="K7" i="7" s="1"/>
  <c r="A7" i="7"/>
  <c r="H6" i="7"/>
  <c r="K6" i="7" s="1"/>
  <c r="A6" i="7"/>
  <c r="A5" i="7"/>
  <c r="H4" i="7"/>
  <c r="K4" i="7" s="1"/>
  <c r="A4" i="7"/>
  <c r="H3" i="7"/>
  <c r="K3" i="7" s="1"/>
  <c r="A3" i="7"/>
  <c r="K87" i="7" l="1"/>
  <c r="I32" i="7"/>
  <c r="I82" i="7"/>
  <c r="F65" i="7"/>
  <c r="K109" i="7"/>
  <c r="K98" i="7"/>
  <c r="K81" i="7"/>
  <c r="K77" i="7"/>
  <c r="J65" i="7"/>
  <c r="I79" i="7"/>
  <c r="K65" i="7"/>
  <c r="I144" i="7"/>
  <c r="K138" i="7"/>
  <c r="K110" i="7"/>
  <c r="I110" i="7"/>
  <c r="I6" i="7"/>
  <c r="J74" i="7"/>
  <c r="I107" i="7"/>
  <c r="K80" i="7"/>
  <c r="I86" i="7"/>
  <c r="I85" i="7"/>
  <c r="I126" i="7"/>
  <c r="I99" i="7"/>
  <c r="K99" i="7"/>
  <c r="I12" i="7"/>
  <c r="I31" i="7"/>
  <c r="K31" i="7"/>
  <c r="K92" i="7"/>
  <c r="K76" i="7"/>
  <c r="I78" i="7"/>
  <c r="I136" i="7"/>
  <c r="I143" i="7"/>
  <c r="K147" i="7"/>
  <c r="K24" i="7"/>
  <c r="K68" i="7"/>
  <c r="I68" i="7"/>
  <c r="K130" i="7"/>
  <c r="I130" i="7"/>
  <c r="I11" i="7"/>
  <c r="H17" i="7"/>
  <c r="I70" i="7"/>
  <c r="K70" i="7"/>
  <c r="F5" i="7"/>
  <c r="K13" i="7"/>
  <c r="I13" i="7"/>
  <c r="K71" i="7"/>
  <c r="I71" i="7"/>
  <c r="I4" i="7"/>
  <c r="H5" i="7"/>
  <c r="K17" i="7"/>
  <c r="I14" i="7"/>
  <c r="K14" i="7"/>
  <c r="J5" i="7"/>
  <c r="K5" i="7"/>
  <c r="I102" i="7"/>
  <c r="K102" i="7"/>
  <c r="K108" i="7"/>
  <c r="I108" i="7"/>
  <c r="K73" i="7"/>
  <c r="J73" i="7"/>
  <c r="K104" i="7"/>
  <c r="K91" i="7"/>
  <c r="I91" i="7"/>
  <c r="I111" i="7"/>
  <c r="K111" i="7"/>
  <c r="K112" i="7"/>
  <c r="I112" i="7"/>
  <c r="I106" i="7"/>
  <c r="K106" i="7"/>
  <c r="I113" i="7"/>
  <c r="K113" i="7"/>
  <c r="I128" i="7"/>
  <c r="K128" i="7"/>
  <c r="I101" i="7"/>
  <c r="I145" i="7"/>
  <c r="I132" i="7"/>
  <c r="K83" i="7"/>
  <c r="I83" i="7"/>
  <c r="I9" i="7"/>
  <c r="K18" i="7"/>
  <c r="K23" i="7"/>
  <c r="H63" i="7"/>
  <c r="H62" i="7"/>
  <c r="H61" i="7"/>
  <c r="H60" i="7"/>
  <c r="H59" i="7"/>
  <c r="H58" i="7"/>
  <c r="H57" i="7"/>
  <c r="H56" i="7"/>
  <c r="H55" i="7"/>
  <c r="F63" i="7"/>
  <c r="F62" i="7"/>
  <c r="J62" i="7"/>
  <c r="F60" i="7"/>
  <c r="K59" i="7"/>
  <c r="J56" i="7"/>
  <c r="F59" i="7"/>
  <c r="K61" i="7"/>
  <c r="J58" i="7"/>
  <c r="F56" i="7"/>
  <c r="K55" i="7"/>
  <c r="K63" i="7"/>
  <c r="J61" i="7"/>
  <c r="K60" i="7"/>
  <c r="J55" i="7"/>
  <c r="J59" i="7"/>
  <c r="K58" i="7"/>
  <c r="J60" i="7"/>
  <c r="F58" i="7"/>
  <c r="K57" i="7"/>
  <c r="J57" i="7"/>
  <c r="F57" i="7"/>
  <c r="J63" i="7"/>
  <c r="K56" i="7"/>
  <c r="F61" i="7"/>
  <c r="F53" i="7"/>
  <c r="I40" i="7"/>
  <c r="J52" i="7"/>
  <c r="F50" i="7"/>
  <c r="K49" i="7"/>
  <c r="K48" i="7"/>
  <c r="K47" i="7"/>
  <c r="K46" i="7"/>
  <c r="K45" i="7"/>
  <c r="F52" i="7"/>
  <c r="K51" i="7"/>
  <c r="K53" i="7"/>
  <c r="H51" i="7"/>
  <c r="F49" i="7"/>
  <c r="J53" i="7"/>
  <c r="F51" i="7"/>
  <c r="K50" i="7"/>
  <c r="K52" i="7"/>
  <c r="H49" i="7"/>
  <c r="H48" i="7"/>
  <c r="H52" i="7"/>
  <c r="F48" i="7"/>
  <c r="J46" i="7"/>
  <c r="H46" i="7"/>
  <c r="J51" i="7"/>
  <c r="J47" i="7"/>
  <c r="F46" i="7"/>
  <c r="J45" i="7"/>
  <c r="H47" i="7"/>
  <c r="J50" i="7"/>
  <c r="F47" i="7"/>
  <c r="H45" i="7"/>
  <c r="I7" i="7"/>
  <c r="I8" i="7"/>
  <c r="I10" i="7"/>
  <c r="I16" i="7"/>
  <c r="H50" i="7"/>
  <c r="H53" i="7"/>
  <c r="F55" i="7"/>
  <c r="I3" i="7"/>
  <c r="F45" i="7"/>
  <c r="J49" i="7"/>
  <c r="J48" i="7"/>
  <c r="I54" i="7"/>
  <c r="K54" i="7"/>
  <c r="K62" i="7"/>
  <c r="I39" i="7"/>
  <c r="I44" i="7"/>
  <c r="I41" i="7"/>
  <c r="I42" i="7"/>
  <c r="K64" i="7"/>
  <c r="I64" i="7"/>
  <c r="I66" i="7"/>
  <c r="K69" i="7"/>
  <c r="I69" i="7"/>
  <c r="K97" i="7"/>
  <c r="I97" i="7"/>
  <c r="K85" i="7"/>
  <c r="K100" i="7"/>
  <c r="I100" i="7"/>
  <c r="H65" i="7"/>
  <c r="K74" i="7"/>
  <c r="K75" i="7"/>
  <c r="I84" i="7"/>
  <c r="I88" i="7"/>
  <c r="I96" i="7"/>
  <c r="I95" i="7"/>
  <c r="I103" i="7"/>
  <c r="I105" i="7"/>
  <c r="K123" i="7"/>
  <c r="I123" i="7"/>
  <c r="I129" i="7"/>
  <c r="I135" i="7"/>
  <c r="I150" i="7"/>
  <c r="I133" i="7"/>
  <c r="K146" i="7"/>
  <c r="I146" i="7"/>
  <c r="K148" i="7"/>
  <c r="I49" i="7" l="1"/>
  <c r="I58" i="7"/>
  <c r="I65" i="7"/>
  <c r="I17" i="7"/>
  <c r="I5" i="7"/>
  <c r="I52" i="7"/>
  <c r="I50" i="7"/>
  <c r="I48" i="7"/>
  <c r="I55" i="7"/>
  <c r="I57" i="7"/>
  <c r="I53" i="7"/>
  <c r="K151" i="7"/>
  <c r="H151" i="7"/>
  <c r="I47" i="7"/>
  <c r="J151" i="7"/>
  <c r="I56" i="7"/>
  <c r="I46" i="7"/>
  <c r="I51" i="7"/>
  <c r="I59" i="7"/>
  <c r="I60" i="7"/>
  <c r="I61" i="7"/>
  <c r="I62" i="7"/>
  <c r="I45" i="7"/>
  <c r="I63" i="7"/>
  <c r="A82" i="6" l="1"/>
  <c r="A89" i="6" l="1"/>
  <c r="A88" i="6"/>
  <c r="A87" i="6"/>
  <c r="A86" i="6"/>
  <c r="A85" i="6"/>
  <c r="A84" i="6"/>
  <c r="A83" i="6"/>
  <c r="A81" i="6"/>
  <c r="A80" i="6"/>
  <c r="A79" i="6"/>
  <c r="A78" i="6"/>
  <c r="A77" i="6"/>
  <c r="A76" i="6"/>
  <c r="A75" i="6"/>
  <c r="A74" i="6"/>
  <c r="A73" i="6"/>
  <c r="A72" i="6"/>
  <c r="A71" i="6"/>
  <c r="A70" i="6"/>
  <c r="A69" i="6"/>
  <c r="A67" i="6"/>
  <c r="A66" i="6"/>
  <c r="A65" i="6"/>
  <c r="A64" i="6"/>
  <c r="A63" i="6"/>
  <c r="A62" i="6"/>
  <c r="A61" i="6"/>
  <c r="A60" i="6"/>
  <c r="A59" i="6"/>
  <c r="A58" i="6"/>
  <c r="A57" i="6"/>
  <c r="A56" i="6"/>
  <c r="A55" i="6"/>
  <c r="A54" i="6"/>
  <c r="A53" i="6"/>
  <c r="A52" i="6"/>
  <c r="A51" i="6"/>
  <c r="A50" i="6"/>
  <c r="A49" i="6"/>
  <c r="A46" i="6"/>
  <c r="A45" i="6"/>
  <c r="A44" i="6"/>
  <c r="A43" i="6"/>
  <c r="A42" i="6"/>
  <c r="A41" i="6"/>
  <c r="A39" i="6"/>
  <c r="A38" i="6"/>
  <c r="A37" i="6"/>
  <c r="A36" i="6"/>
  <c r="A35" i="6"/>
  <c r="A34" i="6"/>
  <c r="A33" i="6"/>
  <c r="A32" i="6"/>
  <c r="A31" i="6"/>
  <c r="A29" i="6"/>
  <c r="A28" i="6"/>
  <c r="A27" i="6"/>
  <c r="A26" i="6"/>
  <c r="A25" i="6"/>
  <c r="A24" i="6"/>
  <c r="A23" i="6"/>
  <c r="A22" i="6"/>
  <c r="A21" i="6"/>
  <c r="A20" i="6"/>
  <c r="A19" i="6"/>
  <c r="A18" i="6"/>
  <c r="A17" i="6"/>
  <c r="A14" i="6"/>
  <c r="A13" i="6"/>
  <c r="A12" i="6"/>
  <c r="A11" i="6"/>
  <c r="A10" i="6"/>
  <c r="A9" i="6"/>
  <c r="A8" i="6"/>
  <c r="A7" i="6"/>
  <c r="A6" i="6"/>
  <c r="A5" i="6"/>
  <c r="A4" i="6"/>
  <c r="A3" i="6"/>
  <c r="I125" i="7" l="1"/>
  <c r="I124" i="7"/>
  <c r="F55" i="6"/>
  <c r="F53" i="6"/>
  <c r="V288" i="1"/>
  <c r="S206" i="1"/>
  <c r="S207" i="1"/>
  <c r="S208" i="1"/>
  <c r="S205" i="1"/>
  <c r="A206" i="1"/>
  <c r="A207" i="1"/>
  <c r="A208" i="1"/>
  <c r="W206" i="1"/>
  <c r="Z206" i="1" s="1"/>
  <c r="W207" i="1"/>
  <c r="Z207" i="1" s="1"/>
  <c r="W208" i="1"/>
  <c r="A235" i="1"/>
  <c r="A234" i="1"/>
  <c r="A237" i="1"/>
  <c r="A239" i="1"/>
  <c r="A241" i="1"/>
  <c r="A243" i="1"/>
  <c r="A245" i="1"/>
  <c r="A233" i="1"/>
  <c r="A236" i="1"/>
  <c r="A238" i="1"/>
  <c r="A240" i="1"/>
  <c r="A242" i="1"/>
  <c r="A244" i="1"/>
  <c r="W236" i="1"/>
  <c r="Z236" i="1" s="1"/>
  <c r="W238" i="1"/>
  <c r="X238" i="1" s="1"/>
  <c r="W240" i="1"/>
  <c r="Z240" i="1" s="1"/>
  <c r="W242" i="1"/>
  <c r="X242" i="1" s="1"/>
  <c r="W244" i="1"/>
  <c r="Z244" i="1" s="1"/>
  <c r="W235" i="1"/>
  <c r="X235" i="1" s="1"/>
  <c r="W234" i="1"/>
  <c r="Z234" i="1" s="1"/>
  <c r="W237" i="1"/>
  <c r="Z237" i="1" s="1"/>
  <c r="W239" i="1"/>
  <c r="X239" i="1" s="1"/>
  <c r="W241" i="1"/>
  <c r="Z241" i="1" s="1"/>
  <c r="W243" i="1"/>
  <c r="Z243" i="1" s="1"/>
  <c r="W245" i="1"/>
  <c r="X245" i="1" s="1"/>
  <c r="W233" i="1"/>
  <c r="Z233" i="1" s="1"/>
  <c r="I151" i="7" l="1"/>
  <c r="H92" i="6"/>
  <c r="X208" i="1"/>
  <c r="Z239" i="1"/>
  <c r="X207" i="1"/>
  <c r="X206" i="1"/>
  <c r="Z208" i="1"/>
  <c r="Z235" i="1"/>
  <c r="X237" i="1"/>
  <c r="X243" i="1"/>
  <c r="X234" i="1"/>
  <c r="Z242" i="1"/>
  <c r="Z238" i="1"/>
  <c r="X236" i="1"/>
  <c r="X233" i="1"/>
  <c r="Z245" i="1"/>
  <c r="X244" i="1"/>
  <c r="X241" i="1"/>
  <c r="X240" i="1"/>
  <c r="BD232" i="1"/>
  <c r="W232" i="1"/>
  <c r="Z232" i="1" s="1"/>
  <c r="X232" i="1" l="1"/>
  <c r="W177" i="1"/>
  <c r="X177" i="1" s="1"/>
  <c r="A177" i="1"/>
  <c r="W175" i="1"/>
  <c r="X175" i="1" s="1"/>
  <c r="A175" i="1"/>
  <c r="W167" i="1"/>
  <c r="Z167" i="1" s="1"/>
  <c r="A167" i="1"/>
  <c r="W166" i="1"/>
  <c r="A166" i="1"/>
  <c r="W165" i="1"/>
  <c r="Z165" i="1" s="1"/>
  <c r="A165" i="1"/>
  <c r="W149" i="1"/>
  <c r="Z149" i="1" s="1"/>
  <c r="A149" i="1"/>
  <c r="W148" i="1"/>
  <c r="Z148" i="1" s="1"/>
  <c r="A148" i="1"/>
  <c r="Y69" i="1"/>
  <c r="Y71" i="1"/>
  <c r="A69" i="1"/>
  <c r="A71" i="1"/>
  <c r="X69" i="1"/>
  <c r="X71" i="1"/>
  <c r="A38" i="1"/>
  <c r="A39" i="1"/>
  <c r="A40" i="1"/>
  <c r="AC41" i="1" s="1"/>
  <c r="A41" i="1"/>
  <c r="W38" i="1"/>
  <c r="X38" i="1" s="1"/>
  <c r="W39" i="1"/>
  <c r="X39" i="1" s="1"/>
  <c r="W40" i="1"/>
  <c r="X40" i="1" s="1"/>
  <c r="W8" i="1"/>
  <c r="Z8" i="1" s="1"/>
  <c r="W9" i="1"/>
  <c r="Z9" i="1" s="1"/>
  <c r="W10" i="1"/>
  <c r="Z10" i="1" s="1"/>
  <c r="W11" i="1"/>
  <c r="X11" i="1" s="1"/>
  <c r="A11" i="1"/>
  <c r="A10" i="1"/>
  <c r="A9" i="1"/>
  <c r="Z175" i="1" l="1"/>
  <c r="Z177" i="1"/>
  <c r="Z166" i="1"/>
  <c r="X149" i="1"/>
  <c r="X148" i="1"/>
  <c r="Z71" i="1"/>
  <c r="Z69" i="1"/>
  <c r="W41" i="1"/>
  <c r="X41" i="1" s="1"/>
  <c r="Z41" i="1"/>
  <c r="AA41" i="1"/>
  <c r="X8" i="1"/>
  <c r="S41" i="1"/>
  <c r="U41" i="1"/>
  <c r="AB41" i="1"/>
  <c r="Z40" i="1"/>
  <c r="Z39" i="1"/>
  <c r="Z38" i="1"/>
  <c r="Z11" i="1"/>
  <c r="X10" i="1"/>
  <c r="X9" i="1"/>
  <c r="W248" i="1"/>
  <c r="Z248" i="1" s="1"/>
  <c r="A248" i="1"/>
  <c r="W247" i="1"/>
  <c r="X247" i="1" s="1"/>
  <c r="A247" i="1"/>
  <c r="A232" i="1"/>
  <c r="W231" i="1"/>
  <c r="Z231" i="1" s="1"/>
  <c r="A231" i="1"/>
  <c r="W230" i="1"/>
  <c r="X230" i="1" s="1"/>
  <c r="A230" i="1"/>
  <c r="W229" i="1"/>
  <c r="X229" i="1" s="1"/>
  <c r="A229" i="1"/>
  <c r="BD223" i="1"/>
  <c r="W224" i="1"/>
  <c r="X224" i="1" s="1"/>
  <c r="A224" i="1"/>
  <c r="W201" i="1"/>
  <c r="W204" i="1"/>
  <c r="X204" i="1" s="1"/>
  <c r="A204" i="1"/>
  <c r="W202" i="1"/>
  <c r="Z202" i="1" s="1"/>
  <c r="A202" i="1"/>
  <c r="Z247" i="1" l="1"/>
  <c r="X248" i="1"/>
  <c r="Z230" i="1"/>
  <c r="Z229" i="1"/>
  <c r="X231" i="1"/>
  <c r="Z224" i="1"/>
  <c r="Z204" i="1"/>
  <c r="X202" i="1"/>
  <c r="W124" i="1"/>
  <c r="Z124" i="1" s="1"/>
  <c r="X124" i="1" l="1"/>
  <c r="A125" i="1"/>
  <c r="BD49" i="1"/>
  <c r="BD50" i="1"/>
  <c r="BD51" i="1"/>
  <c r="BD52" i="1"/>
  <c r="W51" i="1"/>
  <c r="Z51" i="1" s="1"/>
  <c r="W50" i="1"/>
  <c r="Z50" i="1" s="1"/>
  <c r="W49" i="1"/>
  <c r="Z49" i="1" s="1"/>
  <c r="A49" i="1"/>
  <c r="A50" i="1"/>
  <c r="A51" i="1"/>
  <c r="X49" i="1" l="1"/>
  <c r="X51" i="1"/>
  <c r="X50" i="1"/>
  <c r="W266" i="1"/>
  <c r="X266" i="1" s="1"/>
  <c r="W263" i="1"/>
  <c r="X263" i="1" s="1"/>
  <c r="BD152" i="1" l="1"/>
  <c r="A152" i="1" l="1"/>
  <c r="W152" i="1"/>
  <c r="Z152" i="1" s="1"/>
  <c r="X152" i="1" l="1"/>
  <c r="W67" i="1"/>
  <c r="A181" i="1" l="1"/>
  <c r="W181" i="1"/>
  <c r="X181" i="1" s="1"/>
  <c r="A185" i="1"/>
  <c r="W185" i="1"/>
  <c r="X185" i="1" s="1"/>
  <c r="A179" i="1"/>
  <c r="W179" i="1"/>
  <c r="Z179" i="1" s="1"/>
  <c r="A182" i="1"/>
  <c r="W182" i="1"/>
  <c r="X182" i="1" s="1"/>
  <c r="Z181" i="1" l="1"/>
  <c r="X179" i="1"/>
  <c r="Z185" i="1"/>
  <c r="Z182" i="1"/>
  <c r="W153" i="1" l="1"/>
  <c r="W154" i="1"/>
  <c r="W155" i="1"/>
  <c r="W156" i="1"/>
  <c r="W157" i="1"/>
  <c r="W158" i="1"/>
  <c r="W159" i="1"/>
  <c r="W160" i="1"/>
  <c r="W161" i="1"/>
  <c r="W162" i="1"/>
  <c r="W163" i="1"/>
  <c r="W168" i="1"/>
  <c r="W164" i="1"/>
  <c r="W171" i="1"/>
  <c r="W169" i="1"/>
  <c r="W170" i="1"/>
  <c r="W172" i="1"/>
  <c r="W173" i="1"/>
  <c r="W174" i="1"/>
  <c r="W176" i="1"/>
  <c r="W184" i="1"/>
  <c r="W178" i="1"/>
  <c r="W180" i="1"/>
  <c r="W183" i="1"/>
  <c r="W186" i="1"/>
  <c r="W187" i="1"/>
  <c r="W188" i="1"/>
  <c r="W189" i="1"/>
  <c r="W190" i="1"/>
  <c r="W191" i="1"/>
  <c r="X191" i="1" s="1"/>
  <c r="W192" i="1"/>
  <c r="W193" i="1"/>
  <c r="W194" i="1"/>
  <c r="W195" i="1"/>
  <c r="W196" i="1"/>
  <c r="W197" i="1"/>
  <c r="W198" i="1"/>
  <c r="W199" i="1"/>
  <c r="W203" i="1"/>
  <c r="W209" i="1"/>
  <c r="W205" i="1"/>
  <c r="W211" i="1"/>
  <c r="W212" i="1"/>
  <c r="Z212" i="1" s="1"/>
  <c r="W213" i="1"/>
  <c r="W214" i="1"/>
  <c r="W215" i="1"/>
  <c r="W216" i="1"/>
  <c r="W217" i="1"/>
  <c r="W218" i="1"/>
  <c r="W219" i="1"/>
  <c r="W220" i="1"/>
  <c r="W221" i="1"/>
  <c r="W223" i="1"/>
  <c r="W222" i="1"/>
  <c r="W225" i="1"/>
  <c r="W226" i="1"/>
  <c r="W228" i="1"/>
  <c r="W227" i="1"/>
  <c r="W246" i="1"/>
  <c r="W249" i="1"/>
  <c r="W252" i="1"/>
  <c r="W250" i="1"/>
  <c r="Z250" i="1" s="1"/>
  <c r="W254" i="1"/>
  <c r="Z254" i="1" s="1"/>
  <c r="W255" i="1"/>
  <c r="Z255" i="1" s="1"/>
  <c r="W256" i="1"/>
  <c r="Z256" i="1" s="1"/>
  <c r="W257" i="1"/>
  <c r="Z257" i="1" s="1"/>
  <c r="W258" i="1"/>
  <c r="Z258" i="1" s="1"/>
  <c r="W259" i="1"/>
  <c r="W260" i="1"/>
  <c r="W261" i="1"/>
  <c r="Z261" i="1" s="1"/>
  <c r="W262" i="1"/>
  <c r="Z262" i="1" s="1"/>
  <c r="W265" i="1"/>
  <c r="Z265" i="1" s="1"/>
  <c r="W264" i="1"/>
  <c r="Z264" i="1" s="1"/>
  <c r="W267" i="1"/>
  <c r="W268" i="1"/>
  <c r="Z268" i="1" s="1"/>
  <c r="W269" i="1"/>
  <c r="W270" i="1"/>
  <c r="Z270" i="1" s="1"/>
  <c r="W271" i="1"/>
  <c r="Z271" i="1" s="1"/>
  <c r="W280" i="1"/>
  <c r="X280" i="1" s="1"/>
  <c r="W272" i="1"/>
  <c r="Z272" i="1" s="1"/>
  <c r="W273" i="1"/>
  <c r="Z273" i="1" s="1"/>
  <c r="W276" i="1"/>
  <c r="Z276" i="1" s="1"/>
  <c r="W274" i="1"/>
  <c r="Z274" i="1" s="1"/>
  <c r="W275" i="1"/>
  <c r="Z275" i="1" s="1"/>
  <c r="W277" i="1"/>
  <c r="X277" i="1" s="1"/>
  <c r="W278" i="1"/>
  <c r="Z278" i="1" s="1"/>
  <c r="W279" i="1"/>
  <c r="Z279" i="1" s="1"/>
  <c r="W281" i="1"/>
  <c r="Z281" i="1" s="1"/>
  <c r="W282" i="1"/>
  <c r="W283" i="1"/>
  <c r="W284" i="1"/>
  <c r="Z284" i="1" s="1"/>
  <c r="W285" i="1"/>
  <c r="Z285" i="1" s="1"/>
  <c r="W150" i="1"/>
  <c r="W151" i="1"/>
  <c r="W147" i="1"/>
  <c r="W134" i="1"/>
  <c r="W135" i="1"/>
  <c r="W138" i="1"/>
  <c r="W139" i="1"/>
  <c r="W140" i="1"/>
  <c r="W136" i="1"/>
  <c r="W137" i="1"/>
  <c r="W141" i="1"/>
  <c r="W142" i="1"/>
  <c r="W143" i="1"/>
  <c r="W144" i="1"/>
  <c r="W145" i="1"/>
  <c r="W146" i="1"/>
  <c r="Z147" i="1" l="1"/>
  <c r="X147" i="1"/>
  <c r="Z151" i="1"/>
  <c r="X151" i="1"/>
  <c r="X150" i="1"/>
  <c r="Z150" i="1"/>
  <c r="X273" i="1"/>
  <c r="A273" i="1"/>
  <c r="A250" i="1"/>
  <c r="A251" i="1"/>
  <c r="A253" i="1"/>
  <c r="W251" i="1" l="1"/>
  <c r="X251" i="1" s="1"/>
  <c r="W253" i="1"/>
  <c r="X253" i="1" s="1"/>
  <c r="A199" i="1"/>
  <c r="A198" i="1"/>
  <c r="A197" i="1"/>
  <c r="Z197" i="1"/>
  <c r="Z198" i="1"/>
  <c r="X199" i="1"/>
  <c r="X197" i="1" l="1"/>
  <c r="X198" i="1"/>
  <c r="AE146" i="1"/>
  <c r="AE145" i="1"/>
  <c r="AD146" i="1"/>
  <c r="AD145" i="1"/>
  <c r="AC146" i="1"/>
  <c r="AC145" i="1"/>
  <c r="AB146" i="1"/>
  <c r="AB145" i="1"/>
  <c r="AA146" i="1"/>
  <c r="AA145" i="1"/>
  <c r="Y146" i="1"/>
  <c r="Z146" i="1" s="1"/>
  <c r="Y145" i="1"/>
  <c r="Z145" i="1" s="1"/>
  <c r="A146" i="1" l="1"/>
  <c r="A145" i="1"/>
  <c r="A144" i="1"/>
  <c r="A143" i="1"/>
  <c r="Z143" i="1"/>
  <c r="Z144" i="1"/>
  <c r="X145" i="1"/>
  <c r="X146" i="1"/>
  <c r="A131" i="1"/>
  <c r="A132" i="1"/>
  <c r="W131" i="1"/>
  <c r="X131" i="1" s="1"/>
  <c r="W132" i="1"/>
  <c r="X132" i="1" s="1"/>
  <c r="Z131" i="1" l="1"/>
  <c r="X144" i="1"/>
  <c r="X143" i="1"/>
  <c r="Z132" i="1"/>
  <c r="A127" i="1"/>
  <c r="A96" i="1"/>
  <c r="A95" i="1"/>
  <c r="W95" i="1"/>
  <c r="W96" i="1"/>
  <c r="Z96" i="1" l="1"/>
  <c r="X96" i="1"/>
  <c r="Z95" i="1"/>
  <c r="X95" i="1"/>
  <c r="W73" i="1"/>
  <c r="Z73" i="1" s="1"/>
  <c r="A73" i="1"/>
  <c r="X73" i="1" l="1"/>
  <c r="W24" i="1"/>
  <c r="Z24" i="1" s="1"/>
  <c r="A24" i="1"/>
  <c r="W23" i="1"/>
  <c r="Z23" i="1" s="1"/>
  <c r="A23" i="1"/>
  <c r="W22" i="1"/>
  <c r="A22" i="1"/>
  <c r="W33" i="1"/>
  <c r="X33" i="1" s="1"/>
  <c r="A33" i="1"/>
  <c r="W32" i="1"/>
  <c r="X32" i="1" s="1"/>
  <c r="A32" i="1"/>
  <c r="W31" i="1"/>
  <c r="Z31" i="1" s="1"/>
  <c r="A31" i="1"/>
  <c r="W30" i="1"/>
  <c r="Z30" i="1" s="1"/>
  <c r="A30" i="1"/>
  <c r="W29" i="1"/>
  <c r="X29" i="1" s="1"/>
  <c r="A29" i="1"/>
  <c r="W28" i="1"/>
  <c r="Z28" i="1" s="1"/>
  <c r="A28" i="1"/>
  <c r="W26" i="1"/>
  <c r="Z26" i="1" s="1"/>
  <c r="A26" i="1"/>
  <c r="W27" i="1"/>
  <c r="Z27" i="1" s="1"/>
  <c r="A27" i="1"/>
  <c r="Z22" i="1" l="1"/>
  <c r="X22" i="1"/>
  <c r="X24" i="1"/>
  <c r="X23" i="1"/>
  <c r="Z33" i="1"/>
  <c r="X30" i="1"/>
  <c r="Z32" i="1"/>
  <c r="X31" i="1"/>
  <c r="Z29" i="1"/>
  <c r="X28" i="1"/>
  <c r="X26" i="1"/>
  <c r="X27" i="1"/>
  <c r="BD53" i="1"/>
  <c r="A193" i="1" l="1"/>
  <c r="A194" i="1"/>
  <c r="BD213" i="1"/>
  <c r="A225" i="1"/>
  <c r="A220" i="1"/>
  <c r="A221" i="1"/>
  <c r="A219" i="1"/>
  <c r="A218" i="1"/>
  <c r="A217" i="1"/>
  <c r="A216" i="1"/>
  <c r="A215" i="1"/>
  <c r="AR194" i="1" l="1"/>
  <c r="AS194" i="1"/>
  <c r="AT194" i="1"/>
  <c r="AU194" i="1"/>
  <c r="AV194" i="1"/>
  <c r="AW194" i="1"/>
  <c r="AX194" i="1"/>
  <c r="AY194" i="1"/>
  <c r="AZ194" i="1"/>
  <c r="BA194" i="1"/>
  <c r="BB194" i="1"/>
  <c r="BC194" i="1"/>
  <c r="BD194" i="1"/>
  <c r="BE194" i="1"/>
  <c r="BF194" i="1"/>
  <c r="Z193" i="1"/>
  <c r="X193" i="1"/>
  <c r="Z225" i="1"/>
  <c r="X225" i="1"/>
  <c r="Z220" i="1"/>
  <c r="X220" i="1"/>
  <c r="Z221" i="1"/>
  <c r="X221" i="1"/>
  <c r="X219" i="1"/>
  <c r="X218" i="1"/>
  <c r="X217" i="1"/>
  <c r="Z216" i="1"/>
  <c r="X216" i="1"/>
  <c r="Z215" i="1"/>
  <c r="X215" i="1"/>
  <c r="A254" i="1"/>
  <c r="A257" i="1"/>
  <c r="A256" i="1"/>
  <c r="A255" i="1"/>
  <c r="X257" i="1" l="1"/>
  <c r="X256" i="1"/>
  <c r="X255" i="1"/>
  <c r="A260" i="1"/>
  <c r="BD259" i="1"/>
  <c r="A259" i="1"/>
  <c r="X267" i="1"/>
  <c r="A270" i="1"/>
  <c r="X270" i="1" l="1"/>
  <c r="X269" i="1"/>
  <c r="BD278" i="1"/>
  <c r="A279" i="1"/>
  <c r="X279" i="1" l="1"/>
  <c r="BD55" i="1"/>
  <c r="BD54" i="1"/>
  <c r="BD48" i="1"/>
  <c r="BD47" i="1"/>
  <c r="BD60" i="1"/>
  <c r="BD59" i="1"/>
  <c r="BD79" i="1"/>
  <c r="BD75" i="1"/>
  <c r="BD74" i="1"/>
  <c r="BD72" i="1"/>
  <c r="BD70" i="1"/>
  <c r="BD67" i="1"/>
  <c r="BD66" i="1"/>
  <c r="BD91" i="1"/>
  <c r="BD89" i="1"/>
  <c r="BD85" i="1"/>
  <c r="BD84" i="1"/>
  <c r="BD100" i="1"/>
  <c r="BD99" i="1"/>
  <c r="BD98" i="1"/>
  <c r="BD97" i="1"/>
  <c r="BD94" i="1"/>
  <c r="BD111" i="1"/>
  <c r="BD110" i="1"/>
  <c r="BD135" i="1"/>
  <c r="BD134" i="1"/>
  <c r="BD130" i="1"/>
  <c r="BD128" i="1"/>
  <c r="BD126" i="1"/>
  <c r="BD124" i="1"/>
  <c r="BD158" i="1"/>
  <c r="BD157" i="1"/>
  <c r="BD156" i="1"/>
  <c r="BD155" i="1"/>
  <c r="BD154" i="1"/>
  <c r="BD153" i="1"/>
  <c r="BD151" i="1"/>
  <c r="BD147" i="1"/>
  <c r="BD142" i="1"/>
  <c r="BD172" i="1"/>
  <c r="BD171" i="1"/>
  <c r="BD168" i="1"/>
  <c r="BD184" i="1"/>
  <c r="BD174" i="1"/>
  <c r="BD188" i="1"/>
  <c r="BD44" i="1"/>
  <c r="BD43" i="1"/>
  <c r="BD42" i="1"/>
  <c r="BD37" i="1"/>
  <c r="BD34" i="1"/>
  <c r="BD25" i="1"/>
  <c r="BD20" i="1"/>
  <c r="BD15" i="1"/>
  <c r="BD8" i="1"/>
  <c r="BD3" i="1"/>
  <c r="BD200" i="1"/>
  <c r="BD196" i="1"/>
  <c r="BD192" i="1"/>
  <c r="BD191" i="1"/>
  <c r="BD209" i="1"/>
  <c r="BD211" i="1"/>
  <c r="BD212" i="1"/>
  <c r="BD228" i="1"/>
  <c r="BD227" i="1"/>
  <c r="BD246" i="1"/>
  <c r="BD249" i="1"/>
  <c r="BD252" i="1"/>
  <c r="BD254" i="1"/>
  <c r="BD263" i="1"/>
  <c r="BD265" i="1"/>
  <c r="BD264" i="1"/>
  <c r="BD266" i="1"/>
  <c r="BD267" i="1"/>
  <c r="BD268" i="1"/>
  <c r="BD269" i="1"/>
  <c r="BD280" i="1"/>
  <c r="BD272" i="1"/>
  <c r="BD276" i="1"/>
  <c r="BD281" i="1"/>
  <c r="BD282" i="1"/>
  <c r="BD283" i="1"/>
  <c r="BD284" i="1"/>
  <c r="BD285" i="1"/>
  <c r="A189" i="1" l="1"/>
  <c r="A190" i="1"/>
  <c r="X188" i="1"/>
  <c r="Z189" i="1"/>
  <c r="X190" i="1"/>
  <c r="Z190" i="1" l="1"/>
  <c r="X189" i="1"/>
  <c r="Z188" i="1"/>
  <c r="A187" i="1"/>
  <c r="X187" i="1"/>
  <c r="A173" i="1"/>
  <c r="X173" i="1"/>
  <c r="Z187" i="1" l="1"/>
  <c r="Z173" i="1"/>
  <c r="Z139" i="1"/>
  <c r="A139" i="1"/>
  <c r="Z138" i="1"/>
  <c r="A138" i="1"/>
  <c r="X137" i="1"/>
  <c r="A137" i="1"/>
  <c r="X138" i="1" l="1"/>
  <c r="X139" i="1"/>
  <c r="A113" i="1"/>
  <c r="A114" i="1"/>
  <c r="AQ210" i="1" s="1"/>
  <c r="A115" i="1"/>
  <c r="A116" i="1"/>
  <c r="A117" i="1"/>
  <c r="A118" i="1"/>
  <c r="A119" i="1"/>
  <c r="A120" i="1"/>
  <c r="A121" i="1"/>
  <c r="A123" i="1"/>
  <c r="W123" i="1"/>
  <c r="Z123" i="1" s="1"/>
  <c r="A109" i="1"/>
  <c r="A110" i="1"/>
  <c r="A101" i="1"/>
  <c r="A102" i="1"/>
  <c r="A103" i="1"/>
  <c r="A104" i="1"/>
  <c r="A105" i="1"/>
  <c r="A106" i="1"/>
  <c r="A107" i="1"/>
  <c r="A108" i="1"/>
  <c r="W91" i="1" l="1"/>
  <c r="Z91" i="1" s="1"/>
  <c r="W92" i="1"/>
  <c r="Z92" i="1" s="1"/>
  <c r="X91" i="1" l="1"/>
  <c r="X92" i="1"/>
  <c r="A91" i="1"/>
  <c r="A92" i="1"/>
  <c r="A61" i="1" l="1"/>
  <c r="A62" i="1"/>
  <c r="A63" i="1"/>
  <c r="A64" i="1"/>
  <c r="A65" i="1"/>
  <c r="W61" i="1"/>
  <c r="Z61" i="1" s="1"/>
  <c r="W62" i="1"/>
  <c r="X62" i="1" s="1"/>
  <c r="W63" i="1"/>
  <c r="X63" i="1" s="1"/>
  <c r="W64" i="1"/>
  <c r="Z64" i="1" s="1"/>
  <c r="W65" i="1"/>
  <c r="X65" i="1" s="1"/>
  <c r="A56" i="1"/>
  <c r="A57" i="1"/>
  <c r="A58" i="1"/>
  <c r="W56" i="1"/>
  <c r="X56" i="1" s="1"/>
  <c r="W57" i="1"/>
  <c r="Z57" i="1" s="1"/>
  <c r="W58" i="1"/>
  <c r="Z62" i="1" l="1"/>
  <c r="X64" i="1"/>
  <c r="Z63" i="1"/>
  <c r="X61" i="1"/>
  <c r="Z65" i="1"/>
  <c r="Z56" i="1"/>
  <c r="X58" i="1"/>
  <c r="X57" i="1"/>
  <c r="Z58" i="1"/>
  <c r="A45" i="1"/>
  <c r="A46" i="1"/>
  <c r="W45" i="1"/>
  <c r="X45" i="1" s="1"/>
  <c r="W46" i="1"/>
  <c r="Z46" i="1" s="1"/>
  <c r="A35" i="1"/>
  <c r="A36" i="1"/>
  <c r="W36" i="1"/>
  <c r="Z36" i="1" s="1"/>
  <c r="A16" i="1"/>
  <c r="A17" i="1"/>
  <c r="A18" i="1"/>
  <c r="A19" i="1"/>
  <c r="W16" i="1"/>
  <c r="X16" i="1" s="1"/>
  <c r="W17" i="1"/>
  <c r="W19" i="1"/>
  <c r="W7" i="1"/>
  <c r="X7" i="1" s="1"/>
  <c r="W4" i="1"/>
  <c r="Z4" i="1" s="1"/>
  <c r="A7" i="1"/>
  <c r="A4" i="1"/>
  <c r="A5" i="1"/>
  <c r="W5" i="1" l="1"/>
  <c r="U5" i="1"/>
  <c r="X46" i="1"/>
  <c r="Z45" i="1"/>
  <c r="X36" i="1"/>
  <c r="Z5" i="1"/>
  <c r="Z16" i="1"/>
  <c r="Z19" i="1"/>
  <c r="X19" i="1"/>
  <c r="Z17" i="1"/>
  <c r="X17" i="1"/>
  <c r="AA5" i="1"/>
  <c r="Y5" i="1"/>
  <c r="S5" i="1"/>
  <c r="X4" i="1"/>
  <c r="Z7" i="1"/>
  <c r="X5" i="1" l="1"/>
  <c r="A163" i="1"/>
  <c r="X163" i="1"/>
  <c r="A162" i="1"/>
  <c r="X162" i="1"/>
  <c r="Z163" i="1" l="1"/>
  <c r="Z162" i="1"/>
  <c r="Z160" i="1"/>
  <c r="A160" i="1"/>
  <c r="A159" i="1"/>
  <c r="X160" i="1" l="1"/>
  <c r="Z159" i="1"/>
  <c r="X159" i="1"/>
  <c r="A85" i="1"/>
  <c r="A86" i="1"/>
  <c r="A88" i="1"/>
  <c r="W85" i="1"/>
  <c r="W86" i="1"/>
  <c r="Z86" i="1" s="1"/>
  <c r="W88" i="1"/>
  <c r="X88" i="1" s="1"/>
  <c r="A76" i="1"/>
  <c r="W76" i="1"/>
  <c r="A81" i="1"/>
  <c r="W81" i="1"/>
  <c r="Z81" i="1" s="1"/>
  <c r="A150" i="1"/>
  <c r="A147" i="1"/>
  <c r="A8" i="1"/>
  <c r="A37" i="1"/>
  <c r="A124" i="1"/>
  <c r="A80" i="1"/>
  <c r="A82" i="1"/>
  <c r="A83" i="1"/>
  <c r="A75" i="1"/>
  <c r="A188" i="1"/>
  <c r="AR189" i="1" s="1"/>
  <c r="A246" i="1"/>
  <c r="A249" i="1"/>
  <c r="A214" i="1"/>
  <c r="A226" i="1"/>
  <c r="A228" i="1"/>
  <c r="A227" i="1"/>
  <c r="A60" i="1"/>
  <c r="A54" i="1"/>
  <c r="A196" i="1"/>
  <c r="A195" i="1"/>
  <c r="A142" i="1"/>
  <c r="A12" i="1"/>
  <c r="A13" i="1"/>
  <c r="A14" i="1"/>
  <c r="A34" i="1"/>
  <c r="A3" i="1"/>
  <c r="A6" i="1"/>
  <c r="A184" i="1"/>
  <c r="A178" i="1"/>
  <c r="A180" i="1"/>
  <c r="A183" i="1"/>
  <c r="A171" i="1"/>
  <c r="A169" i="1"/>
  <c r="A170" i="1"/>
  <c r="A153" i="1"/>
  <c r="A154" i="1"/>
  <c r="A155" i="1"/>
  <c r="A156" i="1"/>
  <c r="A261" i="1"/>
  <c r="A262" i="1"/>
  <c r="A258" i="1"/>
  <c r="A281" i="1"/>
  <c r="A284" i="1"/>
  <c r="A100" i="1"/>
  <c r="A122" i="1"/>
  <c r="A112" i="1"/>
  <c r="A48" i="1"/>
  <c r="A52" i="1"/>
  <c r="A252" i="1"/>
  <c r="A133" i="1"/>
  <c r="A130" i="1"/>
  <c r="A55" i="1"/>
  <c r="A276" i="1"/>
  <c r="A274" i="1"/>
  <c r="A275" i="1"/>
  <c r="A277" i="1"/>
  <c r="A135" i="1"/>
  <c r="A140" i="1"/>
  <c r="A136" i="1"/>
  <c r="A141" i="1"/>
  <c r="A223" i="1"/>
  <c r="A222" i="1"/>
  <c r="A267" i="1"/>
  <c r="A15" i="1"/>
  <c r="A20" i="1"/>
  <c r="A97" i="1"/>
  <c r="A87" i="1"/>
  <c r="A285" i="1"/>
  <c r="A161" i="1"/>
  <c r="A158" i="1"/>
  <c r="A70" i="1"/>
  <c r="A68" i="1"/>
  <c r="A72" i="1"/>
  <c r="A74" i="1"/>
  <c r="A90" i="1"/>
  <c r="A89" i="1"/>
  <c r="A93" i="1"/>
  <c r="A265" i="1"/>
  <c r="A264" i="1"/>
  <c r="A25" i="1"/>
  <c r="A21" i="1"/>
  <c r="A94" i="1"/>
  <c r="A84" i="1"/>
  <c r="A191" i="1"/>
  <c r="A44" i="1"/>
  <c r="A272" i="1"/>
  <c r="A79" i="1"/>
  <c r="A77" i="1"/>
  <c r="A78" i="1"/>
  <c r="A278" i="1"/>
  <c r="A268" i="1"/>
  <c r="A271" i="1"/>
  <c r="A47" i="1"/>
  <c r="A172" i="1"/>
  <c r="A186" i="1"/>
  <c r="A209" i="1"/>
  <c r="A205" i="1"/>
  <c r="A168" i="1"/>
  <c r="A164" i="1"/>
  <c r="A192" i="1"/>
  <c r="A98" i="1"/>
  <c r="A99" i="1"/>
  <c r="A111" i="1"/>
  <c r="A174" i="1"/>
  <c r="A176" i="1"/>
  <c r="A128" i="1"/>
  <c r="A126" i="1"/>
  <c r="A129" i="1"/>
  <c r="A200" i="1"/>
  <c r="A201" i="1"/>
  <c r="A203" i="1"/>
  <c r="A67" i="1"/>
  <c r="A266" i="1"/>
  <c r="A212" i="1"/>
  <c r="A157" i="1"/>
  <c r="A282" i="1"/>
  <c r="A134" i="1"/>
  <c r="A42" i="1"/>
  <c r="A59" i="1"/>
  <c r="A263" i="1"/>
  <c r="A283" i="1"/>
  <c r="A53" i="1"/>
  <c r="A269" i="1"/>
  <c r="A213" i="1"/>
  <c r="A66" i="1"/>
  <c r="A43" i="1"/>
  <c r="A211" i="1"/>
  <c r="A280" i="1"/>
  <c r="Z201" i="1"/>
  <c r="Z203" i="1"/>
  <c r="W126" i="1"/>
  <c r="X126" i="1" s="1"/>
  <c r="W110" i="1"/>
  <c r="X110" i="1" s="1"/>
  <c r="W127" i="1"/>
  <c r="X127" i="1" s="1"/>
  <c r="W129" i="1"/>
  <c r="X129" i="1" s="1"/>
  <c r="Z200" i="1"/>
  <c r="W128" i="1"/>
  <c r="X128" i="1" s="1"/>
  <c r="X176" i="1"/>
  <c r="W99" i="1"/>
  <c r="X99" i="1" s="1"/>
  <c r="W111" i="1"/>
  <c r="X111" i="1" s="1"/>
  <c r="X164" i="1"/>
  <c r="X205" i="1"/>
  <c r="X186" i="1"/>
  <c r="W77" i="1"/>
  <c r="X77" i="1" s="1"/>
  <c r="W78" i="1"/>
  <c r="W21" i="1"/>
  <c r="X21" i="1" s="1"/>
  <c r="X264" i="1"/>
  <c r="W89" i="1"/>
  <c r="X89" i="1" s="1"/>
  <c r="W74" i="1"/>
  <c r="W68" i="1"/>
  <c r="X68" i="1" s="1"/>
  <c r="W18" i="1"/>
  <c r="X18" i="1" s="1"/>
  <c r="W20" i="1"/>
  <c r="Z20" i="1" s="1"/>
  <c r="X140" i="1"/>
  <c r="X136" i="1"/>
  <c r="X141" i="1"/>
  <c r="Y141" i="1" s="1"/>
  <c r="Z141" i="1" s="1"/>
  <c r="AA141" i="1" s="1"/>
  <c r="AB141" i="1" s="1"/>
  <c r="AC141" i="1" s="1"/>
  <c r="AD141" i="1" s="1"/>
  <c r="X275" i="1"/>
  <c r="W130" i="1"/>
  <c r="X130" i="1" s="1"/>
  <c r="W52" i="1"/>
  <c r="X52" i="1" s="1"/>
  <c r="W122" i="1"/>
  <c r="X122" i="1" s="1"/>
  <c r="W112" i="1"/>
  <c r="Z112" i="1" s="1"/>
  <c r="X262" i="1"/>
  <c r="Z155" i="1"/>
  <c r="Z154" i="1"/>
  <c r="X156" i="1"/>
  <c r="X169" i="1"/>
  <c r="X170" i="1"/>
  <c r="X180" i="1"/>
  <c r="X178" i="1"/>
  <c r="W6" i="1"/>
  <c r="X6" i="1" s="1"/>
  <c r="W13" i="1"/>
  <c r="W14" i="1"/>
  <c r="X14" i="1" s="1"/>
  <c r="X227" i="1"/>
  <c r="X226" i="1"/>
  <c r="W83" i="1"/>
  <c r="X83" i="1" s="1"/>
  <c r="W82" i="1"/>
  <c r="X82" i="1" s="1"/>
  <c r="W75" i="1"/>
  <c r="X75" i="1" s="1"/>
  <c r="A151" i="1"/>
  <c r="W287" i="1"/>
  <c r="X287" i="1" s="1"/>
  <c r="W80" i="1"/>
  <c r="Z80" i="1" s="1"/>
  <c r="X194" i="1"/>
  <c r="Z249" i="1"/>
  <c r="Z214" i="1"/>
  <c r="X228" i="1"/>
  <c r="W60" i="1"/>
  <c r="W54" i="1"/>
  <c r="Z54" i="1" s="1"/>
  <c r="X195" i="1"/>
  <c r="X142" i="1"/>
  <c r="W12" i="1"/>
  <c r="X12" i="1" s="1"/>
  <c r="W34" i="1"/>
  <c r="X34" i="1" s="1"/>
  <c r="W3" i="1"/>
  <c r="X171" i="1"/>
  <c r="X153" i="1"/>
  <c r="X261" i="1"/>
  <c r="X281" i="1"/>
  <c r="W100" i="1"/>
  <c r="X100" i="1" s="1"/>
  <c r="W48" i="1"/>
  <c r="X48" i="1" s="1"/>
  <c r="Z252" i="1"/>
  <c r="W133" i="1"/>
  <c r="X133" i="1" s="1"/>
  <c r="W55" i="1"/>
  <c r="X55" i="1" s="1"/>
  <c r="X276" i="1"/>
  <c r="X223" i="1"/>
  <c r="W15" i="1"/>
  <c r="X15" i="1" s="1"/>
  <c r="W97" i="1"/>
  <c r="Z97" i="1" s="1"/>
  <c r="W87" i="1"/>
  <c r="X161" i="1"/>
  <c r="W70" i="1"/>
  <c r="Z70" i="1" s="1"/>
  <c r="W72" i="1"/>
  <c r="X72" i="1" s="1"/>
  <c r="W90" i="1"/>
  <c r="X90" i="1" s="1"/>
  <c r="W93" i="1"/>
  <c r="W25" i="1"/>
  <c r="X25" i="1" s="1"/>
  <c r="W94" i="1"/>
  <c r="X94" i="1" s="1"/>
  <c r="W84" i="1"/>
  <c r="Z84" i="1" s="1"/>
  <c r="W44" i="1"/>
  <c r="X44" i="1" s="1"/>
  <c r="X272" i="1"/>
  <c r="W79" i="1"/>
  <c r="X79" i="1" s="1"/>
  <c r="X268" i="1"/>
  <c r="W47" i="1"/>
  <c r="X47" i="1" s="1"/>
  <c r="X209" i="1"/>
  <c r="X192" i="1"/>
  <c r="W98" i="1"/>
  <c r="X98" i="1" s="1"/>
  <c r="X174" i="1"/>
  <c r="X67" i="1"/>
  <c r="X212" i="1"/>
  <c r="X157" i="1"/>
  <c r="W42" i="1"/>
  <c r="Z42" i="1" s="1"/>
  <c r="X59" i="1"/>
  <c r="W53" i="1"/>
  <c r="X53" i="1" s="1"/>
  <c r="W66" i="1"/>
  <c r="Z66" i="1" s="1"/>
  <c r="W43" i="1"/>
  <c r="X211" i="1"/>
  <c r="AG258" i="1" l="1"/>
  <c r="AO258" i="1"/>
  <c r="AW258" i="1"/>
  <c r="BE258" i="1"/>
  <c r="AI258" i="1"/>
  <c r="AR258" i="1"/>
  <c r="AY258" i="1"/>
  <c r="AS258" i="1"/>
  <c r="AH258" i="1"/>
  <c r="AP258" i="1"/>
  <c r="AX258" i="1"/>
  <c r="BF258" i="1"/>
  <c r="AJ258" i="1"/>
  <c r="AZ258" i="1"/>
  <c r="AK258" i="1"/>
  <c r="AT258" i="1"/>
  <c r="BA258" i="1"/>
  <c r="AL258" i="1"/>
  <c r="BB258" i="1"/>
  <c r="AM258" i="1"/>
  <c r="AU258" i="1"/>
  <c r="BC258" i="1"/>
  <c r="AN258" i="1"/>
  <c r="AV258" i="1"/>
  <c r="BD258" i="1"/>
  <c r="AY93" i="1"/>
  <c r="BB93" i="1"/>
  <c r="AV93" i="1"/>
  <c r="AN93" i="1"/>
  <c r="BF92" i="1"/>
  <c r="AT92" i="1"/>
  <c r="AK92" i="1"/>
  <c r="BA93" i="1"/>
  <c r="AY92" i="1"/>
  <c r="AM93" i="1"/>
  <c r="BE92" i="1"/>
  <c r="AJ92" i="1"/>
  <c r="AG92" i="1"/>
  <c r="AU93" i="1"/>
  <c r="AL93" i="1"/>
  <c r="BD92" i="1"/>
  <c r="AI92" i="1"/>
  <c r="BB92" i="1"/>
  <c r="AT93" i="1"/>
  <c r="AX92" i="1"/>
  <c r="AP92" i="1"/>
  <c r="BA92" i="1"/>
  <c r="AS93" i="1"/>
  <c r="AJ93" i="1"/>
  <c r="AO92" i="1"/>
  <c r="AF93" i="1"/>
  <c r="BD93" i="1"/>
  <c r="AI93" i="1"/>
  <c r="AN92" i="1"/>
  <c r="AX93" i="1"/>
  <c r="K92" i="1"/>
  <c r="AO93" i="1"/>
  <c r="K93" i="1"/>
  <c r="AS92" i="1"/>
  <c r="AV92" i="1"/>
  <c r="AW93" i="1"/>
  <c r="BC92" i="1"/>
  <c r="AR92" i="1"/>
  <c r="BF93" i="1"/>
  <c r="AK93" i="1"/>
  <c r="AH92" i="1"/>
  <c r="BE93" i="1"/>
  <c r="AW92" i="1"/>
  <c r="AZ93" i="1"/>
  <c r="AR93" i="1"/>
  <c r="AF92" i="1"/>
  <c r="AP93" i="1"/>
  <c r="AH93" i="1"/>
  <c r="AM92" i="1"/>
  <c r="AG93" i="1"/>
  <c r="AU92" i="1"/>
  <c r="AL92" i="1"/>
  <c r="AZ92" i="1"/>
  <c r="BC93" i="1"/>
  <c r="BD244" i="1"/>
  <c r="BD236" i="1"/>
  <c r="BD241" i="1"/>
  <c r="BD235" i="1"/>
  <c r="AK233" i="1"/>
  <c r="AJ235" i="1"/>
  <c r="BB234" i="1"/>
  <c r="BA244" i="1"/>
  <c r="BA233" i="1"/>
  <c r="AL242" i="1"/>
  <c r="AI242" i="1"/>
  <c r="AP238" i="1"/>
  <c r="AO237" i="1"/>
  <c r="AU243" i="1"/>
  <c r="AP235" i="1"/>
  <c r="BB233" i="1"/>
  <c r="AL241" i="1"/>
  <c r="AT241" i="1"/>
  <c r="AK241" i="1"/>
  <c r="AO235" i="1"/>
  <c r="AZ240" i="1"/>
  <c r="AZ245" i="1"/>
  <c r="AZ237" i="1"/>
  <c r="AL240" i="1"/>
  <c r="AK239" i="1"/>
  <c r="AL235" i="1"/>
  <c r="AR238" i="1"/>
  <c r="AR243" i="1"/>
  <c r="AR234" i="1"/>
  <c r="AN233" i="1"/>
  <c r="AM235" i="1"/>
  <c r="AP244" i="1"/>
  <c r="AX240" i="1"/>
  <c r="BF237" i="1"/>
  <c r="BE244" i="1"/>
  <c r="BE233" i="1"/>
  <c r="AW239" i="1"/>
  <c r="AW240" i="1"/>
  <c r="BE234" i="1"/>
  <c r="AK236" i="1"/>
  <c r="BD242" i="1"/>
  <c r="BD239" i="1"/>
  <c r="AN244" i="1"/>
  <c r="AM243" i="1"/>
  <c r="BB244" i="1"/>
  <c r="AL244" i="1"/>
  <c r="AT242" i="1"/>
  <c r="BA243" i="1"/>
  <c r="BE242" i="1"/>
  <c r="AH234" i="1"/>
  <c r="BB237" i="1"/>
  <c r="BB243" i="1"/>
  <c r="AT237" i="1"/>
  <c r="AZ238" i="1"/>
  <c r="AZ234" i="1"/>
  <c r="AM234" i="1"/>
  <c r="AR236" i="1"/>
  <c r="AR241" i="1"/>
  <c r="AP243" i="1"/>
  <c r="AG242" i="1"/>
  <c r="AX238" i="1"/>
  <c r="AW241" i="1"/>
  <c r="AO244" i="1"/>
  <c r="AW237" i="1"/>
  <c r="AI235" i="1"/>
  <c r="BB239" i="1"/>
  <c r="AT244" i="1"/>
  <c r="AI239" i="1"/>
  <c r="AV244" i="1"/>
  <c r="AV236" i="1"/>
  <c r="AV241" i="1"/>
  <c r="AV235" i="1"/>
  <c r="AL245" i="1"/>
  <c r="AG245" i="1"/>
  <c r="AU235" i="1"/>
  <c r="BA242" i="1"/>
  <c r="BA245" i="1"/>
  <c r="AN238" i="1"/>
  <c r="AJ237" i="1"/>
  <c r="BC238" i="1"/>
  <c r="BC243" i="1"/>
  <c r="BC234" i="1"/>
  <c r="AH238" i="1"/>
  <c r="AP234" i="1"/>
  <c r="AU241" i="1"/>
  <c r="BF235" i="1"/>
  <c r="AU233" i="1"/>
  <c r="AO234" i="1"/>
  <c r="AT239" i="1"/>
  <c r="AM237" i="1"/>
  <c r="BF241" i="1"/>
  <c r="AS240" i="1"/>
  <c r="AS245" i="1"/>
  <c r="AS237" i="1"/>
  <c r="AM238" i="1"/>
  <c r="AL237" i="1"/>
  <c r="AY244" i="1"/>
  <c r="AY236" i="1"/>
  <c r="AY241" i="1"/>
  <c r="AY235" i="1"/>
  <c r="AO245" i="1"/>
  <c r="AG239" i="1"/>
  <c r="AM233" i="1"/>
  <c r="BF238" i="1"/>
  <c r="AX237" i="1"/>
  <c r="AW236" i="1"/>
  <c r="BE239" i="1"/>
  <c r="AP242" i="1"/>
  <c r="AW245" i="1"/>
  <c r="AJ238" i="1"/>
  <c r="BE241" i="1"/>
  <c r="BD233" i="1"/>
  <c r="AP233" i="1"/>
  <c r="AI236" i="1"/>
  <c r="AP241" i="1"/>
  <c r="AG236" i="1"/>
  <c r="AG238" i="1"/>
  <c r="AJ240" i="1"/>
  <c r="AZ243" i="1"/>
  <c r="AN236" i="1"/>
  <c r="AR244" i="1"/>
  <c r="AR235" i="1"/>
  <c r="AO243" i="1"/>
  <c r="AX234" i="1"/>
  <c r="AO241" i="1"/>
  <c r="AI237" i="1"/>
  <c r="BB242" i="1"/>
  <c r="BA235" i="1"/>
  <c r="AS238" i="1"/>
  <c r="AV242" i="1"/>
  <c r="AV233" i="1"/>
  <c r="AV239" i="1"/>
  <c r="AO242" i="1"/>
  <c r="AN241" i="1"/>
  <c r="AU240" i="1"/>
  <c r="AO238" i="1"/>
  <c r="BA240" i="1"/>
  <c r="BA241" i="1"/>
  <c r="AI245" i="1"/>
  <c r="BC244" i="1"/>
  <c r="BC236" i="1"/>
  <c r="BC241" i="1"/>
  <c r="BC235" i="1"/>
  <c r="AJ233" i="1"/>
  <c r="AU234" i="1"/>
  <c r="BD240" i="1"/>
  <c r="BD245" i="1"/>
  <c r="BD237" i="1"/>
  <c r="AP240" i="1"/>
  <c r="AO239" i="1"/>
  <c r="AU236" i="1"/>
  <c r="AH236" i="1"/>
  <c r="AT240" i="1"/>
  <c r="BA239" i="1"/>
  <c r="AL239" i="1"/>
  <c r="AK245" i="1"/>
  <c r="AG233" i="1"/>
  <c r="AM242" i="1"/>
  <c r="AU242" i="1"/>
  <c r="AU237" i="1"/>
  <c r="BA236" i="1"/>
  <c r="AK244" i="1"/>
  <c r="AH244" i="1"/>
  <c r="AZ244" i="1"/>
  <c r="AZ236" i="1"/>
  <c r="AZ241" i="1"/>
  <c r="AZ235" i="1"/>
  <c r="AP245" i="1"/>
  <c r="AG237" i="1"/>
  <c r="AR242" i="1"/>
  <c r="AR233" i="1"/>
  <c r="AR239" i="1"/>
  <c r="AJ242" i="1"/>
  <c r="AI241" i="1"/>
  <c r="BF236" i="1"/>
  <c r="AX244" i="1"/>
  <c r="BF233" i="1"/>
  <c r="AL236" i="1"/>
  <c r="AM245" i="1"/>
  <c r="AG235" i="1"/>
  <c r="BE245" i="1"/>
  <c r="AH239" i="1"/>
  <c r="AJ234" i="1"/>
  <c r="BD238" i="1"/>
  <c r="BD234" i="1"/>
  <c r="AI238" i="1"/>
  <c r="AH237" i="1"/>
  <c r="BB241" i="1"/>
  <c r="AN237" i="1"/>
  <c r="AT238" i="1"/>
  <c r="BA234" i="1"/>
  <c r="AG234" i="1"/>
  <c r="AN242" i="1"/>
  <c r="AM241" i="1"/>
  <c r="AJ245" i="1"/>
  <c r="AN240" i="1"/>
  <c r="AO236" i="1"/>
  <c r="AZ242" i="1"/>
  <c r="AZ233" i="1"/>
  <c r="AJ244" i="1"/>
  <c r="AX245" i="1"/>
  <c r="AR240" i="1"/>
  <c r="AR237" i="1"/>
  <c r="AK237" i="1"/>
  <c r="AX242" i="1"/>
  <c r="AH241" i="1"/>
  <c r="AL233" i="1"/>
  <c r="AH242" i="1"/>
  <c r="AW238" i="1"/>
  <c r="AV238" i="1"/>
  <c r="AJ236" i="1"/>
  <c r="AU239" i="1"/>
  <c r="AH235" i="1"/>
  <c r="AT235" i="1"/>
  <c r="BC240" i="1"/>
  <c r="BC237" i="1"/>
  <c r="AO240" i="1"/>
  <c r="AN239" i="1"/>
  <c r="AM239" i="1"/>
  <c r="BB236" i="1"/>
  <c r="AI233" i="1"/>
  <c r="AT243" i="1"/>
  <c r="AJ243" i="1"/>
  <c r="AS242" i="1"/>
  <c r="AV240" i="1"/>
  <c r="AV245" i="1"/>
  <c r="AV237" i="1"/>
  <c r="AH240" i="1"/>
  <c r="AP237" i="1"/>
  <c r="AU245" i="1"/>
  <c r="AK243" i="1"/>
  <c r="BA238" i="1"/>
  <c r="BA237" i="1"/>
  <c r="AN234" i="1"/>
  <c r="BC242" i="1"/>
  <c r="BC233" i="1"/>
  <c r="BC239" i="1"/>
  <c r="AM244" i="1"/>
  <c r="AL243" i="1"/>
  <c r="AU244" i="1"/>
  <c r="AP236" i="1"/>
  <c r="BB240" i="1"/>
  <c r="BB235" i="1"/>
  <c r="AT233" i="1"/>
  <c r="AM240" i="1"/>
  <c r="AG244" i="1"/>
  <c r="AS244" i="1"/>
  <c r="AS236" i="1"/>
  <c r="AS241" i="1"/>
  <c r="AS235" i="1"/>
  <c r="AH245" i="1"/>
  <c r="AG240" i="1"/>
  <c r="AY240" i="1"/>
  <c r="AY245" i="1"/>
  <c r="AY237" i="1"/>
  <c r="AK240" i="1"/>
  <c r="AJ239" i="1"/>
  <c r="BF245" i="1"/>
  <c r="BF242" i="1"/>
  <c r="AX233" i="1"/>
  <c r="AN245" i="1"/>
  <c r="AG243" i="1"/>
  <c r="AK235" i="1"/>
  <c r="BE237" i="1"/>
  <c r="BE235" i="1"/>
  <c r="BE236" i="1"/>
  <c r="BD243" i="1"/>
  <c r="AU238" i="1"/>
  <c r="BB238" i="1"/>
  <c r="AT245" i="1"/>
  <c r="AT234" i="1"/>
  <c r="AZ239" i="1"/>
  <c r="AI243" i="1"/>
  <c r="AR245" i="1"/>
  <c r="AL238" i="1"/>
  <c r="AX239" i="1"/>
  <c r="BF243" i="1"/>
  <c r="AW242" i="1"/>
  <c r="BE238" i="1"/>
  <c r="AV243" i="1"/>
  <c r="AV234" i="1"/>
  <c r="AI234" i="1"/>
  <c r="AT236" i="1"/>
  <c r="AX241" i="1"/>
  <c r="BC245" i="1"/>
  <c r="BB245" i="1"/>
  <c r="AH233" i="1"/>
  <c r="AS233" i="1"/>
  <c r="AX243" i="1"/>
  <c r="AK238" i="1"/>
  <c r="AM236" i="1"/>
  <c r="BF239" i="1"/>
  <c r="AP239" i="1"/>
  <c r="AS243" i="1"/>
  <c r="AY242" i="1"/>
  <c r="AH243" i="1"/>
  <c r="AI240" i="1"/>
  <c r="AS239" i="1"/>
  <c r="AY238" i="1"/>
  <c r="AL234" i="1"/>
  <c r="AG241" i="1"/>
  <c r="BE243" i="1"/>
  <c r="AK242" i="1"/>
  <c r="BF234" i="1"/>
  <c r="AW244" i="1"/>
  <c r="AK234" i="1"/>
  <c r="AN243" i="1"/>
  <c r="AJ241" i="1"/>
  <c r="BF240" i="1"/>
  <c r="AX235" i="1"/>
  <c r="AS234" i="1"/>
  <c r="AY233" i="1"/>
  <c r="BF244" i="1"/>
  <c r="AW235" i="1"/>
  <c r="AW234" i="1"/>
  <c r="AY243" i="1"/>
  <c r="AW243" i="1"/>
  <c r="AO233" i="1"/>
  <c r="AY239" i="1"/>
  <c r="AY234" i="1"/>
  <c r="AW233" i="1"/>
  <c r="AN235" i="1"/>
  <c r="AI244" i="1"/>
  <c r="AX236" i="1"/>
  <c r="BE240" i="1"/>
  <c r="AH260" i="1"/>
  <c r="AP260" i="1"/>
  <c r="AX260" i="1"/>
  <c r="BF260" i="1"/>
  <c r="AO261" i="1"/>
  <c r="AW261" i="1"/>
  <c r="BE261" i="1"/>
  <c r="AJ261" i="1"/>
  <c r="AL260" i="1"/>
  <c r="BB260" i="1"/>
  <c r="BA261" i="1"/>
  <c r="AG261" i="1"/>
  <c r="BC260" i="1"/>
  <c r="BB261" i="1"/>
  <c r="AV260" i="1"/>
  <c r="AM261" i="1"/>
  <c r="BC261" i="1"/>
  <c r="AO260" i="1"/>
  <c r="AW260" i="1"/>
  <c r="BE260" i="1"/>
  <c r="AN261" i="1"/>
  <c r="AV261" i="1"/>
  <c r="BD261" i="1"/>
  <c r="AI260" i="1"/>
  <c r="AR260" i="1"/>
  <c r="AY260" i="1"/>
  <c r="AH261" i="1"/>
  <c r="AP261" i="1"/>
  <c r="AX261" i="1"/>
  <c r="BF261" i="1"/>
  <c r="AJ260" i="1"/>
  <c r="AS260" i="1"/>
  <c r="AZ260" i="1"/>
  <c r="AI261" i="1"/>
  <c r="AR261" i="1"/>
  <c r="AY261" i="1"/>
  <c r="AG262" i="1"/>
  <c r="AK260" i="1"/>
  <c r="AT260" i="1"/>
  <c r="BA260" i="1"/>
  <c r="AS261" i="1"/>
  <c r="AZ261" i="1"/>
  <c r="AG260" i="1"/>
  <c r="AU260" i="1"/>
  <c r="AT261" i="1"/>
  <c r="AM260" i="1"/>
  <c r="AU261" i="1"/>
  <c r="AN260" i="1"/>
  <c r="BD260" i="1"/>
  <c r="AK261" i="1"/>
  <c r="AL261" i="1"/>
  <c r="AV205" i="1"/>
  <c r="BD205" i="1"/>
  <c r="AW206" i="1"/>
  <c r="BE206" i="1"/>
  <c r="AX207" i="1"/>
  <c r="BF207" i="1"/>
  <c r="AY208" i="1"/>
  <c r="AR208" i="1"/>
  <c r="AL205" i="1"/>
  <c r="AK206" i="1"/>
  <c r="AJ207" i="1"/>
  <c r="AI208" i="1"/>
  <c r="AG206" i="1"/>
  <c r="BE205" i="1"/>
  <c r="BF206" i="1"/>
  <c r="AS208" i="1"/>
  <c r="AZ208" i="1"/>
  <c r="AL206" i="1"/>
  <c r="AJ208" i="1"/>
  <c r="AX205" i="1"/>
  <c r="AS207" i="1"/>
  <c r="AT208" i="1"/>
  <c r="AR206" i="1"/>
  <c r="AK208" i="1"/>
  <c r="AZ206" i="1"/>
  <c r="AU208" i="1"/>
  <c r="AN206" i="1"/>
  <c r="AS205" i="1"/>
  <c r="AZ205" i="1"/>
  <c r="AT206" i="1"/>
  <c r="BA206" i="1"/>
  <c r="AU207" i="1"/>
  <c r="BB207" i="1"/>
  <c r="BC208" i="1"/>
  <c r="AH205" i="1"/>
  <c r="AP205" i="1"/>
  <c r="AO206" i="1"/>
  <c r="AN207" i="1"/>
  <c r="AM208" i="1"/>
  <c r="BF205" i="1"/>
  <c r="AZ207" i="1"/>
  <c r="BA208" i="1"/>
  <c r="AL207" i="1"/>
  <c r="AS206" i="1"/>
  <c r="AL208" i="1"/>
  <c r="AT205" i="1"/>
  <c r="BA205" i="1"/>
  <c r="AU206" i="1"/>
  <c r="BB206" i="1"/>
  <c r="BC207" i="1"/>
  <c r="AV208" i="1"/>
  <c r="BD208" i="1"/>
  <c r="AI205" i="1"/>
  <c r="AH206" i="1"/>
  <c r="AP206" i="1"/>
  <c r="AO207" i="1"/>
  <c r="AN208" i="1"/>
  <c r="AG208" i="1"/>
  <c r="AR205" i="1"/>
  <c r="AU205" i="1"/>
  <c r="BB205" i="1"/>
  <c r="BC206" i="1"/>
  <c r="AV207" i="1"/>
  <c r="BD207" i="1"/>
  <c r="AW208" i="1"/>
  <c r="BE208" i="1"/>
  <c r="AJ205" i="1"/>
  <c r="AI206" i="1"/>
  <c r="AH207" i="1"/>
  <c r="AP207" i="1"/>
  <c r="AO208" i="1"/>
  <c r="AW205" i="1"/>
  <c r="AX206" i="1"/>
  <c r="AY207" i="1"/>
  <c r="AR207" i="1"/>
  <c r="AK207" i="1"/>
  <c r="AG207" i="1"/>
  <c r="AY206" i="1"/>
  <c r="AN205" i="1"/>
  <c r="BA207" i="1"/>
  <c r="AO205" i="1"/>
  <c r="AG205" i="1"/>
  <c r="BC205" i="1"/>
  <c r="AV206" i="1"/>
  <c r="BD206" i="1"/>
  <c r="AW207" i="1"/>
  <c r="BE207" i="1"/>
  <c r="AX208" i="1"/>
  <c r="BF208" i="1"/>
  <c r="AK205" i="1"/>
  <c r="AJ206" i="1"/>
  <c r="AI207" i="1"/>
  <c r="AH208" i="1"/>
  <c r="AP208" i="1"/>
  <c r="AM205" i="1"/>
  <c r="AM206" i="1"/>
  <c r="AY205" i="1"/>
  <c r="AT207" i="1"/>
  <c r="BB208" i="1"/>
  <c r="AM207" i="1"/>
  <c r="X3" i="1"/>
  <c r="AS175" i="1"/>
  <c r="AZ175" i="1"/>
  <c r="AT176" i="1"/>
  <c r="BA176" i="1"/>
  <c r="AU177" i="1"/>
  <c r="BB177" i="1"/>
  <c r="AG175" i="1"/>
  <c r="AO175" i="1"/>
  <c r="AM176" i="1"/>
  <c r="AK177" i="1"/>
  <c r="AF175" i="1"/>
  <c r="AT175" i="1"/>
  <c r="BA175" i="1"/>
  <c r="AU176" i="1"/>
  <c r="BB176" i="1"/>
  <c r="BC177" i="1"/>
  <c r="AH175" i="1"/>
  <c r="AP175" i="1"/>
  <c r="AN176" i="1"/>
  <c r="AL177" i="1"/>
  <c r="AU175" i="1"/>
  <c r="BB175" i="1"/>
  <c r="BC176" i="1"/>
  <c r="AV177" i="1"/>
  <c r="BD177" i="1"/>
  <c r="AI175" i="1"/>
  <c r="AG176" i="1"/>
  <c r="AO176" i="1"/>
  <c r="AM177" i="1"/>
  <c r="BC175" i="1"/>
  <c r="AV176" i="1"/>
  <c r="BD176" i="1"/>
  <c r="AW177" i="1"/>
  <c r="BE177" i="1"/>
  <c r="AJ175" i="1"/>
  <c r="AH176" i="1"/>
  <c r="AP176" i="1"/>
  <c r="AN177" i="1"/>
  <c r="AV175" i="1"/>
  <c r="BD175" i="1"/>
  <c r="AW176" i="1"/>
  <c r="BE176" i="1"/>
  <c r="AX177" i="1"/>
  <c r="BF177" i="1"/>
  <c r="AK175" i="1"/>
  <c r="AI176" i="1"/>
  <c r="AG177" i="1"/>
  <c r="AO177" i="1"/>
  <c r="AW175" i="1"/>
  <c r="BE175" i="1"/>
  <c r="AX176" i="1"/>
  <c r="BF176" i="1"/>
  <c r="AY177" i="1"/>
  <c r="AR177" i="1"/>
  <c r="AL175" i="1"/>
  <c r="AJ176" i="1"/>
  <c r="AH177" i="1"/>
  <c r="AP177" i="1"/>
  <c r="AX175" i="1"/>
  <c r="BF175" i="1"/>
  <c r="AY176" i="1"/>
  <c r="AS177" i="1"/>
  <c r="AZ177" i="1"/>
  <c r="AR176" i="1"/>
  <c r="AM175" i="1"/>
  <c r="AK176" i="1"/>
  <c r="AI177" i="1"/>
  <c r="AF177" i="1"/>
  <c r="AY175" i="1"/>
  <c r="AS176" i="1"/>
  <c r="AZ176" i="1"/>
  <c r="AT177" i="1"/>
  <c r="BA177" i="1"/>
  <c r="AR175" i="1"/>
  <c r="AN175" i="1"/>
  <c r="AL176" i="1"/>
  <c r="AJ177" i="1"/>
  <c r="AF176" i="1"/>
  <c r="S165" i="1"/>
  <c r="X165" i="1" s="1"/>
  <c r="S166" i="1"/>
  <c r="X166" i="1" s="1"/>
  <c r="S167" i="1"/>
  <c r="X167" i="1" s="1"/>
  <c r="BB167" i="1"/>
  <c r="AU167" i="1"/>
  <c r="AY166" i="1"/>
  <c r="BD165" i="1"/>
  <c r="AV165" i="1"/>
  <c r="AR165" i="1"/>
  <c r="AN164" i="1"/>
  <c r="AM165" i="1"/>
  <c r="AL166" i="1"/>
  <c r="AK167" i="1"/>
  <c r="AG166" i="1"/>
  <c r="AK166" i="1"/>
  <c r="BA167" i="1"/>
  <c r="BF166" i="1"/>
  <c r="AX166" i="1"/>
  <c r="BC165" i="1"/>
  <c r="AR164" i="1"/>
  <c r="AO164" i="1"/>
  <c r="AN165" i="1"/>
  <c r="AM166" i="1"/>
  <c r="AL167" i="1"/>
  <c r="AG167" i="1"/>
  <c r="AZ167" i="1"/>
  <c r="BE166" i="1"/>
  <c r="AW166" i="1"/>
  <c r="BB165" i="1"/>
  <c r="AU165" i="1"/>
  <c r="AH164" i="1"/>
  <c r="AP164" i="1"/>
  <c r="AO165" i="1"/>
  <c r="AN166" i="1"/>
  <c r="AM167" i="1"/>
  <c r="AF167" i="1"/>
  <c r="AY167" i="1"/>
  <c r="BD166" i="1"/>
  <c r="AV166" i="1"/>
  <c r="BA165" i="1"/>
  <c r="AT167" i="1"/>
  <c r="AI164" i="1"/>
  <c r="AH165" i="1"/>
  <c r="AP165" i="1"/>
  <c r="AO166" i="1"/>
  <c r="AN167" i="1"/>
  <c r="AF166" i="1"/>
  <c r="BE165" i="1"/>
  <c r="AM164" i="1"/>
  <c r="AG165" i="1"/>
  <c r="BF167" i="1"/>
  <c r="AX167" i="1"/>
  <c r="BC166" i="1"/>
  <c r="AZ165" i="1"/>
  <c r="AT166" i="1"/>
  <c r="AJ164" i="1"/>
  <c r="AI165" i="1"/>
  <c r="AH166" i="1"/>
  <c r="AP166" i="1"/>
  <c r="AO167" i="1"/>
  <c r="AF165" i="1"/>
  <c r="AR166" i="1"/>
  <c r="BE167" i="1"/>
  <c r="AW167" i="1"/>
  <c r="BB166" i="1"/>
  <c r="AU166" i="1"/>
  <c r="AY165" i="1"/>
  <c r="AT165" i="1"/>
  <c r="AK164" i="1"/>
  <c r="AJ165" i="1"/>
  <c r="AI166" i="1"/>
  <c r="AH167" i="1"/>
  <c r="AP167" i="1"/>
  <c r="AF164" i="1"/>
  <c r="AJ167" i="1"/>
  <c r="BD167" i="1"/>
  <c r="AV167" i="1"/>
  <c r="BA166" i="1"/>
  <c r="BF165" i="1"/>
  <c r="AX165" i="1"/>
  <c r="AR167" i="1"/>
  <c r="AL164" i="1"/>
  <c r="AK165" i="1"/>
  <c r="AJ166" i="1"/>
  <c r="AI167" i="1"/>
  <c r="AG164" i="1"/>
  <c r="BC167" i="1"/>
  <c r="AZ166" i="1"/>
  <c r="AW165" i="1"/>
  <c r="AL165" i="1"/>
  <c r="BC149" i="1"/>
  <c r="BB148" i="1"/>
  <c r="AU148" i="1"/>
  <c r="AN149" i="1"/>
  <c r="AN148" i="1"/>
  <c r="AG148" i="1"/>
  <c r="BF148" i="1"/>
  <c r="AR148" i="1"/>
  <c r="BB149" i="1"/>
  <c r="AU149" i="1"/>
  <c r="BA148" i="1"/>
  <c r="AT148" i="1"/>
  <c r="AM149" i="1"/>
  <c r="AM148" i="1"/>
  <c r="AK149" i="1"/>
  <c r="BA149" i="1"/>
  <c r="AT149" i="1"/>
  <c r="AZ148" i="1"/>
  <c r="AS148" i="1"/>
  <c r="AL149" i="1"/>
  <c r="AL148" i="1"/>
  <c r="AZ149" i="1"/>
  <c r="AS149" i="1"/>
  <c r="AY148" i="1"/>
  <c r="AR149" i="1"/>
  <c r="AK148" i="1"/>
  <c r="AJ149" i="1"/>
  <c r="BF149" i="1"/>
  <c r="AX149" i="1"/>
  <c r="BE148" i="1"/>
  <c r="AW148" i="1"/>
  <c r="AP149" i="1"/>
  <c r="AI149" i="1"/>
  <c r="AI148" i="1"/>
  <c r="BE149" i="1"/>
  <c r="AW149" i="1"/>
  <c r="BD148" i="1"/>
  <c r="AV148" i="1"/>
  <c r="AP148" i="1"/>
  <c r="AH149" i="1"/>
  <c r="AH148" i="1"/>
  <c r="AY149" i="1"/>
  <c r="AX148" i="1"/>
  <c r="AJ148" i="1"/>
  <c r="BD149" i="1"/>
  <c r="AV149" i="1"/>
  <c r="BC148" i="1"/>
  <c r="AO149" i="1"/>
  <c r="AO148" i="1"/>
  <c r="AG149" i="1"/>
  <c r="AZ69" i="1"/>
  <c r="BD68" i="1"/>
  <c r="AV68" i="1"/>
  <c r="AZ71" i="1"/>
  <c r="AU71" i="1"/>
  <c r="AR68" i="1"/>
  <c r="AN69" i="1"/>
  <c r="AL71" i="1"/>
  <c r="AH69" i="1"/>
  <c r="AF68" i="1"/>
  <c r="BE69" i="1"/>
  <c r="BA68" i="1"/>
  <c r="BE71" i="1"/>
  <c r="AT71" i="1"/>
  <c r="AM69" i="1"/>
  <c r="BD69" i="1"/>
  <c r="AV69" i="1"/>
  <c r="AZ68" i="1"/>
  <c r="BD71" i="1"/>
  <c r="AP68" i="1"/>
  <c r="AL69" i="1"/>
  <c r="AY69" i="1"/>
  <c r="BC68" i="1"/>
  <c r="AY71" i="1"/>
  <c r="AT69" i="1"/>
  <c r="AR71" i="1"/>
  <c r="AN68" i="1"/>
  <c r="AK69" i="1"/>
  <c r="AI68" i="1"/>
  <c r="AF69" i="1"/>
  <c r="AV71" i="1"/>
  <c r="AH71" i="1"/>
  <c r="AG68" i="1"/>
  <c r="BF69" i="1"/>
  <c r="AX69" i="1"/>
  <c r="BB68" i="1"/>
  <c r="BF71" i="1"/>
  <c r="AX71" i="1"/>
  <c r="AT68" i="1"/>
  <c r="AP69" i="1"/>
  <c r="AN71" i="1"/>
  <c r="AJ69" i="1"/>
  <c r="AH68" i="1"/>
  <c r="AF71" i="1"/>
  <c r="AW69" i="1"/>
  <c r="AW71" i="1"/>
  <c r="AO69" i="1"/>
  <c r="AK68" i="1"/>
  <c r="AS69" i="1"/>
  <c r="BC69" i="1"/>
  <c r="AY68" i="1"/>
  <c r="BC71" i="1"/>
  <c r="AS68" i="1"/>
  <c r="AO68" i="1"/>
  <c r="AM68" i="1"/>
  <c r="AK71" i="1"/>
  <c r="AG69" i="1"/>
  <c r="AU69" i="1"/>
  <c r="AP71" i="1"/>
  <c r="AJ71" i="1"/>
  <c r="BB69" i="1"/>
  <c r="BF68" i="1"/>
  <c r="AX68" i="1"/>
  <c r="BB71" i="1"/>
  <c r="AS71" i="1"/>
  <c r="AL68" i="1"/>
  <c r="BA69" i="1"/>
  <c r="BE68" i="1"/>
  <c r="AW68" i="1"/>
  <c r="BA71" i="1"/>
  <c r="AU68" i="1"/>
  <c r="AR69" i="1"/>
  <c r="AO71" i="1"/>
  <c r="AM71" i="1"/>
  <c r="AI69" i="1"/>
  <c r="AG71" i="1"/>
  <c r="AI71" i="1"/>
  <c r="AJ68" i="1"/>
  <c r="AH39" i="1"/>
  <c r="BA39" i="1"/>
  <c r="AV38" i="1"/>
  <c r="BD38" i="1"/>
  <c r="AW39" i="1"/>
  <c r="BE39" i="1"/>
  <c r="AX40" i="1"/>
  <c r="BF40" i="1"/>
  <c r="AY41" i="1"/>
  <c r="AR41" i="1"/>
  <c r="AK38" i="1"/>
  <c r="AI39" i="1"/>
  <c r="AG40" i="1"/>
  <c r="AO40" i="1"/>
  <c r="AM41" i="1"/>
  <c r="AN38" i="1"/>
  <c r="AI41" i="1"/>
  <c r="AW38" i="1"/>
  <c r="BE38" i="1"/>
  <c r="AX39" i="1"/>
  <c r="BF39" i="1"/>
  <c r="AY40" i="1"/>
  <c r="AS41" i="1"/>
  <c r="AZ41" i="1"/>
  <c r="AR40" i="1"/>
  <c r="AL38" i="1"/>
  <c r="AJ39" i="1"/>
  <c r="AH40" i="1"/>
  <c r="AP40" i="1"/>
  <c r="AN41" i="1"/>
  <c r="AT41" i="1"/>
  <c r="AK39" i="1"/>
  <c r="AO41" i="1"/>
  <c r="AY38" i="1"/>
  <c r="AT40" i="1"/>
  <c r="BB41" i="1"/>
  <c r="AJ40" i="1"/>
  <c r="AX38" i="1"/>
  <c r="BF38" i="1"/>
  <c r="AY39" i="1"/>
  <c r="AS40" i="1"/>
  <c r="AZ40" i="1"/>
  <c r="BA41" i="1"/>
  <c r="AR39" i="1"/>
  <c r="AM38" i="1"/>
  <c r="AI40" i="1"/>
  <c r="AG41" i="1"/>
  <c r="AZ39" i="1"/>
  <c r="AH41" i="1"/>
  <c r="AS38" i="1"/>
  <c r="AU40" i="1"/>
  <c r="BC41" i="1"/>
  <c r="AO38" i="1"/>
  <c r="AF41" i="1"/>
  <c r="AT38" i="1"/>
  <c r="BA38" i="1"/>
  <c r="AU39" i="1"/>
  <c r="BB39" i="1"/>
  <c r="BC40" i="1"/>
  <c r="AV41" i="1"/>
  <c r="BD41" i="1"/>
  <c r="AH38" i="1"/>
  <c r="AP38" i="1"/>
  <c r="AN39" i="1"/>
  <c r="AL40" i="1"/>
  <c r="AJ41" i="1"/>
  <c r="AF40" i="1"/>
  <c r="AS39" i="1"/>
  <c r="BA40" i="1"/>
  <c r="AU41" i="1"/>
  <c r="AL39" i="1"/>
  <c r="AM39" i="1"/>
  <c r="AU38" i="1"/>
  <c r="BB38" i="1"/>
  <c r="BC39" i="1"/>
  <c r="AV40" i="1"/>
  <c r="BD40" i="1"/>
  <c r="AW41" i="1"/>
  <c r="BE41" i="1"/>
  <c r="AI38" i="1"/>
  <c r="AG39" i="1"/>
  <c r="AO39" i="1"/>
  <c r="AM40" i="1"/>
  <c r="AK41" i="1"/>
  <c r="AF39" i="1"/>
  <c r="BC38" i="1"/>
  <c r="AV39" i="1"/>
  <c r="BD39" i="1"/>
  <c r="AW40" i="1"/>
  <c r="BE40" i="1"/>
  <c r="AX41" i="1"/>
  <c r="BF41" i="1"/>
  <c r="AJ38" i="1"/>
  <c r="AP39" i="1"/>
  <c r="AN40" i="1"/>
  <c r="AL41" i="1"/>
  <c r="AF38" i="1"/>
  <c r="AR38" i="1"/>
  <c r="AP41" i="1"/>
  <c r="AZ38" i="1"/>
  <c r="AT39" i="1"/>
  <c r="BB40" i="1"/>
  <c r="AG38" i="1"/>
  <c r="AK40" i="1"/>
  <c r="BB13" i="1"/>
  <c r="AU13" i="1"/>
  <c r="AL13" i="1"/>
  <c r="BD12" i="1"/>
  <c r="AV12" i="1"/>
  <c r="AN12" i="1"/>
  <c r="BF14" i="1"/>
  <c r="AX14" i="1"/>
  <c r="AP14" i="1"/>
  <c r="AH14" i="1"/>
  <c r="AN11" i="1"/>
  <c r="AL9" i="1"/>
  <c r="AI10" i="1"/>
  <c r="AS9" i="1"/>
  <c r="AZ9" i="1"/>
  <c r="AT10" i="1"/>
  <c r="BA10" i="1"/>
  <c r="AU11" i="1"/>
  <c r="BB11" i="1"/>
  <c r="AK12" i="1"/>
  <c r="AM11" i="1"/>
  <c r="AV10" i="1"/>
  <c r="AW10" i="1"/>
  <c r="BA13" i="1"/>
  <c r="AT13" i="1"/>
  <c r="AK13" i="1"/>
  <c r="BC12" i="1"/>
  <c r="AM12" i="1"/>
  <c r="BE14" i="1"/>
  <c r="AW14" i="1"/>
  <c r="AO14" i="1"/>
  <c r="AG14" i="1"/>
  <c r="AN10" i="1"/>
  <c r="AK11" i="1"/>
  <c r="AI9" i="1"/>
  <c r="AT9" i="1"/>
  <c r="BA9" i="1"/>
  <c r="AU10" i="1"/>
  <c r="BB10" i="1"/>
  <c r="BC11" i="1"/>
  <c r="AI13" i="1"/>
  <c r="AK9" i="1"/>
  <c r="AS12" i="1"/>
  <c r="AH9" i="1"/>
  <c r="AZ13" i="1"/>
  <c r="AS13" i="1"/>
  <c r="AJ13" i="1"/>
  <c r="BB12" i="1"/>
  <c r="AU12" i="1"/>
  <c r="AL12" i="1"/>
  <c r="BD14" i="1"/>
  <c r="AV14" i="1"/>
  <c r="AN14" i="1"/>
  <c r="AP11" i="1"/>
  <c r="AN9" i="1"/>
  <c r="AK10" i="1"/>
  <c r="AH11" i="1"/>
  <c r="AU9" i="1"/>
  <c r="BB9" i="1"/>
  <c r="BC10" i="1"/>
  <c r="AV11" i="1"/>
  <c r="BD11" i="1"/>
  <c r="AR13" i="1"/>
  <c r="AH10" i="1"/>
  <c r="BD10" i="1"/>
  <c r="AX13" i="1"/>
  <c r="AU14" i="1"/>
  <c r="AJ11" i="1"/>
  <c r="BF11" i="1"/>
  <c r="AY13" i="1"/>
  <c r="BA12" i="1"/>
  <c r="BC14" i="1"/>
  <c r="AM14" i="1"/>
  <c r="AW11" i="1"/>
  <c r="AP13" i="1"/>
  <c r="AJ12" i="1"/>
  <c r="AM10" i="1"/>
  <c r="BD9" i="1"/>
  <c r="BE13" i="1"/>
  <c r="AW13" i="1"/>
  <c r="AO13" i="1"/>
  <c r="AG13" i="1"/>
  <c r="AY12" i="1"/>
  <c r="AR12" i="1"/>
  <c r="AI12" i="1"/>
  <c r="BA14" i="1"/>
  <c r="AT14" i="1"/>
  <c r="AK14" i="1"/>
  <c r="AO11" i="1"/>
  <c r="AM9" i="1"/>
  <c r="AJ10" i="1"/>
  <c r="AG11" i="1"/>
  <c r="AW9" i="1"/>
  <c r="BE9" i="1"/>
  <c r="AX10" i="1"/>
  <c r="BF10" i="1"/>
  <c r="AY11" i="1"/>
  <c r="AR10" i="1"/>
  <c r="BB14" i="1"/>
  <c r="BE10" i="1"/>
  <c r="BD13" i="1"/>
  <c r="AV13" i="1"/>
  <c r="AN13" i="1"/>
  <c r="BF12" i="1"/>
  <c r="AX12" i="1"/>
  <c r="AP12" i="1"/>
  <c r="AH12" i="1"/>
  <c r="AZ14" i="1"/>
  <c r="AS14" i="1"/>
  <c r="AJ14" i="1"/>
  <c r="AO10" i="1"/>
  <c r="AL11" i="1"/>
  <c r="AJ9" i="1"/>
  <c r="AG10" i="1"/>
  <c r="AX9" i="1"/>
  <c r="BF9" i="1"/>
  <c r="AY10" i="1"/>
  <c r="AS11" i="1"/>
  <c r="AZ11" i="1"/>
  <c r="AR11" i="1"/>
  <c r="BE11" i="1"/>
  <c r="BF13" i="1"/>
  <c r="AP9" i="1"/>
  <c r="AX11" i="1"/>
  <c r="BC13" i="1"/>
  <c r="AM13" i="1"/>
  <c r="BE12" i="1"/>
  <c r="AW12" i="1"/>
  <c r="AO12" i="1"/>
  <c r="AG12" i="1"/>
  <c r="AY14" i="1"/>
  <c r="AR14" i="1"/>
  <c r="AI14" i="1"/>
  <c r="AO9" i="1"/>
  <c r="AL10" i="1"/>
  <c r="AI11" i="1"/>
  <c r="AG9" i="1"/>
  <c r="AY9" i="1"/>
  <c r="AS10" i="1"/>
  <c r="AZ10" i="1"/>
  <c r="AT11" i="1"/>
  <c r="BA11" i="1"/>
  <c r="AR9" i="1"/>
  <c r="AT12" i="1"/>
  <c r="AP10" i="1"/>
  <c r="BC9" i="1"/>
  <c r="AH13" i="1"/>
  <c r="AZ12" i="1"/>
  <c r="AL14" i="1"/>
  <c r="AV9" i="1"/>
  <c r="AS247" i="1"/>
  <c r="AZ247" i="1"/>
  <c r="AT248" i="1"/>
  <c r="BA248" i="1"/>
  <c r="AI247" i="1"/>
  <c r="AI248" i="1"/>
  <c r="AH248" i="1"/>
  <c r="AT247" i="1"/>
  <c r="BA247" i="1"/>
  <c r="AU248" i="1"/>
  <c r="BB248" i="1"/>
  <c r="AJ247" i="1"/>
  <c r="AJ248" i="1"/>
  <c r="AH247" i="1"/>
  <c r="AU247" i="1"/>
  <c r="BB247" i="1"/>
  <c r="BC248" i="1"/>
  <c r="AK247" i="1"/>
  <c r="AK248" i="1"/>
  <c r="AG248" i="1"/>
  <c r="BD247" i="1"/>
  <c r="AW248" i="1"/>
  <c r="AM247" i="1"/>
  <c r="AM248" i="1"/>
  <c r="BC247" i="1"/>
  <c r="AV248" i="1"/>
  <c r="BD248" i="1"/>
  <c r="AL247" i="1"/>
  <c r="AL248" i="1"/>
  <c r="AG247" i="1"/>
  <c r="BE248" i="1"/>
  <c r="AV247" i="1"/>
  <c r="AW247" i="1"/>
  <c r="BE247" i="1"/>
  <c r="AX248" i="1"/>
  <c r="BF248" i="1"/>
  <c r="AN247" i="1"/>
  <c r="AN248" i="1"/>
  <c r="AX247" i="1"/>
  <c r="BF247" i="1"/>
  <c r="AY248" i="1"/>
  <c r="AR248" i="1"/>
  <c r="AO247" i="1"/>
  <c r="AO248" i="1"/>
  <c r="AY247" i="1"/>
  <c r="AS248" i="1"/>
  <c r="AZ248" i="1"/>
  <c r="AR247" i="1"/>
  <c r="AP247" i="1"/>
  <c r="AP248" i="1"/>
  <c r="BD229" i="1"/>
  <c r="BF230" i="1"/>
  <c r="AY231" i="1"/>
  <c r="AR231" i="1"/>
  <c r="AT230" i="1"/>
  <c r="AL229" i="1"/>
  <c r="AL230" i="1"/>
  <c r="AL231" i="1"/>
  <c r="AG230" i="1"/>
  <c r="BB231" i="1"/>
  <c r="AW231" i="1"/>
  <c r="AR230" i="1"/>
  <c r="AN229" i="1"/>
  <c r="AG229" i="1"/>
  <c r="AO230" i="1"/>
  <c r="BE229" i="1"/>
  <c r="BA231" i="1"/>
  <c r="AX231" i="1"/>
  <c r="AZ230" i="1"/>
  <c r="AS230" i="1"/>
  <c r="AU229" i="1"/>
  <c r="AM229" i="1"/>
  <c r="AM230" i="1"/>
  <c r="AM231" i="1"/>
  <c r="AG231" i="1"/>
  <c r="BA230" i="1"/>
  <c r="BC231" i="1"/>
  <c r="AV231" i="1"/>
  <c r="AX230" i="1"/>
  <c r="AZ229" i="1"/>
  <c r="AS229" i="1"/>
  <c r="AO229" i="1"/>
  <c r="AO231" i="1"/>
  <c r="BB230" i="1"/>
  <c r="BD231" i="1"/>
  <c r="AW230" i="1"/>
  <c r="AY229" i="1"/>
  <c r="AR229" i="1"/>
  <c r="AP229" i="1"/>
  <c r="AP230" i="1"/>
  <c r="AP231" i="1"/>
  <c r="BA229" i="1"/>
  <c r="BC230" i="1"/>
  <c r="BE231" i="1"/>
  <c r="AU231" i="1"/>
  <c r="AV230" i="1"/>
  <c r="AX229" i="1"/>
  <c r="AI229" i="1"/>
  <c r="AI230" i="1"/>
  <c r="AI231" i="1"/>
  <c r="AH229" i="1"/>
  <c r="BB229" i="1"/>
  <c r="BD230" i="1"/>
  <c r="BF231" i="1"/>
  <c r="AT231" i="1"/>
  <c r="AW229" i="1"/>
  <c r="AJ229" i="1"/>
  <c r="AJ230" i="1"/>
  <c r="AJ231" i="1"/>
  <c r="AH230" i="1"/>
  <c r="BF229" i="1"/>
  <c r="AY230" i="1"/>
  <c r="AT229" i="1"/>
  <c r="AN230" i="1"/>
  <c r="BC229" i="1"/>
  <c r="BE230" i="1"/>
  <c r="AZ231" i="1"/>
  <c r="AS231" i="1"/>
  <c r="AU230" i="1"/>
  <c r="AV229" i="1"/>
  <c r="AK229" i="1"/>
  <c r="AK230" i="1"/>
  <c r="AK231" i="1"/>
  <c r="AH231" i="1"/>
  <c r="AN231" i="1"/>
  <c r="AT224" i="1"/>
  <c r="BA224" i="1"/>
  <c r="AT222" i="1"/>
  <c r="BA222" i="1"/>
  <c r="AR224" i="1"/>
  <c r="AO224" i="1"/>
  <c r="AN222" i="1"/>
  <c r="BB224" i="1"/>
  <c r="AU222" i="1"/>
  <c r="AH224" i="1"/>
  <c r="AO222" i="1"/>
  <c r="AU224" i="1"/>
  <c r="BB222" i="1"/>
  <c r="AP224" i="1"/>
  <c r="BC224" i="1"/>
  <c r="BC222" i="1"/>
  <c r="AI224" i="1"/>
  <c r="AH222" i="1"/>
  <c r="AP222" i="1"/>
  <c r="AK222" i="1"/>
  <c r="AV224" i="1"/>
  <c r="BD224" i="1"/>
  <c r="AV222" i="1"/>
  <c r="BD222" i="1"/>
  <c r="AJ224" i="1"/>
  <c r="AI222" i="1"/>
  <c r="AG222" i="1"/>
  <c r="AM222" i="1"/>
  <c r="AW224" i="1"/>
  <c r="BE224" i="1"/>
  <c r="AW222" i="1"/>
  <c r="BE222" i="1"/>
  <c r="AK224" i="1"/>
  <c r="AJ222" i="1"/>
  <c r="AG224" i="1"/>
  <c r="AX224" i="1"/>
  <c r="BF224" i="1"/>
  <c r="AX222" i="1"/>
  <c r="BF222" i="1"/>
  <c r="AL224" i="1"/>
  <c r="AS222" i="1"/>
  <c r="AN224" i="1"/>
  <c r="AY224" i="1"/>
  <c r="BG224" i="1"/>
  <c r="AY222" i="1"/>
  <c r="BG222" i="1"/>
  <c r="AM224" i="1"/>
  <c r="AL222" i="1"/>
  <c r="AS224" i="1"/>
  <c r="AZ224" i="1"/>
  <c r="AZ222" i="1"/>
  <c r="AR222" i="1"/>
  <c r="AV201" i="1"/>
  <c r="BD201" i="1"/>
  <c r="AV202" i="1"/>
  <c r="BD202" i="1"/>
  <c r="AV203" i="1"/>
  <c r="BD203" i="1"/>
  <c r="AV204" i="1"/>
  <c r="BD204" i="1"/>
  <c r="AI201" i="1"/>
  <c r="AI202" i="1"/>
  <c r="AH201" i="1"/>
  <c r="AW201" i="1"/>
  <c r="BE201" i="1"/>
  <c r="AW202" i="1"/>
  <c r="BE202" i="1"/>
  <c r="AW203" i="1"/>
  <c r="BE203" i="1"/>
  <c r="AW204" i="1"/>
  <c r="BE204" i="1"/>
  <c r="AJ201" i="1"/>
  <c r="AJ202" i="1"/>
  <c r="AJ203" i="1"/>
  <c r="AJ204" i="1"/>
  <c r="AH202" i="1"/>
  <c r="AX201" i="1"/>
  <c r="BF201" i="1"/>
  <c r="AX202" i="1"/>
  <c r="BF202" i="1"/>
  <c r="AX203" i="1"/>
  <c r="BF203" i="1"/>
  <c r="AX204" i="1"/>
  <c r="BF204" i="1"/>
  <c r="AK201" i="1"/>
  <c r="AK202" i="1"/>
  <c r="AK203" i="1"/>
  <c r="AK204" i="1"/>
  <c r="AH203" i="1"/>
  <c r="AY201" i="1"/>
  <c r="BG201" i="1"/>
  <c r="AY202" i="1"/>
  <c r="BG202" i="1"/>
  <c r="AY203" i="1"/>
  <c r="BG203" i="1"/>
  <c r="AY204" i="1"/>
  <c r="BG204" i="1"/>
  <c r="AL201" i="1"/>
  <c r="AL202" i="1"/>
  <c r="AL203" i="1"/>
  <c r="AL204" i="1"/>
  <c r="AH204" i="1"/>
  <c r="AG201" i="1"/>
  <c r="AS201" i="1"/>
  <c r="AZ201" i="1"/>
  <c r="AS202" i="1"/>
  <c r="AZ202" i="1"/>
  <c r="AS203" i="1"/>
  <c r="AZ203" i="1"/>
  <c r="AS204" i="1"/>
  <c r="AZ204" i="1"/>
  <c r="AR204" i="1"/>
  <c r="AM201" i="1"/>
  <c r="AM202" i="1"/>
  <c r="AM203" i="1"/>
  <c r="AM204" i="1"/>
  <c r="AG204" i="1"/>
  <c r="AT201" i="1"/>
  <c r="BA201" i="1"/>
  <c r="AT202" i="1"/>
  <c r="BA202" i="1"/>
  <c r="AT203" i="1"/>
  <c r="BA203" i="1"/>
  <c r="AT204" i="1"/>
  <c r="BA204" i="1"/>
  <c r="AR203" i="1"/>
  <c r="AN201" i="1"/>
  <c r="AN202" i="1"/>
  <c r="AN203" i="1"/>
  <c r="AN204" i="1"/>
  <c r="AG203" i="1"/>
  <c r="BC201" i="1"/>
  <c r="BC202" i="1"/>
  <c r="BC203" i="1"/>
  <c r="BC204" i="1"/>
  <c r="AR201" i="1"/>
  <c r="AP201" i="1"/>
  <c r="AP203" i="1"/>
  <c r="AP204" i="1"/>
  <c r="AI204" i="1"/>
  <c r="AU201" i="1"/>
  <c r="BB201" i="1"/>
  <c r="AU202" i="1"/>
  <c r="BB202" i="1"/>
  <c r="AU203" i="1"/>
  <c r="BB203" i="1"/>
  <c r="AU204" i="1"/>
  <c r="BB204" i="1"/>
  <c r="AR202" i="1"/>
  <c r="AO201" i="1"/>
  <c r="AO202" i="1"/>
  <c r="AO203" i="1"/>
  <c r="AO204" i="1"/>
  <c r="AG202" i="1"/>
  <c r="AP202" i="1"/>
  <c r="AI203" i="1"/>
  <c r="BA199" i="1"/>
  <c r="AZ199" i="1"/>
  <c r="BB199" i="1"/>
  <c r="BC199" i="1"/>
  <c r="BD199" i="1"/>
  <c r="BE199" i="1"/>
  <c r="AX199" i="1"/>
  <c r="BF199" i="1"/>
  <c r="AY199" i="1"/>
  <c r="AJ279" i="1"/>
  <c r="AI279" i="1"/>
  <c r="AH279" i="1"/>
  <c r="AP279" i="1"/>
  <c r="AO279" i="1"/>
  <c r="AG279" i="1"/>
  <c r="AN279" i="1"/>
  <c r="AM279" i="1"/>
  <c r="AL279" i="1"/>
  <c r="AK279" i="1"/>
  <c r="AO150" i="1"/>
  <c r="AV150" i="1"/>
  <c r="BD150" i="1"/>
  <c r="AK150" i="1"/>
  <c r="AH150" i="1"/>
  <c r="AP150" i="1"/>
  <c r="AW150" i="1"/>
  <c r="BE150" i="1"/>
  <c r="AI150" i="1"/>
  <c r="AX150" i="1"/>
  <c r="BF150" i="1"/>
  <c r="AJ150" i="1"/>
  <c r="AR150" i="1"/>
  <c r="AY150" i="1"/>
  <c r="AG150" i="1"/>
  <c r="AS150" i="1"/>
  <c r="AF150" i="1"/>
  <c r="AM150" i="1"/>
  <c r="AZ150" i="1"/>
  <c r="AU150" i="1"/>
  <c r="BC150" i="1"/>
  <c r="AL150" i="1"/>
  <c r="AT150" i="1"/>
  <c r="BA150" i="1"/>
  <c r="BB150" i="1"/>
  <c r="AN150" i="1"/>
  <c r="AF277" i="1"/>
  <c r="AF275" i="1"/>
  <c r="AF274" i="1"/>
  <c r="BF125" i="1"/>
  <c r="AX125" i="1"/>
  <c r="AV125" i="1"/>
  <c r="BC125" i="1"/>
  <c r="BB125" i="1"/>
  <c r="BE125" i="1"/>
  <c r="AW125" i="1"/>
  <c r="BD125" i="1"/>
  <c r="AU125" i="1"/>
  <c r="BA125" i="1"/>
  <c r="AZ125" i="1"/>
  <c r="AY125" i="1"/>
  <c r="AS125" i="1"/>
  <c r="AT125" i="1"/>
  <c r="AO125" i="1"/>
  <c r="AG125" i="1"/>
  <c r="Y125" i="1"/>
  <c r="AI125" i="1"/>
  <c r="AP125" i="1"/>
  <c r="AN125" i="1"/>
  <c r="AF125" i="1"/>
  <c r="W125" i="1"/>
  <c r="AM125" i="1"/>
  <c r="AE125" i="1"/>
  <c r="AL125" i="1"/>
  <c r="AD125" i="1"/>
  <c r="Z125" i="1"/>
  <c r="AK125" i="1"/>
  <c r="AC125" i="1"/>
  <c r="AA125" i="1"/>
  <c r="AH125" i="1"/>
  <c r="AJ125" i="1"/>
  <c r="AB125" i="1"/>
  <c r="U125" i="1"/>
  <c r="S125" i="1"/>
  <c r="BF183" i="1"/>
  <c r="BE182" i="1"/>
  <c r="BD181" i="1"/>
  <c r="BC180" i="1"/>
  <c r="BB179" i="1"/>
  <c r="BA178" i="1"/>
  <c r="AZ185" i="1"/>
  <c r="AX183" i="1"/>
  <c r="AW182" i="1"/>
  <c r="AV181" i="1"/>
  <c r="AU179" i="1"/>
  <c r="AT178" i="1"/>
  <c r="AS185" i="1"/>
  <c r="AG185" i="1"/>
  <c r="AO185" i="1"/>
  <c r="AM178" i="1"/>
  <c r="AK179" i="1"/>
  <c r="AI180" i="1"/>
  <c r="AG181" i="1"/>
  <c r="AO181" i="1"/>
  <c r="AM182" i="1"/>
  <c r="AK183" i="1"/>
  <c r="AF180" i="1"/>
  <c r="BF182" i="1"/>
  <c r="BE181" i="1"/>
  <c r="BD180" i="1"/>
  <c r="BC179" i="1"/>
  <c r="BB178" i="1"/>
  <c r="BA185" i="1"/>
  <c r="AY183" i="1"/>
  <c r="AX182" i="1"/>
  <c r="AW181" i="1"/>
  <c r="AU178" i="1"/>
  <c r="AT185" i="1"/>
  <c r="AR183" i="1"/>
  <c r="AN178" i="1"/>
  <c r="AP181" i="1"/>
  <c r="AV180" i="1"/>
  <c r="BF181" i="1"/>
  <c r="BE180" i="1"/>
  <c r="BD179" i="1"/>
  <c r="BC178" i="1"/>
  <c r="BB185" i="1"/>
  <c r="AZ183" i="1"/>
  <c r="AY182" i="1"/>
  <c r="AX181" i="1"/>
  <c r="AW180" i="1"/>
  <c r="AV179" i="1"/>
  <c r="AU185" i="1"/>
  <c r="AS183" i="1"/>
  <c r="AR182" i="1"/>
  <c r="AI185" i="1"/>
  <c r="AG178" i="1"/>
  <c r="AO178" i="1"/>
  <c r="AM179" i="1"/>
  <c r="AK180" i="1"/>
  <c r="AI181" i="1"/>
  <c r="AG182" i="1"/>
  <c r="AO182" i="1"/>
  <c r="AM183" i="1"/>
  <c r="AF182" i="1"/>
  <c r="BF178" i="1"/>
  <c r="BE185" i="1"/>
  <c r="BC183" i="1"/>
  <c r="BA181" i="1"/>
  <c r="AY179" i="1"/>
  <c r="AX178" i="1"/>
  <c r="AW185" i="1"/>
  <c r="AS180" i="1"/>
  <c r="AR179" i="1"/>
  <c r="AH179" i="1"/>
  <c r="AL181" i="1"/>
  <c r="AP183" i="1"/>
  <c r="AJ179" i="1"/>
  <c r="AL182" i="1"/>
  <c r="BF180" i="1"/>
  <c r="BE179" i="1"/>
  <c r="BD178" i="1"/>
  <c r="BC185" i="1"/>
  <c r="BA183" i="1"/>
  <c r="AZ182" i="1"/>
  <c r="AY181" i="1"/>
  <c r="AX180" i="1"/>
  <c r="AW179" i="1"/>
  <c r="AV178" i="1"/>
  <c r="AT183" i="1"/>
  <c r="AS182" i="1"/>
  <c r="AR181" i="1"/>
  <c r="AJ185" i="1"/>
  <c r="AH178" i="1"/>
  <c r="AP178" i="1"/>
  <c r="AN179" i="1"/>
  <c r="AL180" i="1"/>
  <c r="AJ181" i="1"/>
  <c r="AH182" i="1"/>
  <c r="AP182" i="1"/>
  <c r="AN183" i="1"/>
  <c r="AF183" i="1"/>
  <c r="AZ180" i="1"/>
  <c r="AT181" i="1"/>
  <c r="AJ178" i="1"/>
  <c r="AN180" i="1"/>
  <c r="AH183" i="1"/>
  <c r="AH180" i="1"/>
  <c r="AF179" i="1"/>
  <c r="AP185" i="1"/>
  <c r="AJ180" i="1"/>
  <c r="AF181" i="1"/>
  <c r="BF179" i="1"/>
  <c r="BE178" i="1"/>
  <c r="BD185" i="1"/>
  <c r="BB183" i="1"/>
  <c r="BA182" i="1"/>
  <c r="AZ181" i="1"/>
  <c r="AY180" i="1"/>
  <c r="AX179" i="1"/>
  <c r="AW178" i="1"/>
  <c r="AV185" i="1"/>
  <c r="AU183" i="1"/>
  <c r="AT182" i="1"/>
  <c r="AS181" i="1"/>
  <c r="AR180" i="1"/>
  <c r="AK185" i="1"/>
  <c r="AI178" i="1"/>
  <c r="AG179" i="1"/>
  <c r="AO179" i="1"/>
  <c r="AM180" i="1"/>
  <c r="AK181" i="1"/>
  <c r="AI182" i="1"/>
  <c r="AG183" i="1"/>
  <c r="AO183" i="1"/>
  <c r="AF185" i="1"/>
  <c r="BB182" i="1"/>
  <c r="AU182" i="1"/>
  <c r="AL185" i="1"/>
  <c r="AP179" i="1"/>
  <c r="AJ182" i="1"/>
  <c r="AN182" i="1"/>
  <c r="BF185" i="1"/>
  <c r="BD183" i="1"/>
  <c r="BC182" i="1"/>
  <c r="BB181" i="1"/>
  <c r="BA180" i="1"/>
  <c r="AZ179" i="1"/>
  <c r="AY178" i="1"/>
  <c r="AX185" i="1"/>
  <c r="AV183" i="1"/>
  <c r="AU181" i="1"/>
  <c r="AT180" i="1"/>
  <c r="AS179" i="1"/>
  <c r="AR178" i="1"/>
  <c r="AM185" i="1"/>
  <c r="AK178" i="1"/>
  <c r="AI179" i="1"/>
  <c r="AG180" i="1"/>
  <c r="AO180" i="1"/>
  <c r="AM181" i="1"/>
  <c r="AK182" i="1"/>
  <c r="AI183" i="1"/>
  <c r="AF178" i="1"/>
  <c r="BE183" i="1"/>
  <c r="BD182" i="1"/>
  <c r="BC181" i="1"/>
  <c r="BB180" i="1"/>
  <c r="BA179" i="1"/>
  <c r="AZ178" i="1"/>
  <c r="AY185" i="1"/>
  <c r="AW183" i="1"/>
  <c r="AV182" i="1"/>
  <c r="AU180" i="1"/>
  <c r="AT179" i="1"/>
  <c r="AS178" i="1"/>
  <c r="AR185" i="1"/>
  <c r="AN185" i="1"/>
  <c r="AL178" i="1"/>
  <c r="AP180" i="1"/>
  <c r="AN181" i="1"/>
  <c r="AJ183" i="1"/>
  <c r="AH185" i="1"/>
  <c r="AL179" i="1"/>
  <c r="AH181" i="1"/>
  <c r="AL183" i="1"/>
  <c r="AM90" i="1"/>
  <c r="AL90" i="1"/>
  <c r="AN90" i="1"/>
  <c r="AR90" i="1"/>
  <c r="AS90" i="1"/>
  <c r="AT90" i="1"/>
  <c r="AK90" i="1"/>
  <c r="AO90" i="1"/>
  <c r="AP90" i="1"/>
  <c r="AI90" i="1"/>
  <c r="AH90" i="1"/>
  <c r="AG90" i="1"/>
  <c r="AJ90" i="1"/>
  <c r="AF90" i="1"/>
  <c r="AY274" i="1"/>
  <c r="AZ275" i="1"/>
  <c r="BA277" i="1"/>
  <c r="AU274" i="1"/>
  <c r="AN274" i="1"/>
  <c r="AI277" i="1"/>
  <c r="AZ274" i="1"/>
  <c r="BA275" i="1"/>
  <c r="BB277" i="1"/>
  <c r="AR277" i="1"/>
  <c r="AM274" i="1"/>
  <c r="AJ277" i="1"/>
  <c r="BA274" i="1"/>
  <c r="BB275" i="1"/>
  <c r="BC277" i="1"/>
  <c r="AO275" i="1"/>
  <c r="AS277" i="1"/>
  <c r="AL274" i="1"/>
  <c r="AK277" i="1"/>
  <c r="BB274" i="1"/>
  <c r="BC275" i="1"/>
  <c r="BD277" i="1"/>
  <c r="AP275" i="1"/>
  <c r="AT277" i="1"/>
  <c r="AH274" i="1"/>
  <c r="AG274" i="1"/>
  <c r="BD274" i="1"/>
  <c r="AJ274" i="1"/>
  <c r="BF275" i="1"/>
  <c r="AO274" i="1"/>
  <c r="AS275" i="1"/>
  <c r="AN277" i="1"/>
  <c r="BF274" i="1"/>
  <c r="AV277" i="1"/>
  <c r="AP274" i="1"/>
  <c r="AM277" i="1"/>
  <c r="AH275" i="1"/>
  <c r="AW274" i="1"/>
  <c r="AY277" i="1"/>
  <c r="AS274" i="1"/>
  <c r="AM275" i="1"/>
  <c r="AK275" i="1"/>
  <c r="BC274" i="1"/>
  <c r="BD275" i="1"/>
  <c r="BE277" i="1"/>
  <c r="AU277" i="1"/>
  <c r="AI274" i="1"/>
  <c r="AG275" i="1"/>
  <c r="BE275" i="1"/>
  <c r="BF277" i="1"/>
  <c r="AR275" i="1"/>
  <c r="AG277" i="1"/>
  <c r="BE274" i="1"/>
  <c r="AK274" i="1"/>
  <c r="AT275" i="1"/>
  <c r="AX275" i="1"/>
  <c r="AO277" i="1"/>
  <c r="AX274" i="1"/>
  <c r="AZ277" i="1"/>
  <c r="AT274" i="1"/>
  <c r="AL275" i="1"/>
  <c r="AV275" i="1"/>
  <c r="AW277" i="1"/>
  <c r="AU275" i="1"/>
  <c r="AL277" i="1"/>
  <c r="AI275" i="1"/>
  <c r="AV274" i="1"/>
  <c r="AW275" i="1"/>
  <c r="AX277" i="1"/>
  <c r="AR274" i="1"/>
  <c r="AN275" i="1"/>
  <c r="AJ275" i="1"/>
  <c r="AY275" i="1"/>
  <c r="AP277" i="1"/>
  <c r="AH277" i="1"/>
  <c r="AY273" i="1"/>
  <c r="AH273" i="1"/>
  <c r="AZ273" i="1"/>
  <c r="AI273" i="1"/>
  <c r="AJ273" i="1"/>
  <c r="AW273" i="1"/>
  <c r="AK273" i="1"/>
  <c r="AL273" i="1"/>
  <c r="AV273" i="1"/>
  <c r="BE273" i="1"/>
  <c r="AU273" i="1"/>
  <c r="AS273" i="1"/>
  <c r="AO273" i="1"/>
  <c r="AM273" i="1"/>
  <c r="AN273" i="1"/>
  <c r="BF273" i="1"/>
  <c r="BD273" i="1"/>
  <c r="AX273" i="1"/>
  <c r="BB273" i="1"/>
  <c r="AT273" i="1"/>
  <c r="AG273" i="1"/>
  <c r="BC273" i="1"/>
  <c r="AP273" i="1"/>
  <c r="AR273" i="1"/>
  <c r="BA273" i="1"/>
  <c r="BA253" i="1"/>
  <c r="AZ250" i="1"/>
  <c r="AY251" i="1"/>
  <c r="AN253" i="1"/>
  <c r="AS250" i="1"/>
  <c r="AP251" i="1"/>
  <c r="AW251" i="1"/>
  <c r="AI253" i="1"/>
  <c r="AI251" i="1"/>
  <c r="BA250" i="1"/>
  <c r="AZ251" i="1"/>
  <c r="AO253" i="1"/>
  <c r="AV253" i="1"/>
  <c r="AT250" i="1"/>
  <c r="AJ253" i="1"/>
  <c r="AH250" i="1"/>
  <c r="BB253" i="1"/>
  <c r="AL253" i="1"/>
  <c r="AJ251" i="1"/>
  <c r="BA251" i="1"/>
  <c r="AW253" i="1"/>
  <c r="AR251" i="1"/>
  <c r="AK253" i="1"/>
  <c r="BC250" i="1"/>
  <c r="AS251" i="1"/>
  <c r="AG250" i="1"/>
  <c r="BC253" i="1"/>
  <c r="BB250" i="1"/>
  <c r="AP253" i="1"/>
  <c r="AU250" i="1"/>
  <c r="AM253" i="1"/>
  <c r="AK251" i="1"/>
  <c r="BB251" i="1"/>
  <c r="AN250" i="1"/>
  <c r="AL250" i="1"/>
  <c r="BD253" i="1"/>
  <c r="BE253" i="1"/>
  <c r="BD250" i="1"/>
  <c r="BC251" i="1"/>
  <c r="AR253" i="1"/>
  <c r="AO250" i="1"/>
  <c r="AV250" i="1"/>
  <c r="AT251" i="1"/>
  <c r="AM250" i="1"/>
  <c r="AI250" i="1"/>
  <c r="AG251" i="1"/>
  <c r="BF253" i="1"/>
  <c r="BE250" i="1"/>
  <c r="BD251" i="1"/>
  <c r="AS253" i="1"/>
  <c r="AP250" i="1"/>
  <c r="AW250" i="1"/>
  <c r="AU251" i="1"/>
  <c r="AL251" i="1"/>
  <c r="AJ250" i="1"/>
  <c r="AG253" i="1"/>
  <c r="AX250" i="1"/>
  <c r="BF250" i="1"/>
  <c r="BE251" i="1"/>
  <c r="AT253" i="1"/>
  <c r="AN251" i="1"/>
  <c r="AM251" i="1"/>
  <c r="AK250" i="1"/>
  <c r="AX253" i="1"/>
  <c r="AY250" i="1"/>
  <c r="AX251" i="1"/>
  <c r="BF251" i="1"/>
  <c r="AU253" i="1"/>
  <c r="AR250" i="1"/>
  <c r="AO251" i="1"/>
  <c r="AV251" i="1"/>
  <c r="AH253" i="1"/>
  <c r="AH251" i="1"/>
  <c r="AY253" i="1"/>
  <c r="AZ253" i="1"/>
  <c r="BE197" i="1"/>
  <c r="BF197" i="1"/>
  <c r="BE198" i="1"/>
  <c r="BF198" i="1"/>
  <c r="BE195" i="1"/>
  <c r="BF195" i="1"/>
  <c r="BB197" i="1"/>
  <c r="BC197" i="1"/>
  <c r="BD197" i="1"/>
  <c r="BB198" i="1"/>
  <c r="BC198" i="1"/>
  <c r="BD198" i="1"/>
  <c r="BB195" i="1"/>
  <c r="BC195" i="1"/>
  <c r="BD195" i="1"/>
  <c r="AY197" i="1"/>
  <c r="AZ197" i="1"/>
  <c r="BA197" i="1"/>
  <c r="AY198" i="1"/>
  <c r="AZ198" i="1"/>
  <c r="BA198" i="1"/>
  <c r="AX198" i="1"/>
  <c r="AY195" i="1"/>
  <c r="AZ195" i="1"/>
  <c r="BA195" i="1"/>
  <c r="AX195" i="1"/>
  <c r="AX197" i="1"/>
  <c r="AS197" i="1"/>
  <c r="AT197" i="1"/>
  <c r="AU197" i="1"/>
  <c r="AS198" i="1"/>
  <c r="AT198" i="1"/>
  <c r="AU198" i="1"/>
  <c r="AS199" i="1"/>
  <c r="AT199" i="1"/>
  <c r="AU199" i="1"/>
  <c r="AP197" i="1"/>
  <c r="AR197" i="1"/>
  <c r="AP198" i="1"/>
  <c r="AR198" i="1"/>
  <c r="AP199" i="1"/>
  <c r="AR199" i="1"/>
  <c r="AH197" i="1"/>
  <c r="AI197" i="1"/>
  <c r="AJ197" i="1"/>
  <c r="AK197" i="1"/>
  <c r="AL197" i="1"/>
  <c r="AM197" i="1"/>
  <c r="AN197" i="1"/>
  <c r="AO197" i="1"/>
  <c r="AH198" i="1"/>
  <c r="AI198" i="1"/>
  <c r="AJ198" i="1"/>
  <c r="AK198" i="1"/>
  <c r="AL198" i="1"/>
  <c r="AM198" i="1"/>
  <c r="AN198" i="1"/>
  <c r="AO198" i="1"/>
  <c r="AH199" i="1"/>
  <c r="AI199" i="1"/>
  <c r="AJ199" i="1"/>
  <c r="AK199" i="1"/>
  <c r="AL199" i="1"/>
  <c r="AM199" i="1"/>
  <c r="AN199" i="1"/>
  <c r="AO199" i="1"/>
  <c r="AG198" i="1"/>
  <c r="AG199" i="1"/>
  <c r="AR192" i="1"/>
  <c r="AG197" i="1"/>
  <c r="BD169" i="1"/>
  <c r="BE169" i="1"/>
  <c r="BF169" i="1"/>
  <c r="BD170" i="1"/>
  <c r="BE170" i="1"/>
  <c r="BF170" i="1"/>
  <c r="AX169" i="1"/>
  <c r="AY169" i="1"/>
  <c r="AZ169" i="1"/>
  <c r="BA169" i="1"/>
  <c r="BB169" i="1"/>
  <c r="BC169" i="1"/>
  <c r="AX170" i="1"/>
  <c r="AY170" i="1"/>
  <c r="AZ170" i="1"/>
  <c r="BA170" i="1"/>
  <c r="BB170" i="1"/>
  <c r="BC170" i="1"/>
  <c r="AV169" i="1"/>
  <c r="AW169" i="1"/>
  <c r="AV170" i="1"/>
  <c r="AW170" i="1"/>
  <c r="AT169" i="1"/>
  <c r="AU169" i="1"/>
  <c r="AT170" i="1"/>
  <c r="AU170" i="1"/>
  <c r="AR169" i="1"/>
  <c r="AS169" i="1"/>
  <c r="AR170" i="1"/>
  <c r="AS170" i="1"/>
  <c r="AO169" i="1"/>
  <c r="AP169" i="1"/>
  <c r="AO170" i="1"/>
  <c r="AP170" i="1"/>
  <c r="AK169" i="1"/>
  <c r="AL169" i="1"/>
  <c r="AM169" i="1"/>
  <c r="AN169" i="1"/>
  <c r="AK170" i="1"/>
  <c r="AL170" i="1"/>
  <c r="AM170" i="1"/>
  <c r="AN170" i="1"/>
  <c r="AI169" i="1"/>
  <c r="AJ169" i="1"/>
  <c r="AI170" i="1"/>
  <c r="AJ170" i="1"/>
  <c r="AG170" i="1"/>
  <c r="AH170" i="1"/>
  <c r="AG169" i="1"/>
  <c r="AH169" i="1"/>
  <c r="AV146" i="1"/>
  <c r="AW146" i="1"/>
  <c r="AX146" i="1"/>
  <c r="AY146" i="1"/>
  <c r="AZ146" i="1"/>
  <c r="BA146" i="1"/>
  <c r="BB146" i="1"/>
  <c r="BC146" i="1"/>
  <c r="BD146" i="1"/>
  <c r="BE146" i="1"/>
  <c r="BF146" i="1"/>
  <c r="BE143" i="1"/>
  <c r="BF143" i="1"/>
  <c r="BE144" i="1"/>
  <c r="BF144" i="1"/>
  <c r="BE145" i="1"/>
  <c r="BF145" i="1"/>
  <c r="AX143" i="1"/>
  <c r="AY143" i="1"/>
  <c r="AZ143" i="1"/>
  <c r="BA143" i="1"/>
  <c r="BB143" i="1"/>
  <c r="BC143" i="1"/>
  <c r="BD143" i="1"/>
  <c r="AX144" i="1"/>
  <c r="AY144" i="1"/>
  <c r="AZ144" i="1"/>
  <c r="BA144" i="1"/>
  <c r="BB144" i="1"/>
  <c r="BC144" i="1"/>
  <c r="BD144" i="1"/>
  <c r="AX145" i="1"/>
  <c r="AY145" i="1"/>
  <c r="AZ145" i="1"/>
  <c r="BA145" i="1"/>
  <c r="BB145" i="1"/>
  <c r="BC145" i="1"/>
  <c r="BD145" i="1"/>
  <c r="AW143" i="1"/>
  <c r="AW144" i="1"/>
  <c r="AW145" i="1"/>
  <c r="AR143" i="1"/>
  <c r="AS143" i="1"/>
  <c r="AT143" i="1"/>
  <c r="AU143" i="1"/>
  <c r="AR144" i="1"/>
  <c r="AS144" i="1"/>
  <c r="AT144" i="1"/>
  <c r="AU144" i="1"/>
  <c r="AV143" i="1"/>
  <c r="AR145" i="1"/>
  <c r="AS145" i="1"/>
  <c r="AT145" i="1"/>
  <c r="AU145" i="1"/>
  <c r="AV144" i="1"/>
  <c r="AR146" i="1"/>
  <c r="AS146" i="1"/>
  <c r="AT146" i="1"/>
  <c r="AU146" i="1"/>
  <c r="AV145" i="1"/>
  <c r="AP143" i="1"/>
  <c r="AP144" i="1"/>
  <c r="AP145" i="1"/>
  <c r="AP146" i="1"/>
  <c r="AL143" i="1"/>
  <c r="AM143" i="1"/>
  <c r="AN143" i="1"/>
  <c r="AO143" i="1"/>
  <c r="AL144" i="1"/>
  <c r="AM144" i="1"/>
  <c r="AN144" i="1"/>
  <c r="AO144" i="1"/>
  <c r="AL145" i="1"/>
  <c r="AM145" i="1"/>
  <c r="AN145" i="1"/>
  <c r="AO145" i="1"/>
  <c r="AL146" i="1"/>
  <c r="AM146" i="1"/>
  <c r="AN146" i="1"/>
  <c r="AO146" i="1"/>
  <c r="AH143" i="1"/>
  <c r="AI143" i="1"/>
  <c r="AJ143" i="1"/>
  <c r="AK143" i="1"/>
  <c r="AH144" i="1"/>
  <c r="AI144" i="1"/>
  <c r="AJ144" i="1"/>
  <c r="AK144" i="1"/>
  <c r="AH145" i="1"/>
  <c r="AI145" i="1"/>
  <c r="AJ145" i="1"/>
  <c r="AK145" i="1"/>
  <c r="AH146" i="1"/>
  <c r="AI146" i="1"/>
  <c r="AJ146" i="1"/>
  <c r="AK146" i="1"/>
  <c r="AG143" i="1"/>
  <c r="AG144" i="1"/>
  <c r="AG145" i="1"/>
  <c r="AG146" i="1"/>
  <c r="AX131" i="1"/>
  <c r="AY131" i="1"/>
  <c r="AZ131" i="1"/>
  <c r="BA131" i="1"/>
  <c r="BB131" i="1"/>
  <c r="BC131" i="1"/>
  <c r="BD131" i="1"/>
  <c r="BE131" i="1"/>
  <c r="BF131" i="1"/>
  <c r="AX132" i="1"/>
  <c r="AY132" i="1"/>
  <c r="AZ132" i="1"/>
  <c r="BA132" i="1"/>
  <c r="BB132" i="1"/>
  <c r="BC132" i="1"/>
  <c r="BD132" i="1"/>
  <c r="BE132" i="1"/>
  <c r="BF132" i="1"/>
  <c r="AX133" i="1"/>
  <c r="AY133" i="1"/>
  <c r="AZ133" i="1"/>
  <c r="BA133" i="1"/>
  <c r="BB133" i="1"/>
  <c r="BC133" i="1"/>
  <c r="BD133" i="1"/>
  <c r="BE133" i="1"/>
  <c r="BF133" i="1"/>
  <c r="AR131" i="1"/>
  <c r="AS131" i="1"/>
  <c r="AT131" i="1"/>
  <c r="AU131" i="1"/>
  <c r="AV131" i="1"/>
  <c r="AW131" i="1"/>
  <c r="AR132" i="1"/>
  <c r="AS132" i="1"/>
  <c r="AT132" i="1"/>
  <c r="AU132" i="1"/>
  <c r="AV132" i="1"/>
  <c r="AW132" i="1"/>
  <c r="AR133" i="1"/>
  <c r="AS133" i="1"/>
  <c r="AT133" i="1"/>
  <c r="AU133" i="1"/>
  <c r="AV133" i="1"/>
  <c r="AW133" i="1"/>
  <c r="AP131" i="1"/>
  <c r="AP132" i="1"/>
  <c r="AP133" i="1"/>
  <c r="AO131" i="1"/>
  <c r="AO132" i="1"/>
  <c r="AO133" i="1"/>
  <c r="AM131" i="1"/>
  <c r="AN131" i="1"/>
  <c r="AM132" i="1"/>
  <c r="AN132" i="1"/>
  <c r="AM133" i="1"/>
  <c r="AN133" i="1"/>
  <c r="AH131" i="1"/>
  <c r="AI131" i="1"/>
  <c r="AJ131" i="1"/>
  <c r="AK131" i="1"/>
  <c r="AL131" i="1"/>
  <c r="AH132" i="1"/>
  <c r="AI132" i="1"/>
  <c r="AJ132" i="1"/>
  <c r="AK132" i="1"/>
  <c r="AL132" i="1"/>
  <c r="AH133" i="1"/>
  <c r="AI133" i="1"/>
  <c r="AJ133" i="1"/>
  <c r="AK133" i="1"/>
  <c r="AL133" i="1"/>
  <c r="AG131" i="1"/>
  <c r="AG132" i="1"/>
  <c r="AG133" i="1"/>
  <c r="AX127" i="1"/>
  <c r="AY127" i="1"/>
  <c r="AZ127" i="1"/>
  <c r="BA127" i="1"/>
  <c r="BB127" i="1"/>
  <c r="BC127" i="1"/>
  <c r="BD127" i="1"/>
  <c r="BE127" i="1"/>
  <c r="BF127" i="1"/>
  <c r="AX129" i="1"/>
  <c r="AY129" i="1"/>
  <c r="AZ129" i="1"/>
  <c r="BA129" i="1"/>
  <c r="BB129" i="1"/>
  <c r="BC129" i="1"/>
  <c r="BD129" i="1"/>
  <c r="BE129" i="1"/>
  <c r="BF129" i="1"/>
  <c r="AR127" i="1"/>
  <c r="AS127" i="1"/>
  <c r="AT127" i="1"/>
  <c r="AU127" i="1"/>
  <c r="AV127" i="1"/>
  <c r="AW127" i="1"/>
  <c r="AR129" i="1"/>
  <c r="AS129" i="1"/>
  <c r="AT129" i="1"/>
  <c r="AU129" i="1"/>
  <c r="AV129" i="1"/>
  <c r="AW129" i="1"/>
  <c r="AP127" i="1"/>
  <c r="AP129" i="1"/>
  <c r="AO129" i="1"/>
  <c r="AO127" i="1"/>
  <c r="AX95" i="1"/>
  <c r="AY95" i="1"/>
  <c r="AZ95" i="1"/>
  <c r="BA95" i="1"/>
  <c r="BB95" i="1"/>
  <c r="BC95" i="1"/>
  <c r="BD95" i="1"/>
  <c r="BE95" i="1"/>
  <c r="BF95" i="1"/>
  <c r="AX96" i="1"/>
  <c r="AY96" i="1"/>
  <c r="AZ96" i="1"/>
  <c r="BA96" i="1"/>
  <c r="BB96" i="1"/>
  <c r="BC96" i="1"/>
  <c r="BD96" i="1"/>
  <c r="BE96" i="1"/>
  <c r="BF96" i="1"/>
  <c r="AR95" i="1"/>
  <c r="AS95" i="1"/>
  <c r="AT95" i="1"/>
  <c r="AU95" i="1"/>
  <c r="AV95" i="1"/>
  <c r="AW95" i="1"/>
  <c r="AR96" i="1"/>
  <c r="AS96" i="1"/>
  <c r="AT96" i="1"/>
  <c r="AU96" i="1"/>
  <c r="AV96" i="1"/>
  <c r="AW96" i="1"/>
  <c r="AN96" i="1"/>
  <c r="AO96" i="1"/>
  <c r="AP96" i="1"/>
  <c r="AO95" i="1"/>
  <c r="AP95" i="1"/>
  <c r="AG96" i="1"/>
  <c r="AH96" i="1"/>
  <c r="AI96" i="1"/>
  <c r="AJ96" i="1"/>
  <c r="AK96" i="1"/>
  <c r="AL96" i="1"/>
  <c r="AM96" i="1"/>
  <c r="AG95" i="1"/>
  <c r="AH95" i="1"/>
  <c r="AI95" i="1"/>
  <c r="AJ95" i="1"/>
  <c r="AK95" i="1"/>
  <c r="AL95" i="1"/>
  <c r="AM95" i="1"/>
  <c r="AN95" i="1"/>
  <c r="AF96" i="1"/>
  <c r="AF95" i="1"/>
  <c r="K95" i="1"/>
  <c r="K96" i="1"/>
  <c r="AY90" i="1"/>
  <c r="AZ90" i="1"/>
  <c r="BA90" i="1"/>
  <c r="BB90" i="1"/>
  <c r="BC90" i="1"/>
  <c r="BD90" i="1"/>
  <c r="BE90" i="1"/>
  <c r="BF90" i="1"/>
  <c r="AX90" i="1"/>
  <c r="BF73" i="1"/>
  <c r="BE73" i="1"/>
  <c r="BD73" i="1"/>
  <c r="AX73" i="1"/>
  <c r="AY73" i="1"/>
  <c r="AZ73" i="1"/>
  <c r="BA73" i="1"/>
  <c r="BB73" i="1"/>
  <c r="BC73" i="1"/>
  <c r="AV73" i="1"/>
  <c r="AW73" i="1"/>
  <c r="AU73" i="1"/>
  <c r="AS73" i="1"/>
  <c r="AT73" i="1"/>
  <c r="AR73" i="1"/>
  <c r="AP73" i="1"/>
  <c r="AO73" i="1"/>
  <c r="AM73" i="1"/>
  <c r="AL73" i="1"/>
  <c r="AK73" i="1"/>
  <c r="AX26" i="1"/>
  <c r="AY26" i="1"/>
  <c r="AZ26" i="1"/>
  <c r="BA26" i="1"/>
  <c r="AZ27" i="1"/>
  <c r="AY28" i="1"/>
  <c r="AX29" i="1"/>
  <c r="BF29" i="1"/>
  <c r="BE30" i="1"/>
  <c r="BD31" i="1"/>
  <c r="BC32" i="1"/>
  <c r="BB33" i="1"/>
  <c r="BA21" i="1"/>
  <c r="AZ22" i="1"/>
  <c r="AY23" i="1"/>
  <c r="AX24" i="1"/>
  <c r="BF24" i="1"/>
  <c r="AW29" i="1"/>
  <c r="AW33" i="1"/>
  <c r="AW24" i="1"/>
  <c r="AU28" i="1"/>
  <c r="AT31" i="1"/>
  <c r="AU23" i="1"/>
  <c r="AS29" i="1"/>
  <c r="AS24" i="1"/>
  <c r="AR21" i="1"/>
  <c r="AO21" i="1"/>
  <c r="AM24" i="1"/>
  <c r="AK21" i="1"/>
  <c r="AG21" i="1"/>
  <c r="BB26" i="1"/>
  <c r="BA27" i="1"/>
  <c r="AZ28" i="1"/>
  <c r="AX30" i="1"/>
  <c r="BF30" i="1"/>
  <c r="BE31" i="1"/>
  <c r="BD32" i="1"/>
  <c r="BC33" i="1"/>
  <c r="BB21" i="1"/>
  <c r="BA22" i="1"/>
  <c r="AZ23" i="1"/>
  <c r="AV26" i="1"/>
  <c r="AV30" i="1"/>
  <c r="AV21" i="1"/>
  <c r="AU31" i="1"/>
  <c r="AR27" i="1"/>
  <c r="AR22" i="1"/>
  <c r="AL23" i="1"/>
  <c r="AN24" i="1"/>
  <c r="BC26" i="1"/>
  <c r="BA28" i="1"/>
  <c r="AZ29" i="1"/>
  <c r="AY30" i="1"/>
  <c r="BF31" i="1"/>
  <c r="BD33" i="1"/>
  <c r="BB22" i="1"/>
  <c r="AZ24" i="1"/>
  <c r="AW30" i="1"/>
  <c r="AU26" i="1"/>
  <c r="AU21" i="1"/>
  <c r="AS31" i="1"/>
  <c r="AR23" i="1"/>
  <c r="AM23" i="1"/>
  <c r="AH22" i="1"/>
  <c r="BB28" i="1"/>
  <c r="AY31" i="1"/>
  <c r="BE33" i="1"/>
  <c r="BB23" i="1"/>
  <c r="AV27" i="1"/>
  <c r="AV31" i="1"/>
  <c r="AT32" i="1"/>
  <c r="AU24" i="1"/>
  <c r="AR29" i="1"/>
  <c r="AN23" i="1"/>
  <c r="AH23" i="1"/>
  <c r="BC28" i="1"/>
  <c r="BB29" i="1"/>
  <c r="AZ31" i="1"/>
  <c r="AX33" i="1"/>
  <c r="BE21" i="1"/>
  <c r="BC23" i="1"/>
  <c r="AW27" i="1"/>
  <c r="AW22" i="1"/>
  <c r="AY29" i="1"/>
  <c r="AY24" i="1"/>
  <c r="AT26" i="1"/>
  <c r="AT21" i="1"/>
  <c r="AS30" i="1"/>
  <c r="AP21" i="1"/>
  <c r="AH21" i="1"/>
  <c r="BB27" i="1"/>
  <c r="AX31" i="1"/>
  <c r="BE32" i="1"/>
  <c r="BC21" i="1"/>
  <c r="BA23" i="1"/>
  <c r="AW26" i="1"/>
  <c r="AW21" i="1"/>
  <c r="AT29" i="1"/>
  <c r="AT24" i="1"/>
  <c r="AR28" i="1"/>
  <c r="AO24" i="1"/>
  <c r="BC27" i="1"/>
  <c r="BA29" i="1"/>
  <c r="AZ30" i="1"/>
  <c r="AX32" i="1"/>
  <c r="BF32" i="1"/>
  <c r="BD21" i="1"/>
  <c r="BC22" i="1"/>
  <c r="BA24" i="1"/>
  <c r="AV22" i="1"/>
  <c r="AU29" i="1"/>
  <c r="AS32" i="1"/>
  <c r="AR24" i="1"/>
  <c r="AL22" i="1"/>
  <c r="AP24" i="1"/>
  <c r="BD27" i="1"/>
  <c r="BA30" i="1"/>
  <c r="AY32" i="1"/>
  <c r="BF33" i="1"/>
  <c r="BD22" i="1"/>
  <c r="BB24" i="1"/>
  <c r="AW31" i="1"/>
  <c r="AT27" i="1"/>
  <c r="BD26" i="1"/>
  <c r="BE26" i="1"/>
  <c r="AX27" i="1"/>
  <c r="BC29" i="1"/>
  <c r="BC31" i="1"/>
  <c r="AY21" i="1"/>
  <c r="BD23" i="1"/>
  <c r="AV29" i="1"/>
  <c r="AT33" i="1"/>
  <c r="AS27" i="1"/>
  <c r="AR32" i="1"/>
  <c r="AO22" i="1"/>
  <c r="AK23" i="1"/>
  <c r="AY27" i="1"/>
  <c r="BD29" i="1"/>
  <c r="AZ32" i="1"/>
  <c r="AZ21" i="1"/>
  <c r="BE23" i="1"/>
  <c r="AV32" i="1"/>
  <c r="AT28" i="1"/>
  <c r="AU33" i="1"/>
  <c r="AS28" i="1"/>
  <c r="AR33" i="1"/>
  <c r="AP22" i="1"/>
  <c r="AK24" i="1"/>
  <c r="BE27" i="1"/>
  <c r="BE29" i="1"/>
  <c r="BA32" i="1"/>
  <c r="BF21" i="1"/>
  <c r="BF23" i="1"/>
  <c r="AW32" i="1"/>
  <c r="AT22" i="1"/>
  <c r="AS33" i="1"/>
  <c r="AR26" i="1"/>
  <c r="AO23" i="1"/>
  <c r="AH24" i="1"/>
  <c r="AG22" i="1"/>
  <c r="BD30" i="1"/>
  <c r="BE24" i="1"/>
  <c r="AS23" i="1"/>
  <c r="AL24" i="1"/>
  <c r="BA31" i="1"/>
  <c r="BA33" i="1"/>
  <c r="AV28" i="1"/>
  <c r="AU32" i="1"/>
  <c r="AR30" i="1"/>
  <c r="BF28" i="1"/>
  <c r="AX23" i="1"/>
  <c r="AU27" i="1"/>
  <c r="AS26" i="1"/>
  <c r="AN22" i="1"/>
  <c r="BF27" i="1"/>
  <c r="BB30" i="1"/>
  <c r="BB32" i="1"/>
  <c r="AX22" i="1"/>
  <c r="BC24" i="1"/>
  <c r="AV33" i="1"/>
  <c r="AT30" i="1"/>
  <c r="AU22" i="1"/>
  <c r="AS21" i="1"/>
  <c r="AL21" i="1"/>
  <c r="AP23" i="1"/>
  <c r="AG24" i="1"/>
  <c r="BC30" i="1"/>
  <c r="AY33" i="1"/>
  <c r="AY22" i="1"/>
  <c r="BD24" i="1"/>
  <c r="AV23" i="1"/>
  <c r="AU30" i="1"/>
  <c r="AS22" i="1"/>
  <c r="AM21" i="1"/>
  <c r="BD28" i="1"/>
  <c r="AZ33" i="1"/>
  <c r="BE22" i="1"/>
  <c r="AW23" i="1"/>
  <c r="AT23" i="1"/>
  <c r="AN21" i="1"/>
  <c r="AG23" i="1"/>
  <c r="BE28" i="1"/>
  <c r="BF22" i="1"/>
  <c r="AV24" i="1"/>
  <c r="AM22" i="1"/>
  <c r="BF26" i="1"/>
  <c r="BB31" i="1"/>
  <c r="AX21" i="1"/>
  <c r="AW28" i="1"/>
  <c r="AR31" i="1"/>
  <c r="AK22" i="1"/>
  <c r="AX28" i="1"/>
  <c r="BE162" i="1"/>
  <c r="BB163" i="1"/>
  <c r="AZ162" i="1"/>
  <c r="AX163" i="1"/>
  <c r="BE163" i="1"/>
  <c r="BF163" i="1"/>
  <c r="AZ163" i="1"/>
  <c r="BD161" i="1"/>
  <c r="AX161" i="1"/>
  <c r="BF162" i="1"/>
  <c r="BC161" i="1"/>
  <c r="BC162" i="1"/>
  <c r="BA161" i="1"/>
  <c r="BD163" i="1"/>
  <c r="AZ161" i="1"/>
  <c r="BA162" i="1"/>
  <c r="AX162" i="1"/>
  <c r="AY163" i="1"/>
  <c r="BC163" i="1"/>
  <c r="AY161" i="1"/>
  <c r="BF161" i="1"/>
  <c r="BD162" i="1"/>
  <c r="BB161" i="1"/>
  <c r="BG161" i="1"/>
  <c r="BB162" i="1"/>
  <c r="AY162" i="1"/>
  <c r="BA163" i="1"/>
  <c r="AN86" i="1"/>
  <c r="BC86" i="1"/>
  <c r="AK87" i="1"/>
  <c r="AS87" i="1"/>
  <c r="AZ87" i="1"/>
  <c r="AH88" i="1"/>
  <c r="AP88" i="1"/>
  <c r="AW88" i="1"/>
  <c r="BE88" i="1"/>
  <c r="AP86" i="1"/>
  <c r="AM87" i="1"/>
  <c r="BB87" i="1"/>
  <c r="AR88" i="1"/>
  <c r="AF87" i="1"/>
  <c r="AX86" i="1"/>
  <c r="AN87" i="1"/>
  <c r="BC87" i="1"/>
  <c r="AZ88" i="1"/>
  <c r="AJ86" i="1"/>
  <c r="AG87" i="1"/>
  <c r="BD87" i="1"/>
  <c r="AT88" i="1"/>
  <c r="AS86" i="1"/>
  <c r="AZ86" i="1"/>
  <c r="BE87" i="1"/>
  <c r="BB88" i="1"/>
  <c r="BA86" i="1"/>
  <c r="AI87" i="1"/>
  <c r="AN88" i="1"/>
  <c r="AM86" i="1"/>
  <c r="AV88" i="1"/>
  <c r="AG86" i="1"/>
  <c r="AO86" i="1"/>
  <c r="AV86" i="1"/>
  <c r="BD86" i="1"/>
  <c r="AL87" i="1"/>
  <c r="AT87" i="1"/>
  <c r="BA87" i="1"/>
  <c r="AI88" i="1"/>
  <c r="AX88" i="1"/>
  <c r="BF88" i="1"/>
  <c r="AW86" i="1"/>
  <c r="BE86" i="1"/>
  <c r="AU87" i="1"/>
  <c r="AJ88" i="1"/>
  <c r="AI86" i="1"/>
  <c r="BF86" i="1"/>
  <c r="AK88" i="1"/>
  <c r="AF88" i="1"/>
  <c r="AR86" i="1"/>
  <c r="AO87" i="1"/>
  <c r="AV87" i="1"/>
  <c r="AL88" i="1"/>
  <c r="BA88" i="1"/>
  <c r="AK86" i="1"/>
  <c r="AH87" i="1"/>
  <c r="AM88" i="1"/>
  <c r="AL86" i="1"/>
  <c r="BF87" i="1"/>
  <c r="AU86" i="1"/>
  <c r="AG88" i="1"/>
  <c r="AH86" i="1"/>
  <c r="AY88" i="1"/>
  <c r="AS88" i="1"/>
  <c r="AY86" i="1"/>
  <c r="AF86" i="1"/>
  <c r="AU88" i="1"/>
  <c r="AT86" i="1"/>
  <c r="AJ87" i="1"/>
  <c r="AR87" i="1"/>
  <c r="AO88" i="1"/>
  <c r="AP87" i="1"/>
  <c r="AW87" i="1"/>
  <c r="AX87" i="1"/>
  <c r="BC88" i="1"/>
  <c r="BB86" i="1"/>
  <c r="AY87" i="1"/>
  <c r="BD88" i="1"/>
  <c r="BF215" i="1"/>
  <c r="AV83" i="1"/>
  <c r="AH82" i="1"/>
  <c r="AU83" i="1"/>
  <c r="AT83" i="1"/>
  <c r="AS83" i="1"/>
  <c r="AK83" i="1"/>
  <c r="AU82" i="1"/>
  <c r="AM82" i="1"/>
  <c r="AV81" i="1"/>
  <c r="AO81" i="1"/>
  <c r="AG81" i="1"/>
  <c r="AI80" i="1"/>
  <c r="K83" i="1"/>
  <c r="BB83" i="1"/>
  <c r="BC82" i="1"/>
  <c r="BD81" i="1"/>
  <c r="BE80" i="1"/>
  <c r="AX76" i="1"/>
  <c r="BF76" i="1"/>
  <c r="AJ83" i="1"/>
  <c r="AT82" i="1"/>
  <c r="AL82" i="1"/>
  <c r="AN81" i="1"/>
  <c r="AW80" i="1"/>
  <c r="AP80" i="1"/>
  <c r="AH80" i="1"/>
  <c r="K76" i="1"/>
  <c r="BA83" i="1"/>
  <c r="BB82" i="1"/>
  <c r="BC81" i="1"/>
  <c r="BD80" i="1"/>
  <c r="AR76" i="1"/>
  <c r="AY76" i="1"/>
  <c r="AI83" i="1"/>
  <c r="AS82" i="1"/>
  <c r="AK82" i="1"/>
  <c r="AU81" i="1"/>
  <c r="AM81" i="1"/>
  <c r="AV80" i="1"/>
  <c r="AO80" i="1"/>
  <c r="AG80" i="1"/>
  <c r="K80" i="1"/>
  <c r="AZ83" i="1"/>
  <c r="BA82" i="1"/>
  <c r="BB81" i="1"/>
  <c r="BC80" i="1"/>
  <c r="AS76" i="1"/>
  <c r="AZ76" i="1"/>
  <c r="AW83" i="1"/>
  <c r="AP83" i="1"/>
  <c r="AH83" i="1"/>
  <c r="AR82" i="1"/>
  <c r="AJ82" i="1"/>
  <c r="AT81" i="1"/>
  <c r="AL81" i="1"/>
  <c r="AN80" i="1"/>
  <c r="AF83" i="1"/>
  <c r="K81" i="1"/>
  <c r="AY83" i="1"/>
  <c r="AZ82" i="1"/>
  <c r="BA81" i="1"/>
  <c r="BB80" i="1"/>
  <c r="AT76" i="1"/>
  <c r="BA76" i="1"/>
  <c r="AO83" i="1"/>
  <c r="AG83" i="1"/>
  <c r="AI82" i="1"/>
  <c r="AS81" i="1"/>
  <c r="AK81" i="1"/>
  <c r="AU80" i="1"/>
  <c r="AM80" i="1"/>
  <c r="AF82" i="1"/>
  <c r="BF83" i="1"/>
  <c r="AX83" i="1"/>
  <c r="AY82" i="1"/>
  <c r="AZ81" i="1"/>
  <c r="BA80" i="1"/>
  <c r="AU76" i="1"/>
  <c r="BB76" i="1"/>
  <c r="AN83" i="1"/>
  <c r="AW82" i="1"/>
  <c r="AP82" i="1"/>
  <c r="AR81" i="1"/>
  <c r="AR83" i="1"/>
  <c r="AL83" i="1"/>
  <c r="AP81" i="1"/>
  <c r="AK80" i="1"/>
  <c r="BF82" i="1"/>
  <c r="BF80" i="1"/>
  <c r="BD76" i="1"/>
  <c r="AV82" i="1"/>
  <c r="AJ81" i="1"/>
  <c r="AJ80" i="1"/>
  <c r="BE82" i="1"/>
  <c r="AZ80" i="1"/>
  <c r="BE76" i="1"/>
  <c r="AI81" i="1"/>
  <c r="AF81" i="1"/>
  <c r="BD82" i="1"/>
  <c r="AH81" i="1"/>
  <c r="AX82" i="1"/>
  <c r="AX80" i="1"/>
  <c r="BC83" i="1"/>
  <c r="AY80" i="1"/>
  <c r="BC76" i="1"/>
  <c r="AO82" i="1"/>
  <c r="AF80" i="1"/>
  <c r="AL80" i="1"/>
  <c r="AN82" i="1"/>
  <c r="AT80" i="1"/>
  <c r="K82" i="1"/>
  <c r="BF81" i="1"/>
  <c r="AG82" i="1"/>
  <c r="AS80" i="1"/>
  <c r="BE83" i="1"/>
  <c r="BE81" i="1"/>
  <c r="AV76" i="1"/>
  <c r="AW81" i="1"/>
  <c r="AR80" i="1"/>
  <c r="BD83" i="1"/>
  <c r="AY81" i="1"/>
  <c r="AW76" i="1"/>
  <c r="AM83" i="1"/>
  <c r="AX81" i="1"/>
  <c r="AF76" i="1"/>
  <c r="AN76" i="1"/>
  <c r="AP76" i="1"/>
  <c r="AG76" i="1"/>
  <c r="AO76" i="1"/>
  <c r="AH76" i="1"/>
  <c r="AI76" i="1"/>
  <c r="AJ76" i="1"/>
  <c r="AK76" i="1"/>
  <c r="AM76" i="1"/>
  <c r="AL76" i="1"/>
  <c r="AW215" i="1"/>
  <c r="AP215" i="1"/>
  <c r="AR215" i="1"/>
  <c r="AS215" i="1"/>
  <c r="AT215" i="1"/>
  <c r="AU215" i="1"/>
  <c r="AV215" i="1"/>
  <c r="AP216" i="1"/>
  <c r="AR216" i="1"/>
  <c r="AS216" i="1"/>
  <c r="AT216" i="1"/>
  <c r="AU216" i="1"/>
  <c r="AV216" i="1"/>
  <c r="AW216" i="1"/>
  <c r="AP217" i="1"/>
  <c r="AR217" i="1"/>
  <c r="AS217" i="1"/>
  <c r="AT217" i="1"/>
  <c r="AU217" i="1"/>
  <c r="AV217" i="1"/>
  <c r="AW217" i="1"/>
  <c r="AP218" i="1"/>
  <c r="AR218" i="1"/>
  <c r="AS218" i="1"/>
  <c r="AT218" i="1"/>
  <c r="AU218" i="1"/>
  <c r="AV218" i="1"/>
  <c r="AW218" i="1"/>
  <c r="AP219" i="1"/>
  <c r="AR219" i="1"/>
  <c r="AS219" i="1"/>
  <c r="AT219" i="1"/>
  <c r="AU219" i="1"/>
  <c r="AV219" i="1"/>
  <c r="AW219" i="1"/>
  <c r="AP220" i="1"/>
  <c r="AR220" i="1"/>
  <c r="AS220" i="1"/>
  <c r="AT220" i="1"/>
  <c r="AU220" i="1"/>
  <c r="AV220" i="1"/>
  <c r="AW220" i="1"/>
  <c r="AP221" i="1"/>
  <c r="AR221" i="1"/>
  <c r="AS221" i="1"/>
  <c r="AT221" i="1"/>
  <c r="AU221" i="1"/>
  <c r="AV221" i="1"/>
  <c r="AW221" i="1"/>
  <c r="AH225" i="1"/>
  <c r="AI225" i="1"/>
  <c r="AJ225" i="1"/>
  <c r="AK225" i="1"/>
  <c r="AL225" i="1"/>
  <c r="AM225" i="1"/>
  <c r="AN225" i="1"/>
  <c r="AO225" i="1"/>
  <c r="AP225" i="1"/>
  <c r="AR225" i="1"/>
  <c r="AS225" i="1"/>
  <c r="AT225" i="1"/>
  <c r="AU225" i="1"/>
  <c r="AV225" i="1"/>
  <c r="AW225" i="1"/>
  <c r="AX225" i="1"/>
  <c r="AY225" i="1"/>
  <c r="AZ225" i="1"/>
  <c r="BA225" i="1"/>
  <c r="BB225" i="1"/>
  <c r="BC225" i="1"/>
  <c r="BD225" i="1"/>
  <c r="BE225" i="1"/>
  <c r="BF225" i="1"/>
  <c r="AH226" i="1"/>
  <c r="AI226" i="1"/>
  <c r="AJ226" i="1"/>
  <c r="AK226" i="1"/>
  <c r="AL226" i="1"/>
  <c r="AM226" i="1"/>
  <c r="AN226" i="1"/>
  <c r="AO226" i="1"/>
  <c r="AP226" i="1"/>
  <c r="AR226" i="1"/>
  <c r="AS226" i="1"/>
  <c r="AT226" i="1"/>
  <c r="AU226" i="1"/>
  <c r="AV226" i="1"/>
  <c r="AW226" i="1"/>
  <c r="AX226" i="1"/>
  <c r="AY226" i="1"/>
  <c r="AZ226" i="1"/>
  <c r="BA226" i="1"/>
  <c r="BB226" i="1"/>
  <c r="BC226" i="1"/>
  <c r="BD226" i="1"/>
  <c r="BE226" i="1"/>
  <c r="BF226" i="1"/>
  <c r="AG225" i="1"/>
  <c r="AG226" i="1"/>
  <c r="AX216" i="1"/>
  <c r="AY216" i="1"/>
  <c r="AZ216" i="1"/>
  <c r="BA216" i="1"/>
  <c r="BB216" i="1"/>
  <c r="BC216" i="1"/>
  <c r="BD216" i="1"/>
  <c r="BE216" i="1"/>
  <c r="BF216" i="1"/>
  <c r="AX217" i="1"/>
  <c r="AY217" i="1"/>
  <c r="AZ217" i="1"/>
  <c r="BA217" i="1"/>
  <c r="BB217" i="1"/>
  <c r="BC217" i="1"/>
  <c r="BD217" i="1"/>
  <c r="BE217" i="1"/>
  <c r="BF217" i="1"/>
  <c r="AX218" i="1"/>
  <c r="AY218" i="1"/>
  <c r="AZ218" i="1"/>
  <c r="BA218" i="1"/>
  <c r="BB218" i="1"/>
  <c r="BC218" i="1"/>
  <c r="BD218" i="1"/>
  <c r="BE218" i="1"/>
  <c r="BF218" i="1"/>
  <c r="AX219" i="1"/>
  <c r="AY219" i="1"/>
  <c r="AZ219" i="1"/>
  <c r="BA219" i="1"/>
  <c r="BB219" i="1"/>
  <c r="BC219" i="1"/>
  <c r="BD219" i="1"/>
  <c r="BE219" i="1"/>
  <c r="BF219" i="1"/>
  <c r="AX220" i="1"/>
  <c r="AY220" i="1"/>
  <c r="AZ220" i="1"/>
  <c r="BA220" i="1"/>
  <c r="BB220" i="1"/>
  <c r="BC220" i="1"/>
  <c r="BD220" i="1"/>
  <c r="BE220" i="1"/>
  <c r="BF220" i="1"/>
  <c r="AX221" i="1"/>
  <c r="AY221" i="1"/>
  <c r="AZ221" i="1"/>
  <c r="BA221" i="1"/>
  <c r="BB221" i="1"/>
  <c r="BC221" i="1"/>
  <c r="BD221" i="1"/>
  <c r="BE221" i="1"/>
  <c r="BF221" i="1"/>
  <c r="AX215" i="1"/>
  <c r="AY215" i="1"/>
  <c r="AZ215" i="1"/>
  <c r="BA215" i="1"/>
  <c r="BB215" i="1"/>
  <c r="BC215" i="1"/>
  <c r="BD215" i="1"/>
  <c r="BE215" i="1"/>
  <c r="AR255" i="1"/>
  <c r="AS255" i="1"/>
  <c r="AT255" i="1"/>
  <c r="AU255" i="1"/>
  <c r="AV255" i="1"/>
  <c r="AW255" i="1"/>
  <c r="AX255" i="1"/>
  <c r="AY255" i="1"/>
  <c r="AZ255" i="1"/>
  <c r="BA255" i="1"/>
  <c r="BB255" i="1"/>
  <c r="BC255" i="1"/>
  <c r="BD255" i="1"/>
  <c r="BE255" i="1"/>
  <c r="BF255" i="1"/>
  <c r="AR256" i="1"/>
  <c r="AS256" i="1"/>
  <c r="AT256" i="1"/>
  <c r="AU256" i="1"/>
  <c r="AV256" i="1"/>
  <c r="AW256" i="1"/>
  <c r="AX256" i="1"/>
  <c r="AY256" i="1"/>
  <c r="AZ256" i="1"/>
  <c r="BA256" i="1"/>
  <c r="BB256" i="1"/>
  <c r="BC256" i="1"/>
  <c r="BD256" i="1"/>
  <c r="BE256" i="1"/>
  <c r="BF256" i="1"/>
  <c r="AR257" i="1"/>
  <c r="AS257" i="1"/>
  <c r="AT257" i="1"/>
  <c r="AU257" i="1"/>
  <c r="AV257" i="1"/>
  <c r="AW257" i="1"/>
  <c r="AX257" i="1"/>
  <c r="AY257" i="1"/>
  <c r="AZ257" i="1"/>
  <c r="BA257" i="1"/>
  <c r="BB257" i="1"/>
  <c r="BC257" i="1"/>
  <c r="BD257" i="1"/>
  <c r="BE257" i="1"/>
  <c r="BF257" i="1"/>
  <c r="AH262" i="1"/>
  <c r="AI262" i="1"/>
  <c r="AJ262" i="1"/>
  <c r="AK262" i="1"/>
  <c r="AL262" i="1"/>
  <c r="AM262" i="1"/>
  <c r="AN262" i="1"/>
  <c r="AO262" i="1"/>
  <c r="AP262" i="1"/>
  <c r="AR262" i="1"/>
  <c r="AS262" i="1"/>
  <c r="AT262" i="1"/>
  <c r="AU262" i="1"/>
  <c r="AV262" i="1"/>
  <c r="AW262" i="1"/>
  <c r="AX262" i="1"/>
  <c r="AY262" i="1"/>
  <c r="AZ262" i="1"/>
  <c r="BA262" i="1"/>
  <c r="BB262" i="1"/>
  <c r="BC262" i="1"/>
  <c r="BD262" i="1"/>
  <c r="BE262" i="1"/>
  <c r="BF262" i="1"/>
  <c r="AH270" i="1"/>
  <c r="AI270" i="1"/>
  <c r="AJ270" i="1"/>
  <c r="AK270" i="1"/>
  <c r="AL270" i="1"/>
  <c r="AM270" i="1"/>
  <c r="AN270" i="1"/>
  <c r="AO270" i="1"/>
  <c r="AP270" i="1"/>
  <c r="AH271" i="1"/>
  <c r="AI271" i="1"/>
  <c r="AJ271" i="1"/>
  <c r="AK271" i="1"/>
  <c r="AL271" i="1"/>
  <c r="AM271" i="1"/>
  <c r="AN271" i="1"/>
  <c r="AO271" i="1"/>
  <c r="AP271" i="1"/>
  <c r="AG270" i="1"/>
  <c r="AG271" i="1"/>
  <c r="AS270" i="1"/>
  <c r="AT270" i="1"/>
  <c r="AU270" i="1"/>
  <c r="AV270" i="1"/>
  <c r="AW270" i="1"/>
  <c r="AX270" i="1"/>
  <c r="AY270" i="1"/>
  <c r="AZ270" i="1"/>
  <c r="BA270" i="1"/>
  <c r="BB270" i="1"/>
  <c r="BC270" i="1"/>
  <c r="BD270" i="1"/>
  <c r="BE270" i="1"/>
  <c r="BF270" i="1"/>
  <c r="AS271" i="1"/>
  <c r="AT271" i="1"/>
  <c r="AU271" i="1"/>
  <c r="AV271" i="1"/>
  <c r="AW271" i="1"/>
  <c r="AX271" i="1"/>
  <c r="AY271" i="1"/>
  <c r="AZ271" i="1"/>
  <c r="BA271" i="1"/>
  <c r="BB271" i="1"/>
  <c r="BC271" i="1"/>
  <c r="BD271" i="1"/>
  <c r="BE271" i="1"/>
  <c r="BF271" i="1"/>
  <c r="AR271" i="1"/>
  <c r="AR270" i="1"/>
  <c r="AR279" i="1"/>
  <c r="AS279" i="1"/>
  <c r="AT279" i="1"/>
  <c r="AU279" i="1"/>
  <c r="AV279" i="1"/>
  <c r="AW279" i="1"/>
  <c r="AX279" i="1"/>
  <c r="AY279" i="1"/>
  <c r="AZ279" i="1"/>
  <c r="BA279" i="1"/>
  <c r="BB279" i="1"/>
  <c r="BC279" i="1"/>
  <c r="BD279" i="1"/>
  <c r="BE279" i="1"/>
  <c r="BF279" i="1"/>
  <c r="BD190" i="1"/>
  <c r="BD189" i="1"/>
  <c r="AV190" i="1"/>
  <c r="AV189" i="1"/>
  <c r="AN190" i="1"/>
  <c r="AP189" i="1"/>
  <c r="AH189" i="1"/>
  <c r="BC190" i="1"/>
  <c r="BC189" i="1"/>
  <c r="AM190" i="1"/>
  <c r="AO189" i="1"/>
  <c r="AG189" i="1"/>
  <c r="BB190" i="1"/>
  <c r="AU190" i="1"/>
  <c r="BB189" i="1"/>
  <c r="AU189" i="1"/>
  <c r="AL190" i="1"/>
  <c r="AN189" i="1"/>
  <c r="AF190" i="1"/>
  <c r="BF190" i="1"/>
  <c r="AX190" i="1"/>
  <c r="BF189" i="1"/>
  <c r="AX189" i="1"/>
  <c r="AP190" i="1"/>
  <c r="AH190" i="1"/>
  <c r="BE190" i="1"/>
  <c r="AW190" i="1"/>
  <c r="BE189" i="1"/>
  <c r="AW189" i="1"/>
  <c r="AO190" i="1"/>
  <c r="AG190" i="1"/>
  <c r="AI189" i="1"/>
  <c r="BA190" i="1"/>
  <c r="AT190" i="1"/>
  <c r="BA189" i="1"/>
  <c r="AT189" i="1"/>
  <c r="AK190" i="1"/>
  <c r="AM189" i="1"/>
  <c r="AF189" i="1"/>
  <c r="AS190" i="1"/>
  <c r="AZ189" i="1"/>
  <c r="AS189" i="1"/>
  <c r="AJ190" i="1"/>
  <c r="AL189" i="1"/>
  <c r="AY190" i="1"/>
  <c r="AR190" i="1"/>
  <c r="AY189" i="1"/>
  <c r="AI190" i="1"/>
  <c r="AK189" i="1"/>
  <c r="AJ189" i="1"/>
  <c r="AZ190" i="1"/>
  <c r="AS192" i="1"/>
  <c r="AT192" i="1"/>
  <c r="AP192" i="1"/>
  <c r="AY173" i="1"/>
  <c r="AR173" i="1"/>
  <c r="AI173" i="1"/>
  <c r="BF187" i="1"/>
  <c r="AX187" i="1"/>
  <c r="BF186" i="1"/>
  <c r="AX186" i="1"/>
  <c r="AP187" i="1"/>
  <c r="AH187" i="1"/>
  <c r="AJ186" i="1"/>
  <c r="AL187" i="1"/>
  <c r="AL173" i="1"/>
  <c r="BA187" i="1"/>
  <c r="BA186" i="1"/>
  <c r="AM186" i="1"/>
  <c r="AT173" i="1"/>
  <c r="AZ186" i="1"/>
  <c r="AL186" i="1"/>
  <c r="AJ173" i="1"/>
  <c r="AR187" i="1"/>
  <c r="BF173" i="1"/>
  <c r="AX173" i="1"/>
  <c r="AP173" i="1"/>
  <c r="AH173" i="1"/>
  <c r="BE187" i="1"/>
  <c r="AW187" i="1"/>
  <c r="BE186" i="1"/>
  <c r="AW186" i="1"/>
  <c r="AO187" i="1"/>
  <c r="AG187" i="1"/>
  <c r="AI186" i="1"/>
  <c r="BA173" i="1"/>
  <c r="AF173" i="1"/>
  <c r="AI187" i="1"/>
  <c r="BE173" i="1"/>
  <c r="AW173" i="1"/>
  <c r="AO173" i="1"/>
  <c r="AG173" i="1"/>
  <c r="BD187" i="1"/>
  <c r="AV187" i="1"/>
  <c r="BD186" i="1"/>
  <c r="AV186" i="1"/>
  <c r="AN187" i="1"/>
  <c r="AP186" i="1"/>
  <c r="AH186" i="1"/>
  <c r="AT187" i="1"/>
  <c r="AK187" i="1"/>
  <c r="AF186" i="1"/>
  <c r="AS186" i="1"/>
  <c r="AZ173" i="1"/>
  <c r="AR186" i="1"/>
  <c r="BD173" i="1"/>
  <c r="AV173" i="1"/>
  <c r="AN173" i="1"/>
  <c r="BC187" i="1"/>
  <c r="BC186" i="1"/>
  <c r="AM187" i="1"/>
  <c r="AO186" i="1"/>
  <c r="AG186" i="1"/>
  <c r="BC173" i="1"/>
  <c r="AM173" i="1"/>
  <c r="BB187" i="1"/>
  <c r="AU187" i="1"/>
  <c r="BB186" i="1"/>
  <c r="AU186" i="1"/>
  <c r="AN186" i="1"/>
  <c r="AF187" i="1"/>
  <c r="AU173" i="1"/>
  <c r="AT186" i="1"/>
  <c r="AK173" i="1"/>
  <c r="AZ187" i="1"/>
  <c r="AS187" i="1"/>
  <c r="AJ187" i="1"/>
  <c r="AS173" i="1"/>
  <c r="AY187" i="1"/>
  <c r="AY186" i="1"/>
  <c r="AK186" i="1"/>
  <c r="BB173" i="1"/>
  <c r="BD159" i="1"/>
  <c r="BD160" i="1"/>
  <c r="K123" i="1"/>
  <c r="K119" i="1"/>
  <c r="K112" i="1"/>
  <c r="K120" i="1"/>
  <c r="K113" i="1"/>
  <c r="K121" i="1"/>
  <c r="K114" i="1"/>
  <c r="K117" i="1"/>
  <c r="K118" i="1"/>
  <c r="K115" i="1"/>
  <c r="K116" i="1"/>
  <c r="K106" i="1"/>
  <c r="K107" i="1"/>
  <c r="K108" i="1"/>
  <c r="K101" i="1"/>
  <c r="K109" i="1"/>
  <c r="K103" i="1"/>
  <c r="K102" i="1"/>
  <c r="K104" i="1"/>
  <c r="K105" i="1"/>
  <c r="AE136" i="1"/>
  <c r="AF136" i="1"/>
  <c r="Z137" i="1"/>
  <c r="AE137" i="1"/>
  <c r="Z136" i="1"/>
  <c r="AF137" i="1"/>
  <c r="Y137" i="1"/>
  <c r="Y136" i="1"/>
  <c r="AZ138" i="1"/>
  <c r="AZ139" i="1"/>
  <c r="AZ140" i="1"/>
  <c r="AZ136" i="1"/>
  <c r="AZ137" i="1"/>
  <c r="AZ141" i="1"/>
  <c r="BA138" i="1"/>
  <c r="BA139" i="1"/>
  <c r="BA140" i="1"/>
  <c r="BA136" i="1"/>
  <c r="BA137" i="1"/>
  <c r="BA141" i="1"/>
  <c r="BB138" i="1"/>
  <c r="BB139" i="1"/>
  <c r="BB140" i="1"/>
  <c r="BB136" i="1"/>
  <c r="BB137" i="1"/>
  <c r="BB141" i="1"/>
  <c r="BC138" i="1"/>
  <c r="BC139" i="1"/>
  <c r="BC140" i="1"/>
  <c r="BC136" i="1"/>
  <c r="BC137" i="1"/>
  <c r="BC141" i="1"/>
  <c r="BF140" i="1"/>
  <c r="BF141" i="1"/>
  <c r="AY138" i="1"/>
  <c r="AY137" i="1"/>
  <c r="BD138" i="1"/>
  <c r="BD139" i="1"/>
  <c r="BD140" i="1"/>
  <c r="BD136" i="1"/>
  <c r="BD137" i="1"/>
  <c r="BD141" i="1"/>
  <c r="BE138" i="1"/>
  <c r="BE139" i="1"/>
  <c r="BE140" i="1"/>
  <c r="BE136" i="1"/>
  <c r="BE137" i="1"/>
  <c r="BE141" i="1"/>
  <c r="BF138" i="1"/>
  <c r="BF139" i="1"/>
  <c r="BF136" i="1"/>
  <c r="BF137" i="1"/>
  <c r="AY139" i="1"/>
  <c r="AY140" i="1"/>
  <c r="AY136" i="1"/>
  <c r="AY141" i="1"/>
  <c r="AV139" i="1"/>
  <c r="AI138" i="1"/>
  <c r="AL139" i="1"/>
  <c r="AO140" i="1"/>
  <c r="AI137" i="1"/>
  <c r="AL141" i="1"/>
  <c r="K138" i="1"/>
  <c r="AV140" i="1"/>
  <c r="AS140" i="1"/>
  <c r="AS141" i="1"/>
  <c r="AJ138" i="1"/>
  <c r="AM139" i="1"/>
  <c r="AP140" i="1"/>
  <c r="AJ137" i="1"/>
  <c r="AM141" i="1"/>
  <c r="K139" i="1"/>
  <c r="AV136" i="1"/>
  <c r="AT140" i="1"/>
  <c r="AT141" i="1"/>
  <c r="AK138" i="1"/>
  <c r="AN139" i="1"/>
  <c r="AH136" i="1"/>
  <c r="AK137" i="1"/>
  <c r="AN141" i="1"/>
  <c r="K140" i="1"/>
  <c r="AV137" i="1"/>
  <c r="AU140" i="1"/>
  <c r="AU141" i="1"/>
  <c r="AL138" i="1"/>
  <c r="AO139" i="1"/>
  <c r="AI136" i="1"/>
  <c r="AL137" i="1"/>
  <c r="AO141" i="1"/>
  <c r="K136" i="1"/>
  <c r="AR136" i="1"/>
  <c r="AK140" i="1"/>
  <c r="AH141" i="1"/>
  <c r="AX137" i="1"/>
  <c r="AS137" i="1"/>
  <c r="AI139" i="1"/>
  <c r="AO136" i="1"/>
  <c r="AG137" i="1"/>
  <c r="AT139" i="1"/>
  <c r="AJ139" i="1"/>
  <c r="AP136" i="1"/>
  <c r="AG141" i="1"/>
  <c r="AU139" i="1"/>
  <c r="AH138" i="1"/>
  <c r="AN140" i="1"/>
  <c r="AK141" i="1"/>
  <c r="AV141" i="1"/>
  <c r="AM138" i="1"/>
  <c r="AP139" i="1"/>
  <c r="AJ136" i="1"/>
  <c r="AM137" i="1"/>
  <c r="AP141" i="1"/>
  <c r="K137" i="1"/>
  <c r="AX138" i="1"/>
  <c r="AS138" i="1"/>
  <c r="AS136" i="1"/>
  <c r="AR138" i="1"/>
  <c r="AN138" i="1"/>
  <c r="AH140" i="1"/>
  <c r="AK136" i="1"/>
  <c r="AN137" i="1"/>
  <c r="AG138" i="1"/>
  <c r="K141" i="1"/>
  <c r="AX139" i="1"/>
  <c r="AT138" i="1"/>
  <c r="AT136" i="1"/>
  <c r="AR139" i="1"/>
  <c r="AO138" i="1"/>
  <c r="AI140" i="1"/>
  <c r="AL136" i="1"/>
  <c r="AO137" i="1"/>
  <c r="AG139" i="1"/>
  <c r="AX140" i="1"/>
  <c r="AU138" i="1"/>
  <c r="AU136" i="1"/>
  <c r="AR140" i="1"/>
  <c r="AP138" i="1"/>
  <c r="AJ140" i="1"/>
  <c r="AM136" i="1"/>
  <c r="AP137" i="1"/>
  <c r="AG140" i="1"/>
  <c r="AX136" i="1"/>
  <c r="AH139" i="1"/>
  <c r="AN136" i="1"/>
  <c r="AG136" i="1"/>
  <c r="AS139" i="1"/>
  <c r="AR137" i="1"/>
  <c r="AL140" i="1"/>
  <c r="AI141" i="1"/>
  <c r="AX141" i="1"/>
  <c r="AT137" i="1"/>
  <c r="AR141" i="1"/>
  <c r="AM140" i="1"/>
  <c r="AJ141" i="1"/>
  <c r="AV138" i="1"/>
  <c r="AU137" i="1"/>
  <c r="AK139" i="1"/>
  <c r="AH137" i="1"/>
  <c r="BF121" i="1"/>
  <c r="BE121" i="1"/>
  <c r="BD121" i="1"/>
  <c r="BC121" i="1"/>
  <c r="BB121" i="1"/>
  <c r="BA121" i="1"/>
  <c r="AZ121" i="1"/>
  <c r="AY121" i="1"/>
  <c r="AX121" i="1"/>
  <c r="AW121" i="1"/>
  <c r="AV121" i="1"/>
  <c r="AU121" i="1"/>
  <c r="AT121" i="1"/>
  <c r="AS121" i="1"/>
  <c r="AR121" i="1"/>
  <c r="BF120" i="1"/>
  <c r="BE120" i="1"/>
  <c r="BD120" i="1"/>
  <c r="BC120" i="1"/>
  <c r="BB120" i="1"/>
  <c r="BA120" i="1"/>
  <c r="AZ120" i="1"/>
  <c r="AY120" i="1"/>
  <c r="AX120" i="1"/>
  <c r="AW120" i="1"/>
  <c r="AV120" i="1"/>
  <c r="AU120" i="1"/>
  <c r="AT120" i="1"/>
  <c r="AS120" i="1"/>
  <c r="AR120" i="1"/>
  <c r="BF119" i="1"/>
  <c r="BE119" i="1"/>
  <c r="BD119" i="1"/>
  <c r="BC119" i="1"/>
  <c r="BB119" i="1"/>
  <c r="BA119" i="1"/>
  <c r="AZ119" i="1"/>
  <c r="AY119" i="1"/>
  <c r="AX119" i="1"/>
  <c r="AW119" i="1"/>
  <c r="AV119" i="1"/>
  <c r="AU119" i="1"/>
  <c r="AT119" i="1"/>
  <c r="AS119" i="1"/>
  <c r="AR119" i="1"/>
  <c r="BF118" i="1"/>
  <c r="BE118" i="1"/>
  <c r="BD118" i="1"/>
  <c r="BC118" i="1"/>
  <c r="BB118" i="1"/>
  <c r="BA118" i="1"/>
  <c r="AZ118" i="1"/>
  <c r="AY118" i="1"/>
  <c r="AX118" i="1"/>
  <c r="AW118" i="1"/>
  <c r="AV118" i="1"/>
  <c r="AU118" i="1"/>
  <c r="AT118" i="1"/>
  <c r="AS118" i="1"/>
  <c r="AR118" i="1"/>
  <c r="BF117" i="1"/>
  <c r="BE117" i="1"/>
  <c r="BD117" i="1"/>
  <c r="BC117" i="1"/>
  <c r="BB117" i="1"/>
  <c r="BA117" i="1"/>
  <c r="AZ117" i="1"/>
  <c r="AY117" i="1"/>
  <c r="AX117" i="1"/>
  <c r="AW117" i="1"/>
  <c r="AV117" i="1"/>
  <c r="AU117" i="1"/>
  <c r="AT117" i="1"/>
  <c r="AS117" i="1"/>
  <c r="AR117" i="1"/>
  <c r="BF116" i="1"/>
  <c r="BE116" i="1"/>
  <c r="BD116" i="1"/>
  <c r="BC116" i="1"/>
  <c r="BB116" i="1"/>
  <c r="BA116" i="1"/>
  <c r="AZ116" i="1"/>
  <c r="AY116" i="1"/>
  <c r="AX116" i="1"/>
  <c r="AW116" i="1"/>
  <c r="AV116" i="1"/>
  <c r="AU116" i="1"/>
  <c r="AT116" i="1"/>
  <c r="AS116" i="1"/>
  <c r="AR116" i="1"/>
  <c r="BF115" i="1"/>
  <c r="BE115" i="1"/>
  <c r="BD115" i="1"/>
  <c r="BC115" i="1"/>
  <c r="BB115" i="1"/>
  <c r="BA115" i="1"/>
  <c r="AZ115" i="1"/>
  <c r="AY115" i="1"/>
  <c r="AX115" i="1"/>
  <c r="AW115" i="1"/>
  <c r="AV115" i="1"/>
  <c r="AU115" i="1"/>
  <c r="AT115" i="1"/>
  <c r="AS115" i="1"/>
  <c r="AR115" i="1"/>
  <c r="BF114" i="1"/>
  <c r="BE114" i="1"/>
  <c r="BD114" i="1"/>
  <c r="BC114" i="1"/>
  <c r="BB114" i="1"/>
  <c r="BA114" i="1"/>
  <c r="AZ114" i="1"/>
  <c r="AY114" i="1"/>
  <c r="AX114" i="1"/>
  <c r="AW114" i="1"/>
  <c r="AV114" i="1"/>
  <c r="AU114" i="1"/>
  <c r="AT114" i="1"/>
  <c r="AS114" i="1"/>
  <c r="AR114" i="1"/>
  <c r="BF113" i="1"/>
  <c r="BE113" i="1"/>
  <c r="BD113" i="1"/>
  <c r="BC113" i="1"/>
  <c r="BB113" i="1"/>
  <c r="BA113" i="1"/>
  <c r="AZ113" i="1"/>
  <c r="AY113" i="1"/>
  <c r="AX113" i="1"/>
  <c r="AW113" i="1"/>
  <c r="AV113" i="1"/>
  <c r="AU113" i="1"/>
  <c r="AT113" i="1"/>
  <c r="AS113" i="1"/>
  <c r="AR113" i="1"/>
  <c r="BF112" i="1"/>
  <c r="BE112" i="1"/>
  <c r="BD112" i="1"/>
  <c r="BC112" i="1"/>
  <c r="BB112" i="1"/>
  <c r="BA112" i="1"/>
  <c r="AZ112" i="1"/>
  <c r="AY112" i="1"/>
  <c r="AX112" i="1"/>
  <c r="AW112" i="1"/>
  <c r="AV112" i="1"/>
  <c r="AU112" i="1"/>
  <c r="AT112" i="1"/>
  <c r="AS112" i="1"/>
  <c r="AR112" i="1"/>
  <c r="BF123" i="1"/>
  <c r="BE123" i="1"/>
  <c r="BD123" i="1"/>
  <c r="BC123" i="1"/>
  <c r="BB123" i="1"/>
  <c r="BA123" i="1"/>
  <c r="AZ123" i="1"/>
  <c r="AY123" i="1"/>
  <c r="AX123" i="1"/>
  <c r="AW123" i="1"/>
  <c r="AV123" i="1"/>
  <c r="AU123" i="1"/>
  <c r="AT123" i="1"/>
  <c r="AS123" i="1"/>
  <c r="AR123" i="1"/>
  <c r="BF122" i="1"/>
  <c r="BE122" i="1"/>
  <c r="BD122" i="1"/>
  <c r="BC122" i="1"/>
  <c r="BB122" i="1"/>
  <c r="BA122" i="1"/>
  <c r="AZ122" i="1"/>
  <c r="AY122" i="1"/>
  <c r="AX122" i="1"/>
  <c r="AW122" i="1"/>
  <c r="AV122" i="1"/>
  <c r="AU122" i="1"/>
  <c r="AT122" i="1"/>
  <c r="AS122" i="1"/>
  <c r="AR122" i="1"/>
  <c r="AP112" i="1"/>
  <c r="AO112" i="1"/>
  <c r="AN112" i="1"/>
  <c r="AM112" i="1"/>
  <c r="AL112" i="1"/>
  <c r="AK112" i="1"/>
  <c r="AJ112" i="1"/>
  <c r="AI112" i="1"/>
  <c r="AH112" i="1"/>
  <c r="AG112" i="1"/>
  <c r="AP123" i="1"/>
  <c r="AO123" i="1"/>
  <c r="AN123" i="1"/>
  <c r="AM123" i="1"/>
  <c r="AL123" i="1"/>
  <c r="AK123" i="1"/>
  <c r="AJ123" i="1"/>
  <c r="AI123" i="1"/>
  <c r="AH123" i="1"/>
  <c r="AG123" i="1"/>
  <c r="AP122" i="1"/>
  <c r="AO122" i="1"/>
  <c r="AN122" i="1"/>
  <c r="AM122" i="1"/>
  <c r="AL122" i="1"/>
  <c r="AK122" i="1"/>
  <c r="AJ122" i="1"/>
  <c r="AI122" i="1"/>
  <c r="AH122" i="1"/>
  <c r="AG122" i="1"/>
  <c r="AF123" i="1"/>
  <c r="AE123" i="1"/>
  <c r="AP121" i="1"/>
  <c r="AO121" i="1"/>
  <c r="AN121" i="1"/>
  <c r="AM121" i="1"/>
  <c r="AL121" i="1"/>
  <c r="AK121" i="1"/>
  <c r="AJ121" i="1"/>
  <c r="AI121" i="1"/>
  <c r="AH121" i="1"/>
  <c r="AG121" i="1"/>
  <c r="AF121" i="1"/>
  <c r="AE121" i="1"/>
  <c r="AD121" i="1"/>
  <c r="AP120" i="1"/>
  <c r="AO120" i="1"/>
  <c r="AN120" i="1"/>
  <c r="AM120" i="1"/>
  <c r="AL120" i="1"/>
  <c r="AK120" i="1"/>
  <c r="AJ120" i="1"/>
  <c r="AI120" i="1"/>
  <c r="AH120" i="1"/>
  <c r="AG120" i="1"/>
  <c r="AF120" i="1"/>
  <c r="AE120" i="1"/>
  <c r="AD120" i="1"/>
  <c r="AP119" i="1"/>
  <c r="AO119" i="1"/>
  <c r="AN119" i="1"/>
  <c r="AM119" i="1"/>
  <c r="AL119" i="1"/>
  <c r="AK119" i="1"/>
  <c r="AJ119" i="1"/>
  <c r="AI119" i="1"/>
  <c r="AH119" i="1"/>
  <c r="AG119" i="1"/>
  <c r="AF119" i="1"/>
  <c r="AE119" i="1"/>
  <c r="AD119" i="1"/>
  <c r="AP118" i="1"/>
  <c r="AO118" i="1"/>
  <c r="AN118" i="1"/>
  <c r="AM118" i="1"/>
  <c r="AL118" i="1"/>
  <c r="AK118" i="1"/>
  <c r="AJ118" i="1"/>
  <c r="AI118" i="1"/>
  <c r="AH118" i="1"/>
  <c r="AG118" i="1"/>
  <c r="AF118" i="1"/>
  <c r="AE118" i="1"/>
  <c r="AD118" i="1"/>
  <c r="AP117" i="1"/>
  <c r="AO117" i="1"/>
  <c r="AN117" i="1"/>
  <c r="AM117" i="1"/>
  <c r="AL117" i="1"/>
  <c r="AK117" i="1"/>
  <c r="AJ117" i="1"/>
  <c r="AI117" i="1"/>
  <c r="AH117" i="1"/>
  <c r="AG117" i="1"/>
  <c r="AF117" i="1"/>
  <c r="AE117" i="1"/>
  <c r="AD117" i="1"/>
  <c r="AP116" i="1"/>
  <c r="AO116" i="1"/>
  <c r="AN116" i="1"/>
  <c r="AM116" i="1"/>
  <c r="AL116" i="1"/>
  <c r="AK116" i="1"/>
  <c r="AJ116" i="1"/>
  <c r="AI116" i="1"/>
  <c r="AH116" i="1"/>
  <c r="AG116" i="1"/>
  <c r="AF116" i="1"/>
  <c r="AE116" i="1"/>
  <c r="AD116" i="1"/>
  <c r="AP115" i="1"/>
  <c r="AO115" i="1"/>
  <c r="AN115" i="1"/>
  <c r="AM115" i="1"/>
  <c r="AL115" i="1"/>
  <c r="AK115" i="1"/>
  <c r="AJ115" i="1"/>
  <c r="AI115" i="1"/>
  <c r="AH115" i="1"/>
  <c r="AG115" i="1"/>
  <c r="AF115" i="1"/>
  <c r="AE115" i="1"/>
  <c r="AD115" i="1"/>
  <c r="AP114" i="1"/>
  <c r="AO114" i="1"/>
  <c r="AN114" i="1"/>
  <c r="AM114" i="1"/>
  <c r="AL114" i="1"/>
  <c r="AK114" i="1"/>
  <c r="AJ114" i="1"/>
  <c r="AI114" i="1"/>
  <c r="AH114" i="1"/>
  <c r="AG114" i="1"/>
  <c r="AF114" i="1"/>
  <c r="AE114" i="1"/>
  <c r="AD114" i="1"/>
  <c r="AP113" i="1"/>
  <c r="AO113" i="1"/>
  <c r="AN113" i="1"/>
  <c r="AM113" i="1"/>
  <c r="AL113" i="1"/>
  <c r="AK113" i="1"/>
  <c r="AJ113" i="1"/>
  <c r="AI113" i="1"/>
  <c r="AH113" i="1"/>
  <c r="AG113" i="1"/>
  <c r="AF113" i="1"/>
  <c r="AE113" i="1"/>
  <c r="AD113" i="1"/>
  <c r="AC121" i="1"/>
  <c r="AC120" i="1"/>
  <c r="AC119" i="1"/>
  <c r="AC118" i="1"/>
  <c r="AC117" i="1"/>
  <c r="AC116" i="1"/>
  <c r="AC115" i="1"/>
  <c r="AC114" i="1"/>
  <c r="AC113" i="1"/>
  <c r="AB121" i="1"/>
  <c r="AB120" i="1"/>
  <c r="AB119" i="1"/>
  <c r="AB118" i="1"/>
  <c r="AB117" i="1"/>
  <c r="AB116" i="1"/>
  <c r="AB115" i="1"/>
  <c r="AB114" i="1"/>
  <c r="AB113" i="1"/>
  <c r="AA121" i="1"/>
  <c r="AA120" i="1"/>
  <c r="AA119" i="1"/>
  <c r="AA118" i="1"/>
  <c r="AA117" i="1"/>
  <c r="AA116" i="1"/>
  <c r="AA115" i="1"/>
  <c r="AA114" i="1"/>
  <c r="AA113" i="1"/>
  <c r="Y109" i="1"/>
  <c r="Y108" i="1"/>
  <c r="Y107" i="1"/>
  <c r="Y106" i="1"/>
  <c r="Y105" i="1"/>
  <c r="Y104" i="1"/>
  <c r="Y103" i="1"/>
  <c r="Y102" i="1"/>
  <c r="Y101" i="1"/>
  <c r="BF109" i="1"/>
  <c r="BE109" i="1"/>
  <c r="BD109" i="1"/>
  <c r="BC109" i="1"/>
  <c r="BB109" i="1"/>
  <c r="BA109" i="1"/>
  <c r="AZ109" i="1"/>
  <c r="AY109" i="1"/>
  <c r="AX109" i="1"/>
  <c r="AW109" i="1"/>
  <c r="AV109" i="1"/>
  <c r="AU109" i="1"/>
  <c r="AT109" i="1"/>
  <c r="AS109" i="1"/>
  <c r="AR109" i="1"/>
  <c r="AP109" i="1"/>
  <c r="AO109" i="1"/>
  <c r="AN109" i="1"/>
  <c r="AM109" i="1"/>
  <c r="AL109" i="1"/>
  <c r="AK109" i="1"/>
  <c r="AJ109" i="1"/>
  <c r="AI109" i="1"/>
  <c r="AH109" i="1"/>
  <c r="AG109" i="1"/>
  <c r="AF109" i="1"/>
  <c r="AE109" i="1"/>
  <c r="AD109" i="1"/>
  <c r="AC109" i="1"/>
  <c r="AB109" i="1"/>
  <c r="AA109" i="1"/>
  <c r="BF108" i="1"/>
  <c r="BE108" i="1"/>
  <c r="BD108" i="1"/>
  <c r="BC108" i="1"/>
  <c r="BB108" i="1"/>
  <c r="BA108" i="1"/>
  <c r="AZ108" i="1"/>
  <c r="AY108" i="1"/>
  <c r="AX108" i="1"/>
  <c r="AW108" i="1"/>
  <c r="AV108" i="1"/>
  <c r="AU108" i="1"/>
  <c r="AT108" i="1"/>
  <c r="AS108" i="1"/>
  <c r="AR108" i="1"/>
  <c r="AP108" i="1"/>
  <c r="AO108" i="1"/>
  <c r="AN108" i="1"/>
  <c r="AM108" i="1"/>
  <c r="AL108" i="1"/>
  <c r="AK108" i="1"/>
  <c r="AJ108" i="1"/>
  <c r="AI108" i="1"/>
  <c r="AH108" i="1"/>
  <c r="AG108" i="1"/>
  <c r="AF108" i="1"/>
  <c r="AE108" i="1"/>
  <c r="AD108" i="1"/>
  <c r="AC108" i="1"/>
  <c r="AB108" i="1"/>
  <c r="AA108" i="1"/>
  <c r="BF107" i="1"/>
  <c r="BE107" i="1"/>
  <c r="BD107" i="1"/>
  <c r="BC107" i="1"/>
  <c r="BB107" i="1"/>
  <c r="BA107" i="1"/>
  <c r="AZ107" i="1"/>
  <c r="AY107" i="1"/>
  <c r="AX107" i="1"/>
  <c r="AW107" i="1"/>
  <c r="AV107" i="1"/>
  <c r="AU107" i="1"/>
  <c r="AT107" i="1"/>
  <c r="AS107" i="1"/>
  <c r="AR107" i="1"/>
  <c r="AP107" i="1"/>
  <c r="AO107" i="1"/>
  <c r="AN107" i="1"/>
  <c r="AM107" i="1"/>
  <c r="AL107" i="1"/>
  <c r="AK107" i="1"/>
  <c r="AJ107" i="1"/>
  <c r="AI107" i="1"/>
  <c r="AH107" i="1"/>
  <c r="AG107" i="1"/>
  <c r="AF107" i="1"/>
  <c r="AE107" i="1"/>
  <c r="AD107" i="1"/>
  <c r="AC107" i="1"/>
  <c r="AB107" i="1"/>
  <c r="AA107" i="1"/>
  <c r="BF106" i="1"/>
  <c r="BE106" i="1"/>
  <c r="BD106" i="1"/>
  <c r="BC106" i="1"/>
  <c r="BB106" i="1"/>
  <c r="BA106" i="1"/>
  <c r="AZ106" i="1"/>
  <c r="AY106" i="1"/>
  <c r="AX106" i="1"/>
  <c r="AW106" i="1"/>
  <c r="AV106" i="1"/>
  <c r="AU106" i="1"/>
  <c r="AT106" i="1"/>
  <c r="AS106" i="1"/>
  <c r="AR106" i="1"/>
  <c r="AP106" i="1"/>
  <c r="AO106" i="1"/>
  <c r="AN106" i="1"/>
  <c r="AM106" i="1"/>
  <c r="AL106" i="1"/>
  <c r="AK106" i="1"/>
  <c r="AJ106" i="1"/>
  <c r="AI106" i="1"/>
  <c r="AH106" i="1"/>
  <c r="AG106" i="1"/>
  <c r="AF106" i="1"/>
  <c r="AE106" i="1"/>
  <c r="AD106" i="1"/>
  <c r="AC106" i="1"/>
  <c r="AB106" i="1"/>
  <c r="AA106" i="1"/>
  <c r="BF105" i="1"/>
  <c r="BE105" i="1"/>
  <c r="BD105" i="1"/>
  <c r="BC105" i="1"/>
  <c r="BB105" i="1"/>
  <c r="BA105" i="1"/>
  <c r="AZ105" i="1"/>
  <c r="AY105" i="1"/>
  <c r="AX105" i="1"/>
  <c r="AW105" i="1"/>
  <c r="AV105" i="1"/>
  <c r="AU105" i="1"/>
  <c r="AT105" i="1"/>
  <c r="AS105" i="1"/>
  <c r="AR105" i="1"/>
  <c r="AP105" i="1"/>
  <c r="AO105" i="1"/>
  <c r="AN105" i="1"/>
  <c r="AM105" i="1"/>
  <c r="AL105" i="1"/>
  <c r="AK105" i="1"/>
  <c r="AJ105" i="1"/>
  <c r="AI105" i="1"/>
  <c r="AH105" i="1"/>
  <c r="AG105" i="1"/>
  <c r="AF105" i="1"/>
  <c r="AE105" i="1"/>
  <c r="AD105" i="1"/>
  <c r="AC105" i="1"/>
  <c r="AB105" i="1"/>
  <c r="AA105" i="1"/>
  <c r="BF104" i="1"/>
  <c r="BE104" i="1"/>
  <c r="BD104" i="1"/>
  <c r="BC104" i="1"/>
  <c r="BB104" i="1"/>
  <c r="BA104" i="1"/>
  <c r="AZ104" i="1"/>
  <c r="AY104" i="1"/>
  <c r="AX104" i="1"/>
  <c r="AW104" i="1"/>
  <c r="AV104" i="1"/>
  <c r="AU104" i="1"/>
  <c r="AT104" i="1"/>
  <c r="AS104" i="1"/>
  <c r="AR104" i="1"/>
  <c r="AP104" i="1"/>
  <c r="AO104" i="1"/>
  <c r="AN104" i="1"/>
  <c r="AM104" i="1"/>
  <c r="AL104" i="1"/>
  <c r="AK104" i="1"/>
  <c r="AJ104" i="1"/>
  <c r="AI104" i="1"/>
  <c r="AH104" i="1"/>
  <c r="AG104" i="1"/>
  <c r="AF104" i="1"/>
  <c r="AE104" i="1"/>
  <c r="AD104" i="1"/>
  <c r="AC104" i="1"/>
  <c r="AB104" i="1"/>
  <c r="AA104" i="1"/>
  <c r="BF103" i="1"/>
  <c r="BE103" i="1"/>
  <c r="BD103" i="1"/>
  <c r="BC103" i="1"/>
  <c r="BB103" i="1"/>
  <c r="BA103" i="1"/>
  <c r="AZ103" i="1"/>
  <c r="AY103" i="1"/>
  <c r="AX103" i="1"/>
  <c r="AW103" i="1"/>
  <c r="AV103" i="1"/>
  <c r="AU103" i="1"/>
  <c r="AT103" i="1"/>
  <c r="AS103" i="1"/>
  <c r="AR103" i="1"/>
  <c r="AP103" i="1"/>
  <c r="AO103" i="1"/>
  <c r="AN103" i="1"/>
  <c r="AM103" i="1"/>
  <c r="AL103" i="1"/>
  <c r="AK103" i="1"/>
  <c r="AJ103" i="1"/>
  <c r="AI103" i="1"/>
  <c r="AH103" i="1"/>
  <c r="AG103" i="1"/>
  <c r="AF103" i="1"/>
  <c r="AE103" i="1"/>
  <c r="AD103" i="1"/>
  <c r="AC103" i="1"/>
  <c r="AB103" i="1"/>
  <c r="AA103" i="1"/>
  <c r="BF102" i="1"/>
  <c r="BE102" i="1"/>
  <c r="BD102" i="1"/>
  <c r="BC102" i="1"/>
  <c r="BB102" i="1"/>
  <c r="BA102" i="1"/>
  <c r="AZ102" i="1"/>
  <c r="AY102" i="1"/>
  <c r="AX102" i="1"/>
  <c r="AW102" i="1"/>
  <c r="AV102" i="1"/>
  <c r="AU102" i="1"/>
  <c r="AT102" i="1"/>
  <c r="AS102" i="1"/>
  <c r="AR102" i="1"/>
  <c r="AP102" i="1"/>
  <c r="AO102" i="1"/>
  <c r="AN102" i="1"/>
  <c r="AM102" i="1"/>
  <c r="AL102" i="1"/>
  <c r="AK102" i="1"/>
  <c r="AJ102" i="1"/>
  <c r="AI102" i="1"/>
  <c r="AH102" i="1"/>
  <c r="AG102" i="1"/>
  <c r="AF102" i="1"/>
  <c r="AE102" i="1"/>
  <c r="AD102" i="1"/>
  <c r="AC102" i="1"/>
  <c r="AB102" i="1"/>
  <c r="AA102" i="1"/>
  <c r="BF101" i="1"/>
  <c r="BE101" i="1"/>
  <c r="BD101" i="1"/>
  <c r="BC101" i="1"/>
  <c r="BB101" i="1"/>
  <c r="BA101" i="1"/>
  <c r="AZ101" i="1"/>
  <c r="AY101" i="1"/>
  <c r="AX101" i="1"/>
  <c r="AW101" i="1"/>
  <c r="AV101" i="1"/>
  <c r="AU101" i="1"/>
  <c r="AT101" i="1"/>
  <c r="AS101" i="1"/>
  <c r="AR101" i="1"/>
  <c r="AP101" i="1"/>
  <c r="AO101" i="1"/>
  <c r="AN101" i="1"/>
  <c r="AM101" i="1"/>
  <c r="AL101" i="1"/>
  <c r="AK101" i="1"/>
  <c r="AJ101" i="1"/>
  <c r="AI101" i="1"/>
  <c r="AH101" i="1"/>
  <c r="AG101" i="1"/>
  <c r="AF101" i="1"/>
  <c r="AE101" i="1"/>
  <c r="AD101" i="1"/>
  <c r="AC101" i="1"/>
  <c r="AB101" i="1"/>
  <c r="AA101" i="1"/>
  <c r="Y121" i="1"/>
  <c r="Y120" i="1"/>
  <c r="Y119" i="1"/>
  <c r="Y118" i="1"/>
  <c r="Y117" i="1"/>
  <c r="Y116" i="1"/>
  <c r="Y115" i="1"/>
  <c r="Y114" i="1"/>
  <c r="Y113" i="1"/>
  <c r="Z121" i="1"/>
  <c r="Z120" i="1"/>
  <c r="Z119" i="1"/>
  <c r="Z118" i="1"/>
  <c r="Z117" i="1"/>
  <c r="Z116" i="1"/>
  <c r="Z115" i="1"/>
  <c r="Z114" i="1"/>
  <c r="Z113" i="1"/>
  <c r="Z109" i="1"/>
  <c r="Z108" i="1"/>
  <c r="Z107" i="1"/>
  <c r="Z106" i="1"/>
  <c r="Z105" i="1"/>
  <c r="Z104" i="1"/>
  <c r="Z103" i="1"/>
  <c r="Z102" i="1"/>
  <c r="Z101" i="1"/>
  <c r="W109" i="1"/>
  <c r="W108" i="1"/>
  <c r="W107" i="1"/>
  <c r="W106" i="1"/>
  <c r="W105" i="1"/>
  <c r="W104" i="1"/>
  <c r="W103" i="1"/>
  <c r="W102" i="1"/>
  <c r="W101" i="1"/>
  <c r="W121" i="1"/>
  <c r="W120" i="1"/>
  <c r="W119" i="1"/>
  <c r="W118" i="1"/>
  <c r="W117" i="1"/>
  <c r="W116" i="1"/>
  <c r="W115" i="1"/>
  <c r="W114" i="1"/>
  <c r="W113" i="1"/>
  <c r="U121" i="1"/>
  <c r="U120" i="1"/>
  <c r="U119" i="1"/>
  <c r="U118" i="1"/>
  <c r="U117" i="1"/>
  <c r="U116" i="1"/>
  <c r="U115" i="1"/>
  <c r="U114" i="1"/>
  <c r="U113" i="1"/>
  <c r="U109" i="1"/>
  <c r="U108" i="1"/>
  <c r="U107" i="1"/>
  <c r="U106" i="1"/>
  <c r="U105" i="1"/>
  <c r="U104" i="1"/>
  <c r="U103" i="1"/>
  <c r="U102" i="1"/>
  <c r="U101" i="1"/>
  <c r="S113" i="1"/>
  <c r="S114" i="1"/>
  <c r="S115" i="1"/>
  <c r="S116" i="1"/>
  <c r="S117" i="1"/>
  <c r="S118" i="1"/>
  <c r="S119" i="1"/>
  <c r="S120" i="1"/>
  <c r="S121" i="1"/>
  <c r="S123" i="1"/>
  <c r="X123" i="1" s="1"/>
  <c r="S101" i="1"/>
  <c r="S102" i="1"/>
  <c r="S103" i="1"/>
  <c r="S104" i="1"/>
  <c r="S105" i="1"/>
  <c r="S106" i="1"/>
  <c r="S107" i="1"/>
  <c r="S108" i="1"/>
  <c r="S109" i="1"/>
  <c r="BD61" i="1"/>
  <c r="BD62" i="1"/>
  <c r="BD63" i="1"/>
  <c r="BD64" i="1"/>
  <c r="BD65" i="1"/>
  <c r="BD56" i="1"/>
  <c r="BD57" i="1"/>
  <c r="BD58" i="1"/>
  <c r="BD45" i="1"/>
  <c r="BD46" i="1"/>
  <c r="BD35" i="1"/>
  <c r="BD36" i="1"/>
  <c r="BD16" i="1"/>
  <c r="BD17" i="1"/>
  <c r="BD18" i="1"/>
  <c r="BD19" i="1"/>
  <c r="BD4" i="1"/>
  <c r="BD5" i="1"/>
  <c r="BD6" i="1"/>
  <c r="BD7" i="1"/>
  <c r="BD77" i="1"/>
  <c r="BD78" i="1"/>
  <c r="U35" i="1"/>
  <c r="BF78" i="1"/>
  <c r="BE78" i="1"/>
  <c r="BC78" i="1"/>
  <c r="BB78" i="1"/>
  <c r="BA78" i="1"/>
  <c r="AZ78" i="1"/>
  <c r="AY78" i="1"/>
  <c r="AX78" i="1"/>
  <c r="AW78" i="1"/>
  <c r="AV78" i="1"/>
  <c r="AU78" i="1"/>
  <c r="AT78" i="1"/>
  <c r="AS78" i="1"/>
  <c r="AR78" i="1"/>
  <c r="AP78" i="1"/>
  <c r="AO78" i="1"/>
  <c r="AN78" i="1"/>
  <c r="AM78" i="1"/>
  <c r="AL78" i="1"/>
  <c r="AK78" i="1"/>
  <c r="BF77" i="1"/>
  <c r="BE77" i="1"/>
  <c r="BC77" i="1"/>
  <c r="BB77" i="1"/>
  <c r="BA77" i="1"/>
  <c r="AZ77" i="1"/>
  <c r="AY77" i="1"/>
  <c r="AX77" i="1"/>
  <c r="AW77" i="1"/>
  <c r="AV77" i="1"/>
  <c r="AU77" i="1"/>
  <c r="AT77" i="1"/>
  <c r="AS77" i="1"/>
  <c r="AR77" i="1"/>
  <c r="AP77" i="1"/>
  <c r="AO77" i="1"/>
  <c r="AN77" i="1"/>
  <c r="AM77" i="1"/>
  <c r="AL77" i="1"/>
  <c r="AK77" i="1"/>
  <c r="AJ77" i="1"/>
  <c r="AJ78" i="1"/>
  <c r="AI78" i="1"/>
  <c r="AI77" i="1"/>
  <c r="AH77" i="1"/>
  <c r="AH78" i="1"/>
  <c r="AG78" i="1"/>
  <c r="AG77" i="1"/>
  <c r="AF77" i="1"/>
  <c r="AF78" i="1"/>
  <c r="Z78" i="1"/>
  <c r="X78" i="1"/>
  <c r="BF65" i="1"/>
  <c r="BE65" i="1"/>
  <c r="BC65" i="1"/>
  <c r="BB65" i="1"/>
  <c r="BA65" i="1"/>
  <c r="AZ65" i="1"/>
  <c r="AY65" i="1"/>
  <c r="AX65" i="1"/>
  <c r="AW65" i="1"/>
  <c r="AV65" i="1"/>
  <c r="AU65" i="1"/>
  <c r="AT65" i="1"/>
  <c r="AS65" i="1"/>
  <c r="AR65" i="1"/>
  <c r="AP65" i="1"/>
  <c r="AO65" i="1"/>
  <c r="AN65" i="1"/>
  <c r="AM65" i="1"/>
  <c r="AL65" i="1"/>
  <c r="AK65" i="1"/>
  <c r="AJ65" i="1"/>
  <c r="AI65" i="1"/>
  <c r="AH65" i="1"/>
  <c r="AG65" i="1"/>
  <c r="BF64" i="1"/>
  <c r="BE64" i="1"/>
  <c r="BC64" i="1"/>
  <c r="BB64" i="1"/>
  <c r="BA64" i="1"/>
  <c r="AZ64" i="1"/>
  <c r="AY64" i="1"/>
  <c r="AX64" i="1"/>
  <c r="AW64" i="1"/>
  <c r="AV64" i="1"/>
  <c r="AU64" i="1"/>
  <c r="AT64" i="1"/>
  <c r="AS64" i="1"/>
  <c r="AR64" i="1"/>
  <c r="AP64" i="1"/>
  <c r="AO64" i="1"/>
  <c r="AN64" i="1"/>
  <c r="AM64" i="1"/>
  <c r="AL64" i="1"/>
  <c r="AK64" i="1"/>
  <c r="AJ64" i="1"/>
  <c r="AI64" i="1"/>
  <c r="AH64" i="1"/>
  <c r="AG64" i="1"/>
  <c r="BF63" i="1"/>
  <c r="BE63" i="1"/>
  <c r="BC63" i="1"/>
  <c r="BB63" i="1"/>
  <c r="BA63" i="1"/>
  <c r="AZ63" i="1"/>
  <c r="AY63" i="1"/>
  <c r="AX63" i="1"/>
  <c r="AW63" i="1"/>
  <c r="AV63" i="1"/>
  <c r="AU63" i="1"/>
  <c r="AT63" i="1"/>
  <c r="AS63" i="1"/>
  <c r="AR63" i="1"/>
  <c r="AP63" i="1"/>
  <c r="AO63" i="1"/>
  <c r="AN63" i="1"/>
  <c r="AM63" i="1"/>
  <c r="AL63" i="1"/>
  <c r="AK63" i="1"/>
  <c r="AJ63" i="1"/>
  <c r="AI63" i="1"/>
  <c r="AH63" i="1"/>
  <c r="AG63" i="1"/>
  <c r="BF62" i="1"/>
  <c r="BE62" i="1"/>
  <c r="BC62" i="1"/>
  <c r="BB62" i="1"/>
  <c r="BA62" i="1"/>
  <c r="AZ62" i="1"/>
  <c r="AY62" i="1"/>
  <c r="AX62" i="1"/>
  <c r="AW62" i="1"/>
  <c r="AV62" i="1"/>
  <c r="AU62" i="1"/>
  <c r="AT62" i="1"/>
  <c r="AS62" i="1"/>
  <c r="AR62" i="1"/>
  <c r="AP62" i="1"/>
  <c r="AO62" i="1"/>
  <c r="AN62" i="1"/>
  <c r="AM62" i="1"/>
  <c r="AL62" i="1"/>
  <c r="AK62" i="1"/>
  <c r="AJ62" i="1"/>
  <c r="AI62" i="1"/>
  <c r="AH62" i="1"/>
  <c r="AG62" i="1"/>
  <c r="BF61" i="1"/>
  <c r="BE61" i="1"/>
  <c r="BC61" i="1"/>
  <c r="BB61" i="1"/>
  <c r="BA61" i="1"/>
  <c r="AZ61" i="1"/>
  <c r="AY61" i="1"/>
  <c r="AX61" i="1"/>
  <c r="AW61" i="1"/>
  <c r="AV61" i="1"/>
  <c r="AU61" i="1"/>
  <c r="AT61" i="1"/>
  <c r="AS61" i="1"/>
  <c r="AR61" i="1"/>
  <c r="AP61" i="1"/>
  <c r="AO61" i="1"/>
  <c r="AN61" i="1"/>
  <c r="AM61" i="1"/>
  <c r="AL61" i="1"/>
  <c r="AK61" i="1"/>
  <c r="AJ61" i="1"/>
  <c r="AI61" i="1"/>
  <c r="AH61" i="1"/>
  <c r="AG61" i="1"/>
  <c r="AF62" i="1"/>
  <c r="AF63" i="1"/>
  <c r="AF64" i="1"/>
  <c r="AF65" i="1"/>
  <c r="AF61" i="1"/>
  <c r="K65" i="1"/>
  <c r="K64" i="1"/>
  <c r="K63" i="1"/>
  <c r="K62" i="1"/>
  <c r="K61" i="1"/>
  <c r="BC58" i="1"/>
  <c r="AN58" i="1"/>
  <c r="BF57" i="1"/>
  <c r="AX57" i="1"/>
  <c r="AI57" i="1"/>
  <c r="BA56" i="1"/>
  <c r="AT56" i="1"/>
  <c r="AL56" i="1"/>
  <c r="AF56" i="1"/>
  <c r="BB58" i="1"/>
  <c r="AU58" i="1"/>
  <c r="AM58" i="1"/>
  <c r="BE57" i="1"/>
  <c r="AW57" i="1"/>
  <c r="AP57" i="1"/>
  <c r="AH57" i="1"/>
  <c r="AZ56" i="1"/>
  <c r="AS56" i="1"/>
  <c r="AK56" i="1"/>
  <c r="K58" i="1"/>
  <c r="BA58" i="1"/>
  <c r="AT58" i="1"/>
  <c r="AL58" i="1"/>
  <c r="AV57" i="1"/>
  <c r="AO57" i="1"/>
  <c r="AG57" i="1"/>
  <c r="AY56" i="1"/>
  <c r="AR56" i="1"/>
  <c r="AJ56" i="1"/>
  <c r="K57" i="1"/>
  <c r="BE56" i="1"/>
  <c r="AH56" i="1"/>
  <c r="AI58" i="1"/>
  <c r="AT57" i="1"/>
  <c r="AO56" i="1"/>
  <c r="AZ57" i="1"/>
  <c r="BC56" i="1"/>
  <c r="AN56" i="1"/>
  <c r="AO58" i="1"/>
  <c r="AY57" i="1"/>
  <c r="AJ57" i="1"/>
  <c r="AU56" i="1"/>
  <c r="AF57" i="1"/>
  <c r="AZ58" i="1"/>
  <c r="AS58" i="1"/>
  <c r="AK58" i="1"/>
  <c r="BC57" i="1"/>
  <c r="AN57" i="1"/>
  <c r="BF56" i="1"/>
  <c r="AX56" i="1"/>
  <c r="AI56" i="1"/>
  <c r="K56" i="1"/>
  <c r="AY58" i="1"/>
  <c r="AR58" i="1"/>
  <c r="AJ58" i="1"/>
  <c r="BB57" i="1"/>
  <c r="AU57" i="1"/>
  <c r="AM57" i="1"/>
  <c r="AW56" i="1"/>
  <c r="AP56" i="1"/>
  <c r="BF58" i="1"/>
  <c r="AX58" i="1"/>
  <c r="BA57" i="1"/>
  <c r="AL57" i="1"/>
  <c r="AV56" i="1"/>
  <c r="AG56" i="1"/>
  <c r="BE58" i="1"/>
  <c r="AW58" i="1"/>
  <c r="AP58" i="1"/>
  <c r="AH58" i="1"/>
  <c r="AS57" i="1"/>
  <c r="AK57" i="1"/>
  <c r="AF58" i="1"/>
  <c r="AV58" i="1"/>
  <c r="AG58" i="1"/>
  <c r="AR57" i="1"/>
  <c r="BB56" i="1"/>
  <c r="AM56" i="1"/>
  <c r="Z55" i="1"/>
  <c r="BB46" i="1"/>
  <c r="AU46" i="1"/>
  <c r="AM46" i="1"/>
  <c r="BF45" i="1"/>
  <c r="AX45" i="1"/>
  <c r="AI45" i="1"/>
  <c r="BA46" i="1"/>
  <c r="AT46" i="1"/>
  <c r="AL46" i="1"/>
  <c r="BE45" i="1"/>
  <c r="AW45" i="1"/>
  <c r="AH45" i="1"/>
  <c r="BE46" i="1"/>
  <c r="AP46" i="1"/>
  <c r="AH46" i="1"/>
  <c r="BA45" i="1"/>
  <c r="AL45" i="1"/>
  <c r="AZ46" i="1"/>
  <c r="AS46" i="1"/>
  <c r="AK46" i="1"/>
  <c r="AV45" i="1"/>
  <c r="AO45" i="1"/>
  <c r="AG45" i="1"/>
  <c r="BF46" i="1"/>
  <c r="AX46" i="1"/>
  <c r="AI46" i="1"/>
  <c r="BB45" i="1"/>
  <c r="AU45" i="1"/>
  <c r="AM45" i="1"/>
  <c r="AF45" i="1"/>
  <c r="BG46" i="1"/>
  <c r="AY46" i="1"/>
  <c r="AR46" i="1"/>
  <c r="AJ46" i="1"/>
  <c r="BC45" i="1"/>
  <c r="AN45" i="1"/>
  <c r="AF46" i="1"/>
  <c r="AV46" i="1"/>
  <c r="AO46" i="1"/>
  <c r="AG46" i="1"/>
  <c r="AZ45" i="1"/>
  <c r="AS45" i="1"/>
  <c r="AK45" i="1"/>
  <c r="K45" i="1"/>
  <c r="BC46" i="1"/>
  <c r="AN46" i="1"/>
  <c r="BG45" i="1"/>
  <c r="AY45" i="1"/>
  <c r="AR45" i="1"/>
  <c r="AJ45" i="1"/>
  <c r="AP45" i="1"/>
  <c r="AW46" i="1"/>
  <c r="AT45" i="1"/>
  <c r="K46" i="1"/>
  <c r="BA36" i="1"/>
  <c r="AT36" i="1"/>
  <c r="AL36" i="1"/>
  <c r="BF35" i="1"/>
  <c r="AX35" i="1"/>
  <c r="AI35" i="1"/>
  <c r="K36" i="1"/>
  <c r="AG35" i="1"/>
  <c r="BF36" i="1"/>
  <c r="AX36" i="1"/>
  <c r="AI36" i="1"/>
  <c r="BC35" i="1"/>
  <c r="AN35" i="1"/>
  <c r="AF35" i="1"/>
  <c r="AG36" i="1"/>
  <c r="AL35" i="1"/>
  <c r="AZ36" i="1"/>
  <c r="AS36" i="1"/>
  <c r="AK36" i="1"/>
  <c r="BE35" i="1"/>
  <c r="AW35" i="1"/>
  <c r="AP35" i="1"/>
  <c r="AH35" i="1"/>
  <c r="K35" i="1"/>
  <c r="AY36" i="1"/>
  <c r="AR36" i="1"/>
  <c r="AJ36" i="1"/>
  <c r="AV35" i="1"/>
  <c r="AO35" i="1"/>
  <c r="BG36" i="1"/>
  <c r="BE36" i="1"/>
  <c r="AW36" i="1"/>
  <c r="AP36" i="1"/>
  <c r="AH36" i="1"/>
  <c r="BB35" i="1"/>
  <c r="AU35" i="1"/>
  <c r="AM35" i="1"/>
  <c r="Z35" i="1"/>
  <c r="AV36" i="1"/>
  <c r="AO36" i="1"/>
  <c r="BA35" i="1"/>
  <c r="W35" i="1"/>
  <c r="BC36" i="1"/>
  <c r="AN36" i="1"/>
  <c r="AF36" i="1"/>
  <c r="AZ35" i="1"/>
  <c r="AS35" i="1"/>
  <c r="AK35" i="1"/>
  <c r="AT35" i="1"/>
  <c r="BB36" i="1"/>
  <c r="AU36" i="1"/>
  <c r="AM36" i="1"/>
  <c r="BG35" i="1"/>
  <c r="AY35" i="1"/>
  <c r="AR35" i="1"/>
  <c r="AJ35" i="1"/>
  <c r="S35" i="1"/>
  <c r="Z34" i="1"/>
  <c r="Z82" i="1"/>
  <c r="AR19" i="1"/>
  <c r="AJ19" i="1"/>
  <c r="AT18" i="1"/>
  <c r="AL18" i="1"/>
  <c r="AN17" i="1"/>
  <c r="AW16" i="1"/>
  <c r="AP16" i="1"/>
  <c r="AH16" i="1"/>
  <c r="BE19" i="1"/>
  <c r="BG18" i="1"/>
  <c r="AY18" i="1"/>
  <c r="BA17" i="1"/>
  <c r="BC16" i="1"/>
  <c r="K18" i="1"/>
  <c r="AY16" i="1"/>
  <c r="AI17" i="1"/>
  <c r="AZ19" i="1"/>
  <c r="BF16" i="1"/>
  <c r="AI19" i="1"/>
  <c r="AS18" i="1"/>
  <c r="AK18" i="1"/>
  <c r="AU17" i="1"/>
  <c r="AM17" i="1"/>
  <c r="AV16" i="1"/>
  <c r="AO16" i="1"/>
  <c r="AG16" i="1"/>
  <c r="BF18" i="1"/>
  <c r="AX18" i="1"/>
  <c r="AZ17" i="1"/>
  <c r="BB16" i="1"/>
  <c r="K19" i="1"/>
  <c r="AP19" i="1"/>
  <c r="AH19" i="1"/>
  <c r="AR18" i="1"/>
  <c r="AJ18" i="1"/>
  <c r="AT17" i="1"/>
  <c r="AL17" i="1"/>
  <c r="AN16" i="1"/>
  <c r="AF17" i="1"/>
  <c r="BC19" i="1"/>
  <c r="BE18" i="1"/>
  <c r="BG17" i="1"/>
  <c r="AY17" i="1"/>
  <c r="BA16" i="1"/>
  <c r="AV19" i="1"/>
  <c r="AO19" i="1"/>
  <c r="AG19" i="1"/>
  <c r="AI18" i="1"/>
  <c r="AS17" i="1"/>
  <c r="AK17" i="1"/>
  <c r="AU16" i="1"/>
  <c r="AM16" i="1"/>
  <c r="BB19" i="1"/>
  <c r="BF17" i="1"/>
  <c r="AX17" i="1"/>
  <c r="AN19" i="1"/>
  <c r="AW18" i="1"/>
  <c r="AP18" i="1"/>
  <c r="AH18" i="1"/>
  <c r="AR17" i="1"/>
  <c r="AJ17" i="1"/>
  <c r="AT16" i="1"/>
  <c r="AL16" i="1"/>
  <c r="BA19" i="1"/>
  <c r="BC18" i="1"/>
  <c r="BE17" i="1"/>
  <c r="AU19" i="1"/>
  <c r="AM19" i="1"/>
  <c r="AO18" i="1"/>
  <c r="AG18" i="1"/>
  <c r="AS16" i="1"/>
  <c r="AF16" i="1"/>
  <c r="AJ16" i="1"/>
  <c r="BC17" i="1"/>
  <c r="AW19" i="1"/>
  <c r="AF18" i="1"/>
  <c r="AZ16" i="1"/>
  <c r="AF19" i="1"/>
  <c r="BG16" i="1"/>
  <c r="AV18" i="1"/>
  <c r="AK16" i="1"/>
  <c r="BB18" i="1"/>
  <c r="AX16" i="1"/>
  <c r="AH17" i="1"/>
  <c r="AY19" i="1"/>
  <c r="K16" i="1"/>
  <c r="AT19" i="1"/>
  <c r="AL19" i="1"/>
  <c r="AN18" i="1"/>
  <c r="AP17" i="1"/>
  <c r="BG19" i="1"/>
  <c r="BE16" i="1"/>
  <c r="AS19" i="1"/>
  <c r="AK19" i="1"/>
  <c r="AU18" i="1"/>
  <c r="AM18" i="1"/>
  <c r="AV17" i="1"/>
  <c r="AO17" i="1"/>
  <c r="AG17" i="1"/>
  <c r="AI16" i="1"/>
  <c r="BF19" i="1"/>
  <c r="AX19" i="1"/>
  <c r="AZ18" i="1"/>
  <c r="BB17" i="1"/>
  <c r="K17" i="1"/>
  <c r="AW17" i="1"/>
  <c r="AR16" i="1"/>
  <c r="BA18" i="1"/>
  <c r="Z77" i="1"/>
  <c r="Z18" i="1"/>
  <c r="Z75" i="1"/>
  <c r="X271" i="1"/>
  <c r="BE7" i="1"/>
  <c r="BG6" i="1"/>
  <c r="AY6" i="1"/>
  <c r="BA5" i="1"/>
  <c r="AT7" i="1"/>
  <c r="AL7" i="1"/>
  <c r="AU6" i="1"/>
  <c r="AM6" i="1"/>
  <c r="AN5" i="1"/>
  <c r="AV4" i="1"/>
  <c r="AO4" i="1"/>
  <c r="AG4" i="1"/>
  <c r="BG5" i="1"/>
  <c r="AJ7" i="1"/>
  <c r="AK6" i="1"/>
  <c r="AL5" i="1"/>
  <c r="AM4" i="1"/>
  <c r="AZ6" i="1"/>
  <c r="AV5" i="1"/>
  <c r="BC4" i="1"/>
  <c r="BF6" i="1"/>
  <c r="AX6" i="1"/>
  <c r="AZ5" i="1"/>
  <c r="AS7" i="1"/>
  <c r="AK7" i="1"/>
  <c r="AT6" i="1"/>
  <c r="AL6" i="1"/>
  <c r="AU5" i="1"/>
  <c r="AM5" i="1"/>
  <c r="AN4" i="1"/>
  <c r="AF7" i="1"/>
  <c r="BB4" i="1"/>
  <c r="BC7" i="1"/>
  <c r="BE6" i="1"/>
  <c r="AY5" i="1"/>
  <c r="AR7" i="1"/>
  <c r="AS6" i="1"/>
  <c r="AT5" i="1"/>
  <c r="AU4" i="1"/>
  <c r="AF6" i="1"/>
  <c r="BE4" i="1"/>
  <c r="BB5" i="1"/>
  <c r="AN6" i="1"/>
  <c r="AP4" i="1"/>
  <c r="AH4" i="1"/>
  <c r="BA4" i="1"/>
  <c r="BB7" i="1"/>
  <c r="BF5" i="1"/>
  <c r="AX5" i="1"/>
  <c r="AI7" i="1"/>
  <c r="AR6" i="1"/>
  <c r="AJ6" i="1"/>
  <c r="AS5" i="1"/>
  <c r="AK5" i="1"/>
  <c r="AT4" i="1"/>
  <c r="AL4" i="1"/>
  <c r="AF5" i="1"/>
  <c r="K5" i="1"/>
  <c r="K7" i="1"/>
  <c r="BG7" i="1"/>
  <c r="AN7" i="1"/>
  <c r="AO6" i="1"/>
  <c r="AH5" i="1"/>
  <c r="AI4" i="1"/>
  <c r="BF7" i="1"/>
  <c r="AM7" i="1"/>
  <c r="AG5" i="1"/>
  <c r="AZ4" i="1"/>
  <c r="BA7" i="1"/>
  <c r="BC6" i="1"/>
  <c r="BE5" i="1"/>
  <c r="AX4" i="1"/>
  <c r="AP7" i="1"/>
  <c r="AH7" i="1"/>
  <c r="AI6" i="1"/>
  <c r="AR5" i="1"/>
  <c r="AJ5" i="1"/>
  <c r="AS4" i="1"/>
  <c r="AK4" i="1"/>
  <c r="AF4" i="1"/>
  <c r="K6" i="1"/>
  <c r="BG4" i="1"/>
  <c r="AY4" i="1"/>
  <c r="AZ7" i="1"/>
  <c r="BB6" i="1"/>
  <c r="AV7" i="1"/>
  <c r="AO7" i="1"/>
  <c r="AG7" i="1"/>
  <c r="AP6" i="1"/>
  <c r="AH6" i="1"/>
  <c r="AI5" i="1"/>
  <c r="AR4" i="1"/>
  <c r="AJ4" i="1"/>
  <c r="BF4" i="1"/>
  <c r="AY7" i="1"/>
  <c r="BA6" i="1"/>
  <c r="BC5" i="1"/>
  <c r="AV6" i="1"/>
  <c r="AG6" i="1"/>
  <c r="AP5" i="1"/>
  <c r="K4" i="1"/>
  <c r="AX7" i="1"/>
  <c r="AU7" i="1"/>
  <c r="AO5" i="1"/>
  <c r="Z183" i="1"/>
  <c r="Z12" i="1"/>
  <c r="X258" i="1"/>
  <c r="BG162" i="1"/>
  <c r="BG163" i="1"/>
  <c r="Z52" i="1"/>
  <c r="X76" i="1"/>
  <c r="Z76" i="1"/>
  <c r="X81" i="1"/>
  <c r="Z228" i="1"/>
  <c r="X80" i="1"/>
  <c r="Z83" i="1"/>
  <c r="Z13" i="1"/>
  <c r="X54" i="1"/>
  <c r="X158" i="1"/>
  <c r="X265" i="1"/>
  <c r="AW162" i="1"/>
  <c r="AT162" i="1"/>
  <c r="AP162" i="1"/>
  <c r="AL162" i="1"/>
  <c r="AH163" i="1"/>
  <c r="N163" i="1"/>
  <c r="AF162" i="1"/>
  <c r="AE162" i="1"/>
  <c r="AU162" i="1"/>
  <c r="AI163" i="1"/>
  <c r="AW163" i="1"/>
  <c r="AT163" i="1"/>
  <c r="AP163" i="1"/>
  <c r="AL163" i="1"/>
  <c r="AH162" i="1"/>
  <c r="K162" i="1"/>
  <c r="AV163" i="1"/>
  <c r="AS163" i="1"/>
  <c r="AO163" i="1"/>
  <c r="AK163" i="1"/>
  <c r="AG162" i="1"/>
  <c r="K163" i="1"/>
  <c r="AV162" i="1"/>
  <c r="AS162" i="1"/>
  <c r="AO162" i="1"/>
  <c r="AK162" i="1"/>
  <c r="AG163" i="1"/>
  <c r="I163" i="1"/>
  <c r="AR162" i="1"/>
  <c r="AN162" i="1"/>
  <c r="AJ163" i="1"/>
  <c r="AF163" i="1"/>
  <c r="H163" i="1"/>
  <c r="AR163" i="1"/>
  <c r="AN163" i="1"/>
  <c r="AJ162" i="1"/>
  <c r="G163" i="1"/>
  <c r="AU163" i="1"/>
  <c r="AM163" i="1"/>
  <c r="AI162" i="1"/>
  <c r="F163" i="1"/>
  <c r="AM162" i="1"/>
  <c r="AE163" i="1"/>
  <c r="E163" i="1"/>
  <c r="X70" i="1"/>
  <c r="X214" i="1"/>
  <c r="Z111" i="1"/>
  <c r="Z79" i="1"/>
  <c r="Z47" i="1"/>
  <c r="Z126" i="1"/>
  <c r="X66" i="1"/>
  <c r="X155" i="1"/>
  <c r="Z227" i="1"/>
  <c r="Z164" i="1"/>
  <c r="Z209" i="1"/>
  <c r="I162" i="1"/>
  <c r="H162" i="1"/>
  <c r="G162" i="1"/>
  <c r="F162" i="1"/>
  <c r="N162" i="1"/>
  <c r="E162" i="1"/>
  <c r="Z90" i="1"/>
  <c r="X196" i="1"/>
  <c r="N159" i="1"/>
  <c r="F160" i="1"/>
  <c r="F159" i="1"/>
  <c r="G159" i="1"/>
  <c r="G160" i="1"/>
  <c r="K160" i="1"/>
  <c r="H160" i="1"/>
  <c r="I160" i="1"/>
  <c r="K159" i="1"/>
  <c r="H159" i="1"/>
  <c r="E159" i="1"/>
  <c r="I159" i="1"/>
  <c r="N160" i="1"/>
  <c r="E160" i="1"/>
  <c r="Z53" i="1"/>
  <c r="X43" i="1"/>
  <c r="X168" i="1"/>
  <c r="Z178" i="1"/>
  <c r="Z130" i="1"/>
  <c r="Z100" i="1"/>
  <c r="Z153" i="1"/>
  <c r="Z176" i="1"/>
  <c r="X201" i="1"/>
  <c r="X87" i="1"/>
  <c r="Z287" i="1"/>
  <c r="Z222" i="1"/>
  <c r="Z168" i="1"/>
  <c r="Z72" i="1"/>
  <c r="Z25" i="1"/>
  <c r="Z3" i="1"/>
  <c r="X84" i="1"/>
  <c r="X97" i="1"/>
  <c r="Z6" i="1"/>
  <c r="Z110" i="1"/>
  <c r="Z142" i="1"/>
  <c r="Z87" i="1"/>
  <c r="Z43" i="1"/>
  <c r="X254" i="1"/>
  <c r="Z122" i="1"/>
  <c r="Z74" i="1"/>
  <c r="Z186" i="1"/>
  <c r="X112" i="1"/>
  <c r="X74" i="1"/>
  <c r="X200" i="1"/>
  <c r="Z174" i="1"/>
  <c r="Z226" i="1"/>
  <c r="Z223" i="1"/>
  <c r="BG160" i="1"/>
  <c r="BG159" i="1"/>
  <c r="BF160" i="1"/>
  <c r="BB160" i="1"/>
  <c r="AX160" i="1"/>
  <c r="AU159" i="1"/>
  <c r="AM160" i="1"/>
  <c r="AI160" i="1"/>
  <c r="AE160" i="1"/>
  <c r="BF159" i="1"/>
  <c r="BB159" i="1"/>
  <c r="AX159" i="1"/>
  <c r="AU160" i="1"/>
  <c r="AM159" i="1"/>
  <c r="AE159" i="1"/>
  <c r="BE159" i="1"/>
  <c r="BA160" i="1"/>
  <c r="AW159" i="1"/>
  <c r="AT160" i="1"/>
  <c r="AP159" i="1"/>
  <c r="AL160" i="1"/>
  <c r="AH159" i="1"/>
  <c r="BA159" i="1"/>
  <c r="AP160" i="1"/>
  <c r="AH160" i="1"/>
  <c r="AZ160" i="1"/>
  <c r="AS159" i="1"/>
  <c r="AK160" i="1"/>
  <c r="AZ159" i="1"/>
  <c r="AO159" i="1"/>
  <c r="AG159" i="1"/>
  <c r="AY159" i="1"/>
  <c r="AN159" i="1"/>
  <c r="BC160" i="1"/>
  <c r="AR159" i="1"/>
  <c r="AJ160" i="1"/>
  <c r="AI159" i="1"/>
  <c r="BE160" i="1"/>
  <c r="AW160" i="1"/>
  <c r="AT159" i="1"/>
  <c r="AL159" i="1"/>
  <c r="AV160" i="1"/>
  <c r="AO160" i="1"/>
  <c r="AG160" i="1"/>
  <c r="AS160" i="1"/>
  <c r="AK159" i="1"/>
  <c r="BC159" i="1"/>
  <c r="AR160" i="1"/>
  <c r="AF159" i="1"/>
  <c r="AF160" i="1"/>
  <c r="AV159" i="1"/>
  <c r="AJ159" i="1"/>
  <c r="AY160" i="1"/>
  <c r="AN160" i="1"/>
  <c r="X172" i="1"/>
  <c r="X20" i="1"/>
  <c r="Z192" i="1"/>
  <c r="Z44" i="1"/>
  <c r="X249" i="1"/>
  <c r="Z48" i="1"/>
  <c r="X42" i="1"/>
  <c r="X285" i="1"/>
  <c r="Z133" i="1"/>
  <c r="X184" i="1"/>
  <c r="Z129" i="1"/>
  <c r="Z98" i="1"/>
  <c r="Z93" i="1"/>
  <c r="Z15" i="1"/>
  <c r="Z158" i="1"/>
  <c r="Z157" i="1"/>
  <c r="Z94" i="1"/>
  <c r="Z161" i="1"/>
  <c r="X283" i="1"/>
  <c r="Z67" i="1"/>
  <c r="Z89" i="1"/>
  <c r="Z128" i="1"/>
  <c r="Z194" i="1"/>
  <c r="Z211" i="1"/>
  <c r="X278" i="1"/>
  <c r="Z59" i="1"/>
  <c r="Z171" i="1"/>
  <c r="X246" i="1"/>
  <c r="Z170" i="1"/>
  <c r="Z85" i="1"/>
  <c r="X213" i="1"/>
  <c r="X93" i="1"/>
  <c r="X60" i="1"/>
  <c r="Z169" i="1"/>
  <c r="Z172" i="1"/>
  <c r="X13" i="1"/>
  <c r="X183" i="1"/>
  <c r="X154" i="1"/>
  <c r="X284" i="1"/>
  <c r="X250" i="1"/>
  <c r="X274" i="1"/>
  <c r="X222" i="1"/>
  <c r="Z127" i="1"/>
  <c r="X203" i="1"/>
  <c r="Z88" i="1"/>
  <c r="X85" i="1"/>
  <c r="Z60" i="1"/>
  <c r="Z205" i="1"/>
  <c r="X86" i="1"/>
  <c r="Z246" i="1"/>
  <c r="X282" i="1"/>
  <c r="Z68" i="1"/>
  <c r="Z14" i="1"/>
  <c r="Z180" i="1"/>
  <c r="Z21" i="1"/>
  <c r="X252" i="1"/>
  <c r="Z184" i="1"/>
  <c r="Z156" i="1"/>
  <c r="Z140" i="1"/>
  <c r="Z99" i="1"/>
  <c r="BB288" i="1" l="1"/>
  <c r="BD288" i="1"/>
  <c r="AX288" i="1"/>
  <c r="W288" i="1"/>
  <c r="Z288" i="1"/>
  <c r="BA288" i="1"/>
  <c r="U288" i="1"/>
  <c r="Y288" i="1"/>
  <c r="AZ288" i="1"/>
  <c r="AY288" i="1"/>
  <c r="BC288" i="1"/>
  <c r="X125" i="1"/>
  <c r="X104" i="1"/>
  <c r="X113" i="1"/>
  <c r="X105" i="1"/>
  <c r="X114" i="1"/>
  <c r="X103" i="1"/>
  <c r="X102" i="1"/>
  <c r="X101" i="1"/>
  <c r="X109" i="1"/>
  <c r="X108" i="1"/>
  <c r="X107" i="1"/>
  <c r="X117" i="1"/>
  <c r="X116" i="1"/>
  <c r="X121" i="1"/>
  <c r="X120" i="1"/>
  <c r="X119" i="1"/>
  <c r="X106" i="1"/>
  <c r="X118" i="1"/>
  <c r="X115" i="1"/>
  <c r="X35" i="1"/>
  <c r="X288" i="1" l="1"/>
</calcChain>
</file>

<file path=xl/comments1.xml><?xml version="1.0" encoding="utf-8"?>
<comments xmlns="http://schemas.openxmlformats.org/spreadsheetml/2006/main">
  <authors>
    <author>tc={1F60E912-02E6-4E70-B988-DDC760D68737}</author>
    <author>tc={888EE2D0-58E3-4979-A364-D3E5FF57B308}</author>
    <author>tc={09EE1754-1DD2-4F8A-8AEB-DFA8F030B124}</author>
    <author>tc={2FDCFD53-B9DB-44B3-9D4A-665E19E33B04}</author>
  </authors>
  <commentList>
    <comment ref="J104" authorId="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UT000212-D01 en UT000212-D02</t>
        </r>
      </text>
    </comment>
    <comment ref="J105" authorId="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UT000212-D01 en UT000212-D02</t>
        </r>
      </text>
    </comment>
    <comment ref="F114" authorId="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
Beantwoorden:
    D01a en D01b gecombineerd 66</t>
        </r>
      </text>
    </comment>
    <comment ref="G114" authorId="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
Beantwoorden:
    D01a en D01b gecombineerd 66</t>
        </r>
      </text>
    </comment>
    <comment ref="F115" authorId="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
Beantwoorden:
    D01a en D01b gecombineerd 66</t>
        </r>
      </text>
    </comment>
    <comment ref="G115" authorId="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
Beantwoorden:
    D01a en D01b gecombineerd 66</t>
        </r>
      </text>
    </comment>
  </commentList>
</comments>
</file>

<file path=xl/comments2.xml><?xml version="1.0" encoding="utf-8"?>
<comments xmlns="http://schemas.openxmlformats.org/spreadsheetml/2006/main">
  <authors>
    <author>tc={C0442368-6A30-4A88-854C-FCA27ADCBFF1}</author>
    <author>tc={7485812F-3442-4426-B285-3E9C4696E9F1}</author>
    <author>Bruin, Stephan de (CD)</author>
    <author>tc={DF1372BD-7FE8-42BD-816F-F12BEB2532D9}</author>
    <author>tc={95E58DF9-C51C-4CD5-BE6C-E1CF844B1EF6}</author>
    <author>tc={11CF48DE-FF50-4167-B55C-61BC92855254}</author>
    <author>tc={D530124A-7FD5-4082-8FE1-7506ED16FA60}</author>
    <author>tc={61E976A8-C6F1-44DE-AAB5-9C556D0BD626}</author>
    <author>tc={92B6AB40-3AF9-42CC-BA0B-74C64654AC57}</author>
    <author>tc={1D380069-56E2-47A8-BC71-9140BC62F70D}</author>
    <author>tc={7234CF3F-4D94-4643-AD3D-C07CE5766851}</author>
    <author>tc={859462C8-72BE-48E0-9855-4EDD7C576D89}</author>
    <author>tc={CEB0757A-1D84-49CF-B80E-017561194FC1}</author>
    <author>tc={8F7C0454-ECEE-484A-BBC8-C7AFF438F145}</author>
    <author>tc={7D0BB3C7-21D0-4678-9CF9-6EFF308A979B}</author>
    <author>tc={BBA8B8C1-A70E-430E-B1D7-6ADAF82AD45C}</author>
    <author>tc={0CB32628-7F36-4883-827C-44635455CCD1}</author>
    <author>tc={A4EC8053-7754-4221-A3FE-2DE05A4E361D}</author>
    <author>tc={3BC4ECD5-440A-469D-9EA9-B341F36468D2}</author>
    <author>tc={91E11AC5-AC43-4BE5-AAA2-62AD68D4CD5C}</author>
    <author>tc={A7A18566-C477-422A-83A3-E24074F84FE5}</author>
    <author>tc={EFED271F-7245-4B81-8B06-74F081D48BF0}</author>
    <author>tc={679D8773-3E8A-40EE-BAF2-F3C7631F55E3}</author>
    <author>tc={CFBDE6B3-D97F-40FA-8026-A3AD6E3064EE}</author>
    <author>tc={F1F47A96-D7ED-4877-9018-AA7894040008}</author>
    <author>tc={D9D0CA39-FD8D-4976-8036-84DD5762620A}</author>
    <author>tc={391CB4BB-EC17-4BC6-BDA6-BD922A5ED865}</author>
    <author>tc={73341EA7-DD4E-4422-9DC0-E0AC18159DFA}</author>
    <author>tc={C97A9B80-34C0-4D0F-8D63-3E6077B84F23}</author>
    <author>tc={BBACE58F-9384-4217-B9AA-98282FAAA6E4}</author>
    <author>tc={9F19C423-C8D2-4E51-A86F-F9D2273A39F9}</author>
    <author>tc={1F60E912-02E6-4E70-B988-DDC760D68737}</author>
    <author>tc={B029348D-DFB5-4104-8965-6C4D0754C523}</author>
    <author>tc={C8860E60-2B7C-457A-9D6E-78FC1643BB40}</author>
    <author>tc={888EE2D0-58E3-4979-A364-D3E5FF57B308}</author>
    <author>tc={D8601847-81BC-408E-81D0-63D6D06DCC32}</author>
    <author>tc={E17C241F-4FEB-40F7-8C0B-BA445B0BEB31}</author>
    <author>tc={C9F84C02-CA5A-44FE-AE51-32DB1256FD6C}</author>
    <author>tc={76391372-4BAA-44D6-BE64-0D075EB2A956}</author>
    <author>tc={64826148-6F5F-4A5B-AA48-8AC2A6C6B346}</author>
    <author>tc={56B1A7D4-6A9D-458A-B94C-8194397A4195}</author>
    <author>tc={09EE1754-1DD2-4F8A-8AEB-DFA8F030B124}</author>
    <author>tc={18056B36-6CA8-4431-BA00-289DF4609D44}</author>
    <author>tc={46ED3B62-8BBC-49D2-AD5E-53DD65D34E3C}</author>
    <author>tc={5C26DD26-ECBA-4953-8854-94C5FD86746C}</author>
    <author>tc={D9120D4E-FB93-4D94-B556-712E49A8040E}</author>
    <author>tc={2FDCFD53-B9DB-44B3-9D4A-665E19E33B04}</author>
    <author>tc={9652A576-F0F5-451D-832B-7EAC3F967C21}</author>
    <author>tc={0CAC3DDA-4E3E-4D88-A51C-A66FF561266B}</author>
    <author>tc={7B7F775B-C298-45CB-9717-381B720EC642}</author>
    <author>tc={A3DE5ED7-0666-49FC-93B0-E94F32D00B7B}</author>
    <author>tc={A6ACA309-A176-43E3-92B5-F17EC85C3ACB}</author>
    <author>tc={12D00FD8-EE30-4E83-A578-B1C286664C0B}</author>
    <author>tc={56AC979E-4736-4D21-865B-FCA82B946AFC}</author>
    <author>tc={9E90486B-D608-4782-B295-7A8CF0BCB351}</author>
    <author>tc={162549F8-8466-4416-8B03-EE73BB645774}</author>
    <author>tc={F76288A5-108D-47DE-9A49-407A7242F570}</author>
    <author>tc={AECA6445-E05D-4C02-A2F9-5157F0770FE4}</author>
    <author>tc={69C59957-16F9-4B5C-A221-2ABAD507DFC2}</author>
    <author>tc={75D80683-A6BF-4B79-87EF-EB28E4E3C00A}</author>
    <author>tc={66F130AC-329C-4939-91B1-B10A6429EB0D}</author>
    <author>tc={BCFA4E08-0811-48D5-9B21-4E5EC94132B4}</author>
    <author>tc={10173F62-581B-4561-BDFF-D36AA3A6520B}</author>
    <author>tc={1305A672-9414-455A-8DC3-9315B82BC043}</author>
    <author>tc={52AD2C64-80DD-4605-9E16-0918BE2E9EC1}</author>
    <author>tc={11B487E5-D10C-430E-B163-7E62593A30F2}</author>
    <author>tc={9AD37970-DFA1-4006-A92A-885804AAF564}</author>
    <author>tc={FF9AA4C6-F85A-4614-B5A0-7364DC33D522}</author>
    <author>tc={4BDB034B-2D14-41BC-BB76-5BBA157B0706}</author>
    <author>tc={599D0A93-0008-4965-888B-2F2151487333}</author>
    <author>tc={8520BB20-C474-41B3-A09E-CF0A8E073C42}</author>
    <author>tc={A8948B05-7248-4C07-B752-04DAB2C7E6EF}</author>
    <author>tc={231E8CB8-3CCB-409C-A422-67F7FFF0304D}</author>
    <author>tc={55F39589-A939-45DA-9013-F2D961AE3CB0}</author>
    <author>tc={B79B6DE9-688C-448F-A8D0-7ABD40A2A9A9}</author>
    <author>tc={1431F629-C9A1-40E2-B5D1-BA72C503480B}</author>
    <author>tc={2B80C3B9-8EA2-41E4-B9BB-145962716FA1}</author>
    <author>tc={393FF1C4-A5F9-4F08-A5AE-CA1D98BF8D51}</author>
    <author>tc={42AC9220-FFB5-4F80-BB07-6572B801F096}</author>
    <author>tc={5601C417-95A4-4B4A-9EC3-A13A5E162F2A}</author>
    <author>tc={D77BD8CE-E3EF-462E-9269-33CDB0E15D02}</author>
    <author>tc={FE7CA66D-EA17-40C6-845B-5E8ED477F4A1}</author>
    <author>tc={2645FF5B-5B69-4689-BC18-0882335BEAA8}</author>
    <author>tc={3374A93C-6491-4E08-AD1B-1975A733DA5C}</author>
  </authors>
  <commentList>
    <comment ref="AP2" authorId="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=aansluitcapaciteit</t>
        </r>
      </text>
    </comment>
    <comment ref="AT2" authorId="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rapporten heet dit "Totaal geïnstalleerd vermogen"?</t>
        </r>
      </text>
    </comment>
    <comment ref="M21" authorId="2" shapeId="0">
      <text>
        <r>
          <rPr>
            <b/>
            <sz val="9"/>
            <color indexed="81"/>
            <rFont val="Tahoma"/>
            <family val="2"/>
          </rPr>
          <t>Bruin, Stephan de (CD):</t>
        </r>
        <r>
          <rPr>
            <sz val="9"/>
            <color indexed="81"/>
            <rFont val="Tahoma"/>
            <family val="2"/>
          </rPr>
          <t xml:space="preserve">
Vermoedelijk zijn deze daken einde levensduur. B&amp;O vervangen? </t>
        </r>
      </text>
    </comment>
    <comment ref="U26" authorId="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Wel in rapport, niet in Helioscope?</t>
        </r>
      </text>
    </comment>
    <comment ref="S27" authorId="4" shapeId="0">
      <text>
        <r>
          <rPr>
            <sz val="8"/>
            <color theme="1"/>
            <rFont val="Arial"/>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Gecombineerd met D01b1
</t>
        </r>
      </text>
    </comment>
    <comment ref="E42" authorId="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Hier stond eerst Plattedijk 55, Lemmer. In rapport staat Kadijk 1, Lemmer</t>
        </r>
      </text>
    </comment>
    <comment ref="E53" authorId="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Uit het rapport Echtelsedijk 50 overgenomen. Hier stond eerst Echtelsedijk 16</t>
        </r>
      </text>
    </comment>
    <comment ref="AJ53" authorId="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rapport staat "Hoofdzekering: 160A". De waarde 160 (3x230) was vooringevuld.</t>
        </r>
      </text>
    </comment>
    <comment ref="AK54" authorId="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Hier stond 157 vooringevuld.</t>
        </r>
      </text>
    </comment>
    <comment ref="AP54" authorId="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rapport staat "Niet waarneembaar op locatie. Hoofdschakelaar van 400A".</t>
        </r>
      </text>
    </comment>
    <comment ref="AB55" authorId="1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oriëntaties van dakvlakken op deze locatie staan verkeerd in het rapport. De ingevulde oriëntaties zijn correct.</t>
        </r>
      </text>
    </comment>
    <comment ref="AT55" authorId="1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rapport staat in de tekst 15,2 kVA, maar in het inventarisatieformulier staat 12,2 kVA</t>
        </r>
      </text>
    </comment>
    <comment ref="BE72" authorId="1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rapport staat op blz 17 de afstand voor FL000266 en FL000266A, maar op blz 57 staat de goede afstand  oor GR000198</t>
        </r>
      </text>
    </comment>
    <comment ref="Y77" authorId="1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Helioscoperapport geeft aan dat de drie daken met panelen belegd worden. De specifieke energieopbrengst betreft het gemiddelde van de drie daken.</t>
        </r>
      </text>
    </comment>
    <comment ref="AB79" authorId="1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Helioscoperapport is noord-zuid ingetekend, maar oost-west kan ook.</t>
        </r>
      </text>
    </comment>
    <comment ref="AJ84" authorId="1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Aangeleverd: 160 (3 x 230 A)</t>
        </r>
      </text>
    </comment>
    <comment ref="AR97" authorId="1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Niet duidelijk of dit een eigen trafo is</t>
        </r>
      </text>
    </comment>
    <comment ref="M130" authorId="2" shapeId="0">
      <text>
        <r>
          <rPr>
            <b/>
            <sz val="9"/>
            <color indexed="81"/>
            <rFont val="Tahoma"/>
            <family val="2"/>
          </rPr>
          <t>Bruin, Stephan de (CD):</t>
        </r>
        <r>
          <rPr>
            <sz val="9"/>
            <color indexed="81"/>
            <rFont val="Tahoma"/>
            <family val="2"/>
          </rPr>
          <t xml:space="preserve">
Incorrecte inschatting: sedum dak is van 2006</t>
        </r>
      </text>
    </comment>
    <comment ref="O130" authorId="1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Plat overgaand in hellend</t>
        </r>
      </text>
    </comment>
    <comment ref="AB130" authorId="1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Oost voor hellend gedeelte</t>
        </r>
      </text>
    </comment>
    <comment ref="AC130" authorId="1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20 voor hellend gedeelte</t>
        </r>
      </text>
    </comment>
    <comment ref="AZ130" authorId="2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Geen definitieve keuze</t>
        </r>
      </text>
    </comment>
    <comment ref="BA130" authorId="2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Geen definitieve keuze</t>
        </r>
      </text>
    </comment>
    <comment ref="O131" authorId="2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Plat overgaand in hellend</t>
        </r>
      </text>
    </comment>
    <comment ref="AB131" authorId="23" shapeId="0">
      <text>
        <r>
          <rPr>
            <sz val="8"/>
            <color theme="1"/>
            <rFont val="Arial"/>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Zuid voor hellend gedeelte </t>
        </r>
      </text>
    </comment>
    <comment ref="AC131" authorId="2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20 voor hellend gedeelte</t>
        </r>
      </text>
    </comment>
    <comment ref="O132" authorId="2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Plat overgaand in hellend</t>
        </r>
      </text>
    </comment>
    <comment ref="AB132" authorId="2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West voor hellend gedeelte</t>
        </r>
      </text>
    </comment>
    <comment ref="AC132" authorId="2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20 voor hellend gedeelte</t>
        </r>
      </text>
    </comment>
    <comment ref="AR142" authorId="2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Geen eigen trafo</t>
        </r>
      </text>
    </comment>
    <comment ref="U172" authorId="2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rapport worden geen panelen aan de westkant geplaatst, omdat deze een klein beetje naar het noorden is gericht.</t>
        </r>
      </text>
    </comment>
    <comment ref="AN172" authorId="3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rapport staat dat er geen meter zichtbaar was op locatie, maar er is wel een foto bijgevoegd van een draaischijfmeter. In het vooringevulde overzichtsbestand stond slimme meter.</t>
        </r>
      </text>
    </comment>
    <comment ref="Y193" authorId="3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UT000212-D01 en UT000212-D02</t>
        </r>
      </text>
    </comment>
    <comment ref="AV193" authorId="3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Ruimtenummer 0.07</t>
        </r>
      </text>
    </comment>
    <comment ref="AW193" authorId="3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Ruimtenummer 0.08</t>
        </r>
      </text>
    </comment>
    <comment ref="Y194" authorId="3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UT000212-D01 en UT000212-D02</t>
        </r>
      </text>
    </comment>
    <comment ref="U209" authorId="3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zijn al zonnepanelen aanwezig op dit dak (~1250 stuks).</t>
        </r>
      </text>
    </comment>
    <comment ref="A210" authorId="2" shapeId="0">
      <text>
        <r>
          <rPr>
            <b/>
            <sz val="9"/>
            <color indexed="81"/>
            <rFont val="Tahoma"/>
            <family val="2"/>
          </rPr>
          <t>Bruin, Stephan de (CD):</t>
        </r>
        <r>
          <rPr>
            <sz val="9"/>
            <color indexed="81"/>
            <rFont val="Tahoma"/>
            <family val="2"/>
          </rPr>
          <t xml:space="preserve">
Laadpalen moeten bij steunpunt geplaastst worden. Dit is in plaatst van UT000230, dit pand is verkocht. Is niet geinventariseerd</t>
        </r>
      </text>
    </comment>
    <comment ref="AV213" authorId="3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Patchkast</t>
        </r>
      </text>
    </comment>
    <comment ref="AW213" authorId="3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Nabij hoofdverdeler</t>
        </r>
      </text>
    </comment>
    <comment ref="BF213" authorId="3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Betonplaten</t>
        </r>
      </text>
    </comment>
    <comment ref="R214" authorId="3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S214" authorId="4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t>
        </r>
      </text>
    </comment>
    <comment ref="U214" authorId="4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
Beantwoorden:
    D01a en D01b gecombineerd 66</t>
        </r>
      </text>
    </comment>
    <comment ref="AV214" authorId="4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serverruimte op de 2e verdieping</t>
        </r>
      </text>
    </comment>
    <comment ref="AW214" authorId="4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serverruimte op de 2e verdieping</t>
        </r>
      </text>
    </comment>
    <comment ref="R215" authorId="4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S215" authorId="4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t>
        </r>
      </text>
    </comment>
    <comment ref="U215" authorId="4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D01a en D01b gecombineerd
Beantwoorden:
    D01a en D01b gecombineerd 66</t>
        </r>
      </text>
    </comment>
    <comment ref="R216" authorId="4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R220" authorId="4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R221" authorId="4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R225" authorId="5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R226" authorId="5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isolatie</t>
        </r>
      </text>
    </comment>
    <comment ref="BB232" authorId="5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merk van de laadpunten is EVbox, maar het vermogen per laadpunt is 22 kW.</t>
        </r>
      </text>
    </comment>
    <comment ref="U236" authorId="5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zijn op dit dakvlak al panelen aanwezig</t>
        </r>
      </text>
    </comment>
    <comment ref="U240" authorId="5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zijn op dit dakvlak al panelen aanwezig</t>
        </r>
      </text>
    </comment>
    <comment ref="U244" authorId="5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zijn op dit dakvlak al panelen aanwezig</t>
        </r>
      </text>
    </comment>
    <comment ref="AV254" authorId="5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laagspanningsruimte</t>
        </r>
      </text>
    </comment>
    <comment ref="AW254" authorId="5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Data- en opslagruimte</t>
        </r>
      </text>
    </comment>
    <comment ref="Y257" authorId="5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voor ZH000307 en ZH000307A</t>
        </r>
      </text>
    </comment>
    <comment ref="R258" authorId="5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Stalen constructie, houten draagoppervlak</t>
        </r>
      </text>
    </comment>
    <comment ref="Y258" authorId="6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voor ZH000307 en ZH000307A</t>
        </r>
      </text>
    </comment>
    <comment ref="AV259" authorId="6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Pelli-kast kan in het onderste gedeelte van de serverkast geplaatst worden</t>
        </r>
      </text>
    </comment>
    <comment ref="AW259" authorId="6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omvormers kunnen aan de muur in de werkplaats gehangen worden</t>
        </r>
      </text>
    </comment>
    <comment ref="Y262" authorId="6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ingetekend</t>
        </r>
      </text>
    </comment>
    <comment ref="AG267" authorId="6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Waargenomen nummer (05040160) komt niet overeen met aangeleverde waarde</t>
        </r>
      </text>
    </comment>
    <comment ref="AV267" authorId="6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ruimte van de hoofdverdeelinrichting en naast de ruimte met de data-aansluiting</t>
        </r>
      </text>
    </comment>
    <comment ref="AW267" authorId="6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Wordt niet expliciet benoemd bij hoofdstuk pelli-kast + omvormers</t>
        </r>
      </text>
    </comment>
    <comment ref="BF267" authorId="6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Kunststof matten met een grindlaag</t>
        </r>
      </text>
    </comment>
    <comment ref="AW268" authorId="6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ruimte bij de hoofdverdeelinrichting</t>
        </r>
      </text>
    </comment>
    <comment ref="AV269" authorId="6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ruimte met de omvormers geplaatst worden, ruimte 043</t>
        </r>
      </text>
    </comment>
    <comment ref="AW269" authorId="7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ruimte met de omvormers geplaatst worden, ruimte 043</t>
        </r>
      </text>
    </comment>
    <comment ref="BF269" authorId="7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Klinkerverharding</t>
        </r>
      </text>
    </comment>
    <comment ref="Y270" authorId="7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met ZL000325-</t>
        </r>
      </text>
    </comment>
    <comment ref="Y271" authorId="7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Gecombineerd met ZL000325-</t>
        </r>
      </text>
    </comment>
    <comment ref="AZ272" authorId="74"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Wand of vrijstaand nog onbekend</t>
        </r>
      </text>
    </comment>
    <comment ref="BA272" authorId="75"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Wand of vrijstaand nog onbekend</t>
        </r>
      </text>
    </comment>
    <comment ref="AP276" authorId="76"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is niet gegeven in het rapport, maar geschat a.d.h.v. hoofdafzekering</t>
        </r>
      </text>
    </comment>
    <comment ref="AP278" authorId="77"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is niet gegeven in het rapport, maar geschat a.d.h.v. hoofdafzekering</t>
        </r>
      </text>
    </comment>
    <comment ref="BF278" authorId="78"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Stelconplaten</t>
        </r>
      </text>
    </comment>
    <comment ref="AV280" authorId="79"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de muur aan de linkerzijde van de hoofdverdeelinrichting</t>
        </r>
      </text>
    </comment>
    <comment ref="AV282" authorId="80"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Nog niet gerealiseerd: wand in de ruimte bij de hoofdverdeelkast</t>
        </r>
      </text>
    </comment>
    <comment ref="AJ283" authorId="81"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Hier was 2000 vooringevuld.</t>
        </r>
      </text>
    </comment>
    <comment ref="AV283" authorId="82"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Nog niet gerealiseerd: laagspanningszijde van de nieuw te plaatsen transformator.</t>
        </r>
      </text>
    </comment>
    <comment ref="BF283" authorId="83" shapeId="0">
      <text>
        <r>
          <rPr>
            <sz val="8"/>
            <color theme="1"/>
            <rFont val="Arial"/>
            <family val="2"/>
          </rPr>
          <t>[Opmerkingenthread]
U kunt deze opmerkingenthread lezen in uw versie van Excel. Eventuele wijzigingen aan de thread gaan echter verloren als het bestand wordt geopend in een nieuwere versie van Excel. Meer informatie: https://go.microsoft.com/fwlink/?linkid=870924
Opmerking:
    Stelconplaten</t>
        </r>
      </text>
    </comment>
  </commentList>
</comments>
</file>

<file path=xl/sharedStrings.xml><?xml version="1.0" encoding="utf-8"?>
<sst xmlns="http://schemas.openxmlformats.org/spreadsheetml/2006/main" count="7268" uniqueCount="874">
  <si>
    <t>ID</t>
  </si>
  <si>
    <t>Objectcode</t>
  </si>
  <si>
    <t>PV gevraagd</t>
  </si>
  <si>
    <t>Dakcode</t>
  </si>
  <si>
    <t>Adres</t>
  </si>
  <si>
    <t>Postcode</t>
  </si>
  <si>
    <t>Plaats</t>
  </si>
  <si>
    <t>Bouwjaar</t>
  </si>
  <si>
    <t>Locatietype</t>
  </si>
  <si>
    <t>Gebouwtype</t>
  </si>
  <si>
    <t>BVO [m2]</t>
  </si>
  <si>
    <t>Onderhoudsclub</t>
  </si>
  <si>
    <t>Type dak</t>
  </si>
  <si>
    <r>
      <t>B_max [kg/m</t>
    </r>
    <r>
      <rPr>
        <vertAlign val="superscript"/>
        <sz val="8"/>
        <color rgb="FFFFFFFF"/>
        <rFont val="Arial"/>
        <family val="2"/>
      </rPr>
      <t>2</t>
    </r>
    <r>
      <rPr>
        <sz val="8"/>
        <color rgb="FFFFFFFF"/>
        <rFont val="Arial"/>
        <family val="2"/>
      </rPr>
      <t>]</t>
    </r>
  </si>
  <si>
    <t>Materiaal toplaag</t>
  </si>
  <si>
    <t>Materiaal onder toplaag</t>
  </si>
  <si>
    <t>Bruto dakoppervlak [m2]</t>
  </si>
  <si>
    <t>Helioscope-ontwerper</t>
  </si>
  <si>
    <t>Aantal panelen</t>
  </si>
  <si>
    <t>Paneelpiekvermogen [Wp]</t>
  </si>
  <si>
    <t>Totaal piekvermogen [kWp]</t>
  </si>
  <si>
    <t>Specifiek vermogen [W/m2 bruto]</t>
  </si>
  <si>
    <t>Specifieke opbrengst [kWh/kWp jaar]</t>
  </si>
  <si>
    <t>Totale opbrengst [kWh/jaar]</t>
  </si>
  <si>
    <t>Type panelenoriëntatie</t>
  </si>
  <si>
    <t>Hoofdoriëntatie</t>
  </si>
  <si>
    <t>Hellingshoek [°]</t>
  </si>
  <si>
    <t>Bereikbaarheid dak</t>
  </si>
  <si>
    <t>Netbeheerder</t>
  </si>
  <si>
    <t>EAN-code</t>
  </si>
  <si>
    <t>Meternummer</t>
  </si>
  <si>
    <t>Verbruikscategorie (KV/GV)</t>
  </si>
  <si>
    <t>Profielcategorie</t>
  </si>
  <si>
    <t>Hoofdafzekering (kVA, A)</t>
  </si>
  <si>
    <t>Contractvermogen levering (kW)</t>
  </si>
  <si>
    <t>Piekvermogen in 2019 [kW]</t>
  </si>
  <si>
    <t>Datum piekvermogen</t>
  </si>
  <si>
    <t>Bemetering</t>
  </si>
  <si>
    <t>Transportcategorie</t>
  </si>
  <si>
    <t>Aansluitcategorie</t>
  </si>
  <si>
    <t>Verzwaring naar</t>
  </si>
  <si>
    <t>Aantal trafo's en capaciteit</t>
  </si>
  <si>
    <t>Maximaal technisch vermogen</t>
  </si>
  <si>
    <t>Verdeelkast geinstalleerd vermogen [kVA]</t>
  </si>
  <si>
    <t>Aantal reservegroepen hoofdschakelkast</t>
  </si>
  <si>
    <t>Locatie omvormers</t>
  </si>
  <si>
    <t>Aantal nieuwe laadpunten 
(22 kW)</t>
  </si>
  <si>
    <t>Aantal nieuwe snellaadpunten
(100/2 kW)</t>
  </si>
  <si>
    <t>Aantal nieuwe wandpunten</t>
  </si>
  <si>
    <t>Aantal nieuwe vrijstaande punten</t>
  </si>
  <si>
    <t>Aantal bestaande laadpunten (Ecotap 22 kW)</t>
  </si>
  <si>
    <t>Aantal bestaande laadpunten (Evbox 11 kW)</t>
  </si>
  <si>
    <t>Totaal maximaal vermogen alle laadpalen [kW]</t>
  </si>
  <si>
    <t>Afstand hoofd-verdeelkast tot laadverdeelkast [m]</t>
  </si>
  <si>
    <t>Type verharding terrein</t>
  </si>
  <si>
    <t>Opmerking</t>
  </si>
  <si>
    <t xml:space="preserve">DR000138 </t>
  </si>
  <si>
    <t>Ja</t>
  </si>
  <si>
    <t>D01</t>
  </si>
  <si>
    <t>Buitenvaart 1005</t>
  </si>
  <si>
    <t>7905 SC</t>
  </si>
  <si>
    <t>Hoogeveen</t>
  </si>
  <si>
    <t xml:space="preserve">Droog steunpunt   </t>
  </si>
  <si>
    <t>BAM</t>
  </si>
  <si>
    <t>Plat</t>
  </si>
  <si>
    <t>Bitumen en grind</t>
  </si>
  <si>
    <t>Kanaalplaatvloer</t>
  </si>
  <si>
    <t>Iv Infra</t>
  </si>
  <si>
    <t>Duaal</t>
  </si>
  <si>
    <t>Noord-zuid</t>
  </si>
  <si>
    <t>Buitenlangs</t>
  </si>
  <si>
    <t>RENDO Netwerken</t>
  </si>
  <si>
    <t>871691200718570617</t>
  </si>
  <si>
    <t>GV</t>
  </si>
  <si>
    <t>E3A</t>
  </si>
  <si>
    <t>138 (3x200)</t>
  </si>
  <si>
    <t>Continu bemeten</t>
  </si>
  <si>
    <t>LS</t>
  </si>
  <si>
    <t>&gt; 3 x 80 A t/m 3 x 250 A (173 kVA)</t>
  </si>
  <si>
    <t>Onbekend</t>
  </si>
  <si>
    <t>Geen</t>
  </si>
  <si>
    <t>Binnen</t>
  </si>
  <si>
    <t>Asfalt</t>
  </si>
  <si>
    <t>In het rapport staat:"Er is onvoldoende ruimte tussen de erfgrens en parkeerplaats om een snellader te kunnen plaatsen." en "Het vermogen van een regulier laadpunt bedraagt 22kW. Het vermogen van een DC-snellaadpunt bedraagt 100kW. Het totale vermogen van de laadpunten bedraagt 244kW." Dat laatste niet met eerdere informatie dat twee snellaadpunt samen 100 kW delen.</t>
  </si>
  <si>
    <t>D02a</t>
  </si>
  <si>
    <t>Bitumen (dakleer)</t>
  </si>
  <si>
    <t>Metaal</t>
  </si>
  <si>
    <t>D02b</t>
  </si>
  <si>
    <t>Hout</t>
  </si>
  <si>
    <t>DR000138A</t>
  </si>
  <si>
    <t>Schuin</t>
  </si>
  <si>
    <t>NT platen</t>
  </si>
  <si>
    <t>Eén richting</t>
  </si>
  <si>
    <t>Zuid</t>
  </si>
  <si>
    <t>D02</t>
  </si>
  <si>
    <t>Niet aangeleverd</t>
  </si>
  <si>
    <t>DR000140</t>
  </si>
  <si>
    <t>Balkendwarsweg 4</t>
  </si>
  <si>
    <t>Droog steunpunt in combinatie met districtskantoor</t>
  </si>
  <si>
    <t>Enexis</t>
  </si>
  <si>
    <t>871694831000355598</t>
  </si>
  <si>
    <t>175 (3x250)</t>
  </si>
  <si>
    <t>LS / MS</t>
  </si>
  <si>
    <t>&gt; 3 x 250 A (173 kVA) t/m 1.750 kVA</t>
  </si>
  <si>
    <t>DR000141</t>
  </si>
  <si>
    <t xml:space="preserve">Assen </t>
  </si>
  <si>
    <t>Droge steunpunt</t>
  </si>
  <si>
    <t>DR000142</t>
  </si>
  <si>
    <t>DR000143</t>
  </si>
  <si>
    <t xml:space="preserve">FL000251 </t>
  </si>
  <si>
    <t>Harderdijk 1</t>
  </si>
  <si>
    <t>3898 LP</t>
  </si>
  <si>
    <t>Zeewolde</t>
  </si>
  <si>
    <t>Nat steunpunt</t>
  </si>
  <si>
    <t>N.v.t.</t>
  </si>
  <si>
    <t>Liander</t>
  </si>
  <si>
    <t>871687120057423962</t>
  </si>
  <si>
    <t>KV</t>
  </si>
  <si>
    <t>E2B</t>
  </si>
  <si>
    <t>3x80</t>
  </si>
  <si>
    <t>Slimme meter</t>
  </si>
  <si>
    <t>1, onbekend</t>
  </si>
  <si>
    <t>Klinkers, asfalt, beton en straatstenen</t>
  </si>
  <si>
    <t>Zonnepanelen op FL000251-D01 zijn ingetekend naar het zuiden. Als de panelen naar het zuidoosten worden gericht passen er meer, omdat het dak naar het zuidoosten gericht is. De vollasturen van FL000251 en FL000251a kloppen niet, omdat er heel veel mismatch is in Helioscope.</t>
  </si>
  <si>
    <t>Metalen golfplaat</t>
  </si>
  <si>
    <t>Zuidwest</t>
  </si>
  <si>
    <t>D03</t>
  </si>
  <si>
    <t>Noordoost</t>
  </si>
  <si>
    <t>FL000251a</t>
  </si>
  <si>
    <t>FL000251B</t>
  </si>
  <si>
    <t>-</t>
  </si>
  <si>
    <t>FL000266</t>
  </si>
  <si>
    <t>D01a</t>
  </si>
  <si>
    <t>Oostvaardersdijk 8A</t>
  </si>
  <si>
    <t>8243PA</t>
  </si>
  <si>
    <t>Lelystad</t>
  </si>
  <si>
    <t>Pannen (klei/beton)</t>
  </si>
  <si>
    <t>Zuidoost</t>
  </si>
  <si>
    <t>871687120101159663</t>
  </si>
  <si>
    <t>E3C</t>
  </si>
  <si>
    <t>630 (3x1000)</t>
  </si>
  <si>
    <t xml:space="preserve">LS voedingspunt &gt; 160kVA t/m 630kVA </t>
  </si>
  <si>
    <t>Één, geen eigendom van RWS</t>
  </si>
  <si>
    <t>20m</t>
  </si>
  <si>
    <t>Overig</t>
  </si>
  <si>
    <t>D01b1</t>
  </si>
  <si>
    <t>D01b2</t>
  </si>
  <si>
    <t>Noordoost-zuidwest</t>
  </si>
  <si>
    <t>D01c</t>
  </si>
  <si>
    <t>D02c</t>
  </si>
  <si>
    <t>D03a</t>
  </si>
  <si>
    <t>D03b</t>
  </si>
  <si>
    <t>FL000266A</t>
  </si>
  <si>
    <t>D04</t>
  </si>
  <si>
    <t>FR000120</t>
  </si>
  <si>
    <t>Celciusstraat 10</t>
  </si>
  <si>
    <t>8861 ND</t>
  </si>
  <si>
    <t>Harlingen</t>
  </si>
  <si>
    <t>Droog en nat steunpunt</t>
  </si>
  <si>
    <t>TPE dakbedekking</t>
  </si>
  <si>
    <t>Isolatiemateriaal</t>
  </si>
  <si>
    <t>871687120000277307</t>
  </si>
  <si>
    <t>160 (3x230)</t>
  </si>
  <si>
    <t xml:space="preserve">LS voedingspunt &gt; 100kVA t/m 160kVA </t>
  </si>
  <si>
    <t>Betonnen straatstenen en onverhard oppervlak</t>
  </si>
  <si>
    <t>D01b</t>
  </si>
  <si>
    <t>Noord</t>
  </si>
  <si>
    <t>FR000129</t>
  </si>
  <si>
    <t>Oedsmawei 32</t>
  </si>
  <si>
    <t>Grou</t>
  </si>
  <si>
    <t>Districtkantoor</t>
  </si>
  <si>
    <t>871687120000239886</t>
  </si>
  <si>
    <t>FR000280</t>
  </si>
  <si>
    <t>Nee</t>
  </si>
  <si>
    <t>Lemmer</t>
  </si>
  <si>
    <t>Bedieningshuis</t>
  </si>
  <si>
    <t>871687120000266578</t>
  </si>
  <si>
    <t>217 (3x315)</t>
  </si>
  <si>
    <t>Hier wordt een verdieping gehuurd van een eigenaar, mogelijk eerst overlweg met verhuurder</t>
  </si>
  <si>
    <t>FR000294</t>
  </si>
  <si>
    <t>Nieuwe Vissershaven 17</t>
  </si>
  <si>
    <t>GD000007</t>
  </si>
  <si>
    <t>Oostkanaaldijk 354a</t>
  </si>
  <si>
    <t>6541 CD</t>
  </si>
  <si>
    <t>Nijmegen</t>
  </si>
  <si>
    <t>Unica</t>
  </si>
  <si>
    <t>871687120000018313</t>
  </si>
  <si>
    <t>MS</t>
  </si>
  <si>
    <t>4x vrije groep, 3-fasen zekering</t>
  </si>
  <si>
    <t>Stenen</t>
  </si>
  <si>
    <t>Aan sluizencomplex Weurt. Geen elektrameter gevonden op de locatie.</t>
  </si>
  <si>
    <t>GD000010</t>
  </si>
  <si>
    <t>Grebbedijk 57</t>
  </si>
  <si>
    <t>Wageningen</t>
  </si>
  <si>
    <t>871687120059365345</t>
  </si>
  <si>
    <t>ZBBD005055299411</t>
  </si>
  <si>
    <t>E1B</t>
  </si>
  <si>
    <t>3x25</t>
  </si>
  <si>
    <t xml:space="preserve">GD000169 </t>
  </si>
  <si>
    <t>Slijpbeekweg 8</t>
  </si>
  <si>
    <t>Arnhem</t>
  </si>
  <si>
    <t>871687120000792336</t>
  </si>
  <si>
    <t>E3B</t>
  </si>
  <si>
    <t>69 (3x100)</t>
  </si>
  <si>
    <t xml:space="preserve">LS voedingspunt &gt; 3 x 80A en t/m 100kVA </t>
  </si>
  <si>
    <t>GD000169B</t>
  </si>
  <si>
    <t>GD000180</t>
  </si>
  <si>
    <t>Echteldsedijk 50</t>
  </si>
  <si>
    <t>4005 MA</t>
  </si>
  <si>
    <t>Tiel</t>
  </si>
  <si>
    <t>Havenhuis + industrie</t>
  </si>
  <si>
    <t>n.v.t</t>
  </si>
  <si>
    <t>Niet in rapport benoemd</t>
  </si>
  <si>
    <t>Niet benoemd</t>
  </si>
  <si>
    <t>871687110000825493</t>
  </si>
  <si>
    <t>Ja, onbekend of het een trafo van RWS is en wat voor vermogen de trafo is.</t>
  </si>
  <si>
    <t>151 kW</t>
  </si>
  <si>
    <t>12 krachtgroepen, voorzien van C60 automaat + 1 krachtgroep van 120A.</t>
  </si>
  <si>
    <t>GD000185</t>
  </si>
  <si>
    <t>Van Nieuwenhuijzenweg 4</t>
  </si>
  <si>
    <t>6874 NE</t>
  </si>
  <si>
    <t xml:space="preserve">Wolfheze </t>
  </si>
  <si>
    <t xml:space="preserve">Verkeerscentrale </t>
  </si>
  <si>
    <t>Noordwest-zuidoost</t>
  </si>
  <si>
    <t>871687120101388100</t>
  </si>
  <si>
    <t>FIC1L000000089004</t>
  </si>
  <si>
    <t>3: 1x63A, 1x125A en 1x400A</t>
  </si>
  <si>
    <t>25 tot 50</t>
  </si>
  <si>
    <t>Laadpalen zijn voor deze locatie niet geïnventariseerd</t>
  </si>
  <si>
    <t>GD000190</t>
  </si>
  <si>
    <t>Koepoortdijk 2</t>
  </si>
  <si>
    <t>6981 AA</t>
  </si>
  <si>
    <t>Doesburg</t>
  </si>
  <si>
    <t>871687120055015701</t>
  </si>
  <si>
    <t>ZBBD005055296711</t>
  </si>
  <si>
    <t>15,2 kVA</t>
  </si>
  <si>
    <t>Orientatie van dakvlakken in het rapport klopt niet. Is daarna verkeerd verbeterd. Goede oriëntaties zijn opgenomen in dit overzichtsbestand.</t>
  </si>
  <si>
    <t>6982 AA</t>
  </si>
  <si>
    <t>6983 AA</t>
  </si>
  <si>
    <t>6984 AA</t>
  </si>
  <si>
    <t>GD000194</t>
  </si>
  <si>
    <t>Winselingseweg 100</t>
  </si>
  <si>
    <t>871687110000195992</t>
  </si>
  <si>
    <t>110 (3x160)</t>
  </si>
  <si>
    <t>GD000211</t>
  </si>
  <si>
    <t>Van Nieuwenhuijzenweg 8</t>
  </si>
  <si>
    <t>Wolfheze Kantoor</t>
  </si>
  <si>
    <t>871687120000317294</t>
  </si>
  <si>
    <t>&gt; 1MVA t/m 2MVA</t>
  </si>
  <si>
    <t>1x 400V/63A, 1x400V125-600A</t>
  </si>
  <si>
    <t>80 aan voorzijde en 80 aan achterzijde</t>
  </si>
  <si>
    <t>6875 NE</t>
  </si>
  <si>
    <t>6876 NE</t>
  </si>
  <si>
    <t>6877 NE</t>
  </si>
  <si>
    <t>D05</t>
  </si>
  <si>
    <t>6878 NE</t>
  </si>
  <si>
    <t>D06</t>
  </si>
  <si>
    <t>6879 NE</t>
  </si>
  <si>
    <t>GD000217C</t>
  </si>
  <si>
    <t>Kapperallee 53</t>
  </si>
  <si>
    <t>Eefde</t>
  </si>
  <si>
    <t>871687110002614910</t>
  </si>
  <si>
    <t>MS / HS</t>
  </si>
  <si>
    <t>&gt; 2MVA t/m 5MVA</t>
  </si>
  <si>
    <t>GD000218</t>
  </si>
  <si>
    <t>Verbindingsweg 4</t>
  </si>
  <si>
    <t>Herveld</t>
  </si>
  <si>
    <t>Droog steunpunt</t>
  </si>
  <si>
    <t>871687110000987764</t>
  </si>
  <si>
    <t>ZBBD005055297011</t>
  </si>
  <si>
    <t>GR000127</t>
  </si>
  <si>
    <t>Robbenplaatweg 13</t>
  </si>
  <si>
    <t>Eemshaven</t>
  </si>
  <si>
    <t>871694831000030303</t>
  </si>
  <si>
    <t>E1A</t>
  </si>
  <si>
    <t>Jaarbemeten</t>
  </si>
  <si>
    <t>GR000127a</t>
  </si>
  <si>
    <t>GR000198</t>
  </si>
  <si>
    <t>Zijlvest 30</t>
  </si>
  <si>
    <t>9936GZ</t>
  </si>
  <si>
    <t>Farmsum</t>
  </si>
  <si>
    <t>871694840031999091</t>
  </si>
  <si>
    <t>E2A</t>
  </si>
  <si>
    <t>3x35</t>
  </si>
  <si>
    <t>3x C40A</t>
  </si>
  <si>
    <t>20 meter</t>
  </si>
  <si>
    <t>aansluiting staat op objectnr 197, zonnepanelen waarschijnlijk ander object nr op hetzelfde terrein</t>
  </si>
  <si>
    <t>GR000199</t>
  </si>
  <si>
    <t>LB 000047</t>
  </si>
  <si>
    <t>Mulkenshofweg 1</t>
  </si>
  <si>
    <t>1234AB</t>
  </si>
  <si>
    <t>Venlo</t>
  </si>
  <si>
    <t>Zoutloods</t>
  </si>
  <si>
    <t>Metalen damwandprofiel</t>
  </si>
  <si>
    <t>Sjaak Verheijen</t>
  </si>
  <si>
    <t>Oost</t>
  </si>
  <si>
    <t>871688520000074125</t>
  </si>
  <si>
    <t>Ja, trafo is van de energieleverancier. Geen vermogen bekend</t>
  </si>
  <si>
    <t>124,6 kVA</t>
  </si>
  <si>
    <t>1 x 3-fase</t>
  </si>
  <si>
    <t>Klinkers en asfalt rijstrook</t>
  </si>
  <si>
    <t>West</t>
  </si>
  <si>
    <t>LB000008</t>
  </si>
  <si>
    <t>De Weerd 116</t>
  </si>
  <si>
    <t>6041 TL</t>
  </si>
  <si>
    <t>Roermond</t>
  </si>
  <si>
    <t>Alwin Hilbrink</t>
  </si>
  <si>
    <t>871688520000038554</t>
  </si>
  <si>
    <t>5040076 (niet bevestigd op locatie)</t>
  </si>
  <si>
    <t>3x25A</t>
  </si>
  <si>
    <t>Er zijn geen parkeerplekken, dus de 2 uitgevraagde laadpalen kunnen niet worden geplaatst.</t>
  </si>
  <si>
    <t>LB000008a</t>
  </si>
  <si>
    <t>6042 TL</t>
  </si>
  <si>
    <t>LB000008b</t>
  </si>
  <si>
    <t>6043 TL</t>
  </si>
  <si>
    <t>Grind</t>
  </si>
  <si>
    <t>Hout + metaal</t>
  </si>
  <si>
    <t xml:space="preserve">LB000012 </t>
  </si>
  <si>
    <t>Kantoor</t>
  </si>
  <si>
    <t>Binnendoor</t>
  </si>
  <si>
    <t>LB000012A</t>
  </si>
  <si>
    <t>Overkapping</t>
  </si>
  <si>
    <t>LB000012B</t>
  </si>
  <si>
    <t>LB000014</t>
  </si>
  <si>
    <t>Sluisweg (2A)</t>
  </si>
  <si>
    <t>6612 AR</t>
  </si>
  <si>
    <t>Nederasselt</t>
  </si>
  <si>
    <t>Beton</t>
  </si>
  <si>
    <t>Oost-west</t>
  </si>
  <si>
    <t>871687120000339708</t>
  </si>
  <si>
    <t>3 x 250 A</t>
  </si>
  <si>
    <t>Ja, maar geen eigen trafo (van netbeheerder)</t>
  </si>
  <si>
    <t>LB000017</t>
  </si>
  <si>
    <t>Aan de Stuw 10</t>
  </si>
  <si>
    <t>5951AA</t>
  </si>
  <si>
    <t>Belfeld</t>
  </si>
  <si>
    <t>871688540003155935</t>
  </si>
  <si>
    <t>ZABF001670890212</t>
  </si>
  <si>
    <t>Geen trafo aanwezig</t>
  </si>
  <si>
    <t>Asfalt waar de auto's nu worden geparkeerd (buiten het hek), klinkers op het terrein en gras bij de te realiseren parkeerplaats.</t>
  </si>
  <si>
    <t>Er is op het terrein geen parkeerplaats aanwezig. De auto's worden nu buiten het hek geparkeerd. Omdat er geen parkeerplaats aanwezig is, is het niet duidelijk of er laadpalen of wandboxen moeten komen.</t>
  </si>
  <si>
    <t>Sluisweg 2</t>
  </si>
  <si>
    <t>Heel</t>
  </si>
  <si>
    <t>871688520000038578</t>
  </si>
  <si>
    <t>x 80 A t/m 3 x 250 A</t>
  </si>
  <si>
    <t>LB000032</t>
  </si>
  <si>
    <t>aansl sluis Linne</t>
  </si>
  <si>
    <t>LB000033</t>
  </si>
  <si>
    <t>Sluis St. Andries 3</t>
  </si>
  <si>
    <t>Heerewaarden</t>
  </si>
  <si>
    <t xml:space="preserve">Nat steunpunt/ staat leeg </t>
  </si>
  <si>
    <t>871687120000329938</t>
  </si>
  <si>
    <t>Overige</t>
  </si>
  <si>
    <t>Nadere beschouwing daksterkte gewenst</t>
  </si>
  <si>
    <t>LB000037</t>
  </si>
  <si>
    <t>Lithoijense Dijk 4A</t>
  </si>
  <si>
    <t>Lithoijen</t>
  </si>
  <si>
    <t>871687910000069589</t>
  </si>
  <si>
    <t>125A</t>
  </si>
  <si>
    <t>5m</t>
  </si>
  <si>
    <t>LB000058</t>
  </si>
  <si>
    <t>Oude Maasweg 7</t>
  </si>
  <si>
    <t>Maasbracht</t>
  </si>
  <si>
    <t>Natte verkeerscentrale</t>
  </si>
  <si>
    <t>871688520000169227</t>
  </si>
  <si>
    <t>MS-D</t>
  </si>
  <si>
    <t>1000A</t>
  </si>
  <si>
    <t>25-30m</t>
  </si>
  <si>
    <t>NB000034</t>
  </si>
  <si>
    <t>Zegge 1</t>
  </si>
  <si>
    <t>Geldrop</t>
  </si>
  <si>
    <t>Droog steunpunt. Verkeerscentrale, districtkantoor</t>
  </si>
  <si>
    <t>871687910000058460</t>
  </si>
  <si>
    <t>E3D</t>
  </si>
  <si>
    <t>NB000035</t>
  </si>
  <si>
    <t xml:space="preserve">NB000036 </t>
  </si>
  <si>
    <t>Hogepad 1A</t>
  </si>
  <si>
    <t>5688 HG</t>
  </si>
  <si>
    <t>Oirschot</t>
  </si>
  <si>
    <t>871687940009127027</t>
  </si>
  <si>
    <t>3 x 80 A</t>
  </si>
  <si>
    <t>Onebekend</t>
  </si>
  <si>
    <t>tot 3 x 80 A</t>
  </si>
  <si>
    <t>5689 HG</t>
  </si>
  <si>
    <t>5690 HG</t>
  </si>
  <si>
    <t>5691 HG</t>
  </si>
  <si>
    <t>5692 HG</t>
  </si>
  <si>
    <t>5693 HG</t>
  </si>
  <si>
    <t>D07</t>
  </si>
  <si>
    <t>5694 HG</t>
  </si>
  <si>
    <t>D08</t>
  </si>
  <si>
    <t>5695 HG</t>
  </si>
  <si>
    <t>D09</t>
  </si>
  <si>
    <t>5696 HG</t>
  </si>
  <si>
    <t>D10</t>
  </si>
  <si>
    <t>5697 HG</t>
  </si>
  <si>
    <t>NB000038</t>
  </si>
  <si>
    <t>Scharlo 7</t>
  </si>
  <si>
    <t>Waspik</t>
  </si>
  <si>
    <t>Droogsteunpunt</t>
  </si>
  <si>
    <t>871687940004743857</t>
  </si>
  <si>
    <t>NB000039</t>
  </si>
  <si>
    <t>NB000040</t>
  </si>
  <si>
    <t>NB000040A</t>
  </si>
  <si>
    <t>5698 HG</t>
  </si>
  <si>
    <t>5699 HG</t>
  </si>
  <si>
    <t>NB000041</t>
  </si>
  <si>
    <t>Zwaardecroonstraat 7</t>
  </si>
  <si>
    <t>Tilburg</t>
  </si>
  <si>
    <t>871687910000290938</t>
  </si>
  <si>
    <t>NB000044</t>
  </si>
  <si>
    <t>NB000045</t>
  </si>
  <si>
    <t>NB000046</t>
  </si>
  <si>
    <t>3x50</t>
  </si>
  <si>
    <t>3x50A</t>
  </si>
  <si>
    <t>70 m</t>
  </si>
  <si>
    <t>NB000052</t>
  </si>
  <si>
    <t>NB000057</t>
  </si>
  <si>
    <t>Graaf Engelbertlaan 163</t>
  </si>
  <si>
    <t>Breda</t>
  </si>
  <si>
    <t>Sedumdak</t>
  </si>
  <si>
    <t>871687910000044333</t>
  </si>
  <si>
    <t>110 (3x 160)</t>
  </si>
  <si>
    <t>30m</t>
  </si>
  <si>
    <t>NB000061</t>
  </si>
  <si>
    <t>aansluiting staat op objnr 61 en object voor zonnepanelen is 57</t>
  </si>
  <si>
    <t>NB000273</t>
  </si>
  <si>
    <t>Automotive Campus 30</t>
  </si>
  <si>
    <t>Helmond</t>
  </si>
  <si>
    <t>Verkeerscentrale</t>
  </si>
  <si>
    <t>RWS huurt een etage in dit pand.</t>
  </si>
  <si>
    <t>NH000075</t>
  </si>
  <si>
    <t>Westkolkdijk 7</t>
  </si>
  <si>
    <t>Oostzaan</t>
  </si>
  <si>
    <t>871685900041513983</t>
  </si>
  <si>
    <t>NH000076</t>
  </si>
  <si>
    <t>Kunstof golfplaat</t>
  </si>
  <si>
    <t>NH000076a</t>
  </si>
  <si>
    <t>NH000076d</t>
  </si>
  <si>
    <t>NH000081</t>
  </si>
  <si>
    <t>Amsterdamseweg 25</t>
  </si>
  <si>
    <t>Velsen VC</t>
  </si>
  <si>
    <t>871685920001531208</t>
  </si>
  <si>
    <t>435 (3x630)</t>
  </si>
  <si>
    <t>160 kVA t/m 630 kVA</t>
  </si>
  <si>
    <t>NH000085</t>
  </si>
  <si>
    <t>De Wetstraat 1</t>
  </si>
  <si>
    <t>IJmuiden</t>
  </si>
  <si>
    <t>871685900000015688</t>
  </si>
  <si>
    <t>248 (3x360)</t>
  </si>
  <si>
    <t>Amsterdam</t>
  </si>
  <si>
    <t>871685900000031299</t>
  </si>
  <si>
    <t>NH000089A</t>
  </si>
  <si>
    <t>Burgemeester Stramanweg 100</t>
  </si>
  <si>
    <t>871685920000268211</t>
  </si>
  <si>
    <t>NH000089</t>
  </si>
  <si>
    <t>207 (3x300)</t>
  </si>
  <si>
    <t>NH000095</t>
  </si>
  <si>
    <t>Haarlemmerstraatweg 179</t>
  </si>
  <si>
    <t>Haarlemmerliede</t>
  </si>
  <si>
    <t>871685900041016705</t>
  </si>
  <si>
    <t>NH000095a</t>
  </si>
  <si>
    <t>NH000095b</t>
  </si>
  <si>
    <t>NH000095c</t>
  </si>
  <si>
    <t>NH000157</t>
  </si>
  <si>
    <t>Het nieuwe diep 27D</t>
  </si>
  <si>
    <t>Den Helder</t>
  </si>
  <si>
    <t>waarschijnlijk via defensie</t>
  </si>
  <si>
    <t>NH000257</t>
  </si>
  <si>
    <t>Sluiskolkkade 10</t>
  </si>
  <si>
    <t>1779 GP</t>
  </si>
  <si>
    <t>Den Oever</t>
  </si>
  <si>
    <t>871685900000011079</t>
  </si>
  <si>
    <t>Aansluiting waarschijnlijk in gebouw Stevinsluizen.
Het rapport meldt: "De laadpunten kunnen bevestigd worden aan de muur van het pand met objectcode NH000257. Of vrijstaande op palen gemonteerd worden. Deze palen worden dan achter de parkeervakken geplaatst op de verhoogde rand. De parkeervakken hebben een afmeting van 4,6m x 2,5m. Er is voldoende ruimte beschikbaar om de parkeervakken te verlengen, indien nodig."</t>
  </si>
  <si>
    <t>?</t>
  </si>
  <si>
    <t>n.v.t.</t>
  </si>
  <si>
    <t>50 - 60</t>
  </si>
  <si>
    <t>NH000261</t>
  </si>
  <si>
    <t>Sluiskolkkade 8</t>
  </si>
  <si>
    <t>D02(1)</t>
  </si>
  <si>
    <t>D02(2)</t>
  </si>
  <si>
    <t>NH000417</t>
  </si>
  <si>
    <t>Medemblikkerweg 2</t>
  </si>
  <si>
    <t>Wieringerwerf</t>
  </si>
  <si>
    <t>871685900009650255</t>
  </si>
  <si>
    <t>ZBEV005098647212</t>
  </si>
  <si>
    <t>E4A</t>
  </si>
  <si>
    <t>onduidelijk welke aansluiting, twee aansluitingen op oosterterpweg 2. Een al voorzien van zon</t>
  </si>
  <si>
    <t>NH000417a</t>
  </si>
  <si>
    <t>Rijksstraatweg 47</t>
  </si>
  <si>
    <t>Delfgauw</t>
  </si>
  <si>
    <t>Stedin</t>
  </si>
  <si>
    <t>871688660010653542</t>
  </si>
  <si>
    <t>Trafo MS / LS</t>
  </si>
  <si>
    <t>OV000178</t>
  </si>
  <si>
    <t>Eperweg 100</t>
  </si>
  <si>
    <t>t Harde</t>
  </si>
  <si>
    <t>871687120058495470</t>
  </si>
  <si>
    <t>ZBBD005055305211</t>
  </si>
  <si>
    <t>OV000178A</t>
  </si>
  <si>
    <t>Noordwest</t>
  </si>
  <si>
    <t>OV000186</t>
  </si>
  <si>
    <t>Hasselterdijk 33A</t>
  </si>
  <si>
    <t>8064PL</t>
  </si>
  <si>
    <t>Zwartsluis</t>
  </si>
  <si>
    <t>871694840032966306</t>
  </si>
  <si>
    <t>Draaischijf</t>
  </si>
  <si>
    <t>3x 1-fasegroep, 1x 3-fasegroep</t>
  </si>
  <si>
    <t xml:space="preserve">OV000197 </t>
  </si>
  <si>
    <t>Bosweg 2</t>
  </si>
  <si>
    <t>Heemserveen</t>
  </si>
  <si>
    <t>871694840005847595</t>
  </si>
  <si>
    <t>ZABF001551217211</t>
  </si>
  <si>
    <t>OV000197A</t>
  </si>
  <si>
    <t>Holterweg 30A</t>
  </si>
  <si>
    <t>Markelo</t>
  </si>
  <si>
    <t>871694840007502249</t>
  </si>
  <si>
    <t>ZABF001551097611</t>
  </si>
  <si>
    <t>OV000205a</t>
  </si>
  <si>
    <t>OV000205B</t>
  </si>
  <si>
    <t>OV000205C</t>
  </si>
  <si>
    <t>OV000210</t>
  </si>
  <si>
    <t>OV000218</t>
  </si>
  <si>
    <t>D01(1)</t>
  </si>
  <si>
    <t>Ordelseweg 2</t>
  </si>
  <si>
    <t>8035PB</t>
  </si>
  <si>
    <t>Zwolle</t>
  </si>
  <si>
    <t>Eternit golfplaat</t>
  </si>
  <si>
    <t>Beton en hout</t>
  </si>
  <si>
    <t>871694831000352238</t>
  </si>
  <si>
    <t>1, geen eigendom van RWS</t>
  </si>
  <si>
    <t>292,7 kVA</t>
  </si>
  <si>
    <t>1 reservegroep 3-fase C16A</t>
  </si>
  <si>
    <t>50-70</t>
  </si>
  <si>
    <t>Beton / asfalt / onverhard</t>
  </si>
  <si>
    <t>D01(2)</t>
  </si>
  <si>
    <t>EPDM</t>
  </si>
  <si>
    <t>UT000206</t>
  </si>
  <si>
    <t>Veerweg 4</t>
  </si>
  <si>
    <t>Nieuwegein</t>
  </si>
  <si>
    <t>871687400002278015</t>
  </si>
  <si>
    <t>UT000211</t>
  </si>
  <si>
    <t>Papendorpseweg 101</t>
  </si>
  <si>
    <t>3528BJ</t>
  </si>
  <si>
    <t>Utrecht gebouw C</t>
  </si>
  <si>
    <t>871687400008814996</t>
  </si>
  <si>
    <t>3x 3-fase 16A groepen</t>
  </si>
  <si>
    <t>UT000212</t>
  </si>
  <si>
    <t>Zuidersluis 1</t>
  </si>
  <si>
    <t>871687400008847864</t>
  </si>
  <si>
    <t>85 (3x120)</t>
  </si>
  <si>
    <t>LS / MS-T</t>
  </si>
  <si>
    <t>Niet bekend</t>
  </si>
  <si>
    <t xml:space="preserve"> </t>
  </si>
  <si>
    <t>UT000219</t>
  </si>
  <si>
    <t>Papendorpseweg 101A</t>
  </si>
  <si>
    <t>Utrecht Verkeerscentrale</t>
  </si>
  <si>
    <t>UT000220</t>
  </si>
  <si>
    <t>Papendorpseweg 101B</t>
  </si>
  <si>
    <t>Utrecht Papendop gebouw B</t>
  </si>
  <si>
    <t>871687400002080700</t>
  </si>
  <si>
    <t>160A</t>
  </si>
  <si>
    <t>Oude Amsterdamsestraatweg 6</t>
  </si>
  <si>
    <t>Baarn</t>
  </si>
  <si>
    <t>MS-Distributie</t>
  </si>
  <si>
    <t xml:space="preserve">UT000260 </t>
  </si>
  <si>
    <t>Amersfoortsestraat 21</t>
  </si>
  <si>
    <t>Amersfoort/Leusden</t>
  </si>
  <si>
    <t>871687120000165925</t>
  </si>
  <si>
    <t>21020250VF</t>
  </si>
  <si>
    <t>LS voedingspunt &gt; 3 x 80A en t/m 100kVA</t>
  </si>
  <si>
    <t>UT000260B</t>
  </si>
  <si>
    <t>UT000272</t>
  </si>
  <si>
    <t>De staart 3</t>
  </si>
  <si>
    <t>Houten</t>
  </si>
  <si>
    <t>871687460009895332</t>
  </si>
  <si>
    <t>UT000272a</t>
  </si>
  <si>
    <t>ZH000139A</t>
  </si>
  <si>
    <t>Nieuwe weg 8</t>
  </si>
  <si>
    <t>Rozenburg</t>
  </si>
  <si>
    <t>871689250000147039</t>
  </si>
  <si>
    <t>check adres aansluiting</t>
  </si>
  <si>
    <t>ZH000140</t>
  </si>
  <si>
    <t>Houtrustweg 600</t>
  </si>
  <si>
    <t>Den Haag</t>
  </si>
  <si>
    <t>871689260011268609</t>
  </si>
  <si>
    <t>ZH000165</t>
  </si>
  <si>
    <t>Kanaalweg Westzijde 21</t>
  </si>
  <si>
    <t>Hellevoetsluis</t>
  </si>
  <si>
    <t>871689250000146919</t>
  </si>
  <si>
    <t>347 kVA</t>
  </si>
  <si>
    <t>4x(3x25A) + 2x(3x63A)</t>
  </si>
  <si>
    <t xml:space="preserve">ZH000279 </t>
  </si>
  <si>
    <t>Groene Kruisweg 403</t>
  </si>
  <si>
    <t>Rhoon Verkeerscentrale</t>
  </si>
  <si>
    <t>PVC</t>
  </si>
  <si>
    <t>871689200000069756</t>
  </si>
  <si>
    <t>597 kVA</t>
  </si>
  <si>
    <t>5 krachtgroepen</t>
  </si>
  <si>
    <t>ZH000280</t>
  </si>
  <si>
    <t>Schaapherderweg 4</t>
  </si>
  <si>
    <t>Ridderkerk</t>
  </si>
  <si>
    <t>871689276000066729</t>
  </si>
  <si>
    <t>400 (3x575)</t>
  </si>
  <si>
    <t>ZH000280A</t>
  </si>
  <si>
    <t>ZH000282</t>
  </si>
  <si>
    <t xml:space="preserve">  </t>
  </si>
  <si>
    <t>ZH000291</t>
  </si>
  <si>
    <t>Haringsvlietplein 2</t>
  </si>
  <si>
    <t>Stellendam</t>
  </si>
  <si>
    <t>871689200000027534</t>
  </si>
  <si>
    <t>onbekend</t>
  </si>
  <si>
    <t>ZH000291a</t>
  </si>
  <si>
    <t>ZH000302</t>
  </si>
  <si>
    <t>Ketensedijk 4</t>
  </si>
  <si>
    <t>Capelle a/d IJssel</t>
  </si>
  <si>
    <t>871689290200119511</t>
  </si>
  <si>
    <t>ZH000303</t>
  </si>
  <si>
    <t>Groene Kruisweg 401</t>
  </si>
  <si>
    <t>Rhoon kantoor</t>
  </si>
  <si>
    <t>871689276000028093</t>
  </si>
  <si>
    <t>ZH000305</t>
  </si>
  <si>
    <t xml:space="preserve"> Nespad 1</t>
  </si>
  <si>
    <t>Bodegraven</t>
  </si>
  <si>
    <t>871692192900742164</t>
  </si>
  <si>
    <t>ZH000305a</t>
  </si>
  <si>
    <t xml:space="preserve">ZH000307 </t>
  </si>
  <si>
    <t>Rijksweg A29 2</t>
  </si>
  <si>
    <t>Numansdorp</t>
  </si>
  <si>
    <t>871689200000031081</t>
  </si>
  <si>
    <t>Trafo aanwezig</t>
  </si>
  <si>
    <t>2x3-fasegroep</t>
  </si>
  <si>
    <t>ZH000307a</t>
  </si>
  <si>
    <t>ZH000313</t>
  </si>
  <si>
    <t>Rijksweg 11-1</t>
  </si>
  <si>
    <t>Leiden</t>
  </si>
  <si>
    <t>871690910008536223</t>
  </si>
  <si>
    <t>161kVA</t>
  </si>
  <si>
    <t>3stuks tbv 4polige automaten,</t>
  </si>
  <si>
    <t>50 meter</t>
  </si>
  <si>
    <t>ZH000314</t>
  </si>
  <si>
    <t>ZH000361</t>
  </si>
  <si>
    <t>Plaatweg 30</t>
  </si>
  <si>
    <t>Botlek Rotterdam</t>
  </si>
  <si>
    <t>871689200000080904</t>
  </si>
  <si>
    <t>90 (3x125)</t>
  </si>
  <si>
    <t>ZH000362</t>
  </si>
  <si>
    <t>Maeslantkeringweg 139</t>
  </si>
  <si>
    <t>Hoek van Holland</t>
  </si>
  <si>
    <t>871689276000017196</t>
  </si>
  <si>
    <t>aansl maeslantkering/keringhuis Nieuwe oranjekanaal 135</t>
  </si>
  <si>
    <t>ZH000362a</t>
  </si>
  <si>
    <t>ZH000371</t>
  </si>
  <si>
    <t>Ketensedijk 2B</t>
  </si>
  <si>
    <t>ZH000389</t>
  </si>
  <si>
    <t>Hellegatsweg 14</t>
  </si>
  <si>
    <t>Willemstad</t>
  </si>
  <si>
    <t>871687910000339262</t>
  </si>
  <si>
    <t>345 (3x500)</t>
  </si>
  <si>
    <t>3x250A</t>
  </si>
  <si>
    <t>Één trafo, 400 kVA</t>
  </si>
  <si>
    <t>3x3-fase mespatroon</t>
  </si>
  <si>
    <t>30 meter</t>
  </si>
  <si>
    <t>ZL000325</t>
  </si>
  <si>
    <t>Faelweg 1</t>
  </si>
  <si>
    <t>Vrouwenpolder</t>
  </si>
  <si>
    <t>Enduris</t>
  </si>
  <si>
    <t>871690200017292310</t>
  </si>
  <si>
    <t>36,2 kVA</t>
  </si>
  <si>
    <t>Niet waargenomen</t>
  </si>
  <si>
    <t>25 meter</t>
  </si>
  <si>
    <t>Onduidelijk welk pand het om gaat en of deze eigen aansluiting heeft of die van bedieningsgebouw</t>
  </si>
  <si>
    <t>ZL000327</t>
  </si>
  <si>
    <t>Commandoweg 50</t>
  </si>
  <si>
    <t>Vlissingen</t>
  </si>
  <si>
    <t>871690200017289051</t>
  </si>
  <si>
    <t>630A</t>
  </si>
  <si>
    <t>Een trafo aanwezig maar geen eigen trafo</t>
  </si>
  <si>
    <t>1x3-fase mes</t>
  </si>
  <si>
    <t>ZL000335</t>
  </si>
  <si>
    <t>Bruinisse</t>
  </si>
  <si>
    <t>871690200022215427</t>
  </si>
  <si>
    <t>3x63</t>
  </si>
  <si>
    <t>3 st 3-fasenaut (huidig 6A)</t>
  </si>
  <si>
    <t>45 meter</t>
  </si>
  <si>
    <t xml:space="preserve">ZL000352B </t>
  </si>
  <si>
    <t>Oostelijke Schelderijnweg 1</t>
  </si>
  <si>
    <t>Rilland</t>
  </si>
  <si>
    <t>871690200017288894</t>
  </si>
  <si>
    <t>aansl Kreekrak sluis</t>
  </si>
  <si>
    <t>ZL000354</t>
  </si>
  <si>
    <t>Kapelle Vierwegen 3</t>
  </si>
  <si>
    <t>Kapelle</t>
  </si>
  <si>
    <t>871690200022234893</t>
  </si>
  <si>
    <t>ZL000354A</t>
  </si>
  <si>
    <t>ZL000354B</t>
  </si>
  <si>
    <t>ZL000354D</t>
  </si>
  <si>
    <t>ZL000355</t>
  </si>
  <si>
    <t>Prins Hendrikweg 54</t>
  </si>
  <si>
    <t>3 x 80A</t>
  </si>
  <si>
    <t>2x 3-fase mespatroon</t>
  </si>
  <si>
    <t>ZL000359</t>
  </si>
  <si>
    <t>Krammersluis 6</t>
  </si>
  <si>
    <t>871690200017272978</t>
  </si>
  <si>
    <t>HS</t>
  </si>
  <si>
    <t>Betreft aansl krammersluizencomplex, kantoor</t>
  </si>
  <si>
    <t>ZL000361</t>
  </si>
  <si>
    <t>Kanaalweg 2</t>
  </si>
  <si>
    <t>Hansweert</t>
  </si>
  <si>
    <t>Niet in scope B&amp;O</t>
  </si>
  <si>
    <t>871690200017284780</t>
  </si>
  <si>
    <t>245 (3x355)</t>
  </si>
  <si>
    <t>3x355A</t>
  </si>
  <si>
    <t xml:space="preserve">144,4 kVa </t>
  </si>
  <si>
    <t>ZL000366</t>
  </si>
  <si>
    <t>Buitenhaven 1</t>
  </si>
  <si>
    <t>Terneuzen</t>
  </si>
  <si>
    <t>871690200181322608</t>
  </si>
  <si>
    <t>3x400A</t>
  </si>
  <si>
    <t>Één trafo, 250 kVa</t>
  </si>
  <si>
    <t>ZL000386</t>
  </si>
  <si>
    <t>ZL000387</t>
  </si>
  <si>
    <t>Nat steunpunt/ loods</t>
  </si>
  <si>
    <t>betreft loods</t>
  </si>
  <si>
    <t>zie aansl krammersluizen</t>
  </si>
  <si>
    <t>Totaal</t>
  </si>
  <si>
    <t>1, capaciteit onbekend</t>
  </si>
  <si>
    <t>Gras</t>
  </si>
  <si>
    <t>Houten vloer</t>
  </si>
  <si>
    <t>OV000205</t>
  </si>
  <si>
    <t>D01(3)</t>
  </si>
  <si>
    <t>7475AW</t>
  </si>
  <si>
    <t>29,9kVA</t>
  </si>
  <si>
    <t>40 tot 60 meter</t>
  </si>
  <si>
    <t>asfalt</t>
  </si>
  <si>
    <t>Kadijk 1</t>
  </si>
  <si>
    <t>8531XH</t>
  </si>
  <si>
    <t>6541 AH</t>
  </si>
  <si>
    <t>1, 250kVA, geen eigendom van RWS</t>
  </si>
  <si>
    <t>Bestaande laadpaal heeft een vermogen van 5kW</t>
  </si>
  <si>
    <t>6674 DL</t>
  </si>
  <si>
    <t>Trafo aanwezig, geen eigendom van RWS</t>
  </si>
  <si>
    <t>Verharding zowel asfalt, beton als klinkers</t>
  </si>
  <si>
    <t>NH000091</t>
  </si>
  <si>
    <t>Zuider IJdijk 49-51</t>
  </si>
  <si>
    <t>1095KP</t>
  </si>
  <si>
    <t>1 reservegroep D-patroon</t>
  </si>
  <si>
    <t>Analoog</t>
  </si>
  <si>
    <t>Klinkers &amp; Stelconplaten</t>
  </si>
  <si>
    <t>Aanwezig, aantal onduidelijk</t>
  </si>
  <si>
    <t>Bijgevoegd inventarisatierapport is van een ander object</t>
  </si>
  <si>
    <t>Elementenverharding en betonplaten</t>
  </si>
  <si>
    <t>82,5kVA</t>
  </si>
  <si>
    <t>Gras en elementenverharding</t>
  </si>
  <si>
    <t>3x35A</t>
  </si>
  <si>
    <t>Gras en elementenverharding, aanwezigheid van riool/gasleiding</t>
  </si>
  <si>
    <t>Werkplaats (ZL000343) is geen onderdeel van de scope, Unica heeft geen toegang tot dit pand. Inventarisatie heeft plaatsgevonden bij ZL000356.</t>
  </si>
  <si>
    <t>Het enkele laadpunt dat bij Evbox is ingevuld is een Ratio Electric laadpunt. Het vermogen daarvan is 3,7 kW volgens het rapport. Er wordt een oneven aantal nieuwe laadpunten aangevraagd. Aangezien de laadpalen en wandboxen per 2 laadpunten komen moet dat veranderen. De enkele bestaande wandbox kan vervangen worden voor een dubbele zodat er 1 nieuw laadpunt aan de muur bij komt en 6 nieuwe laadpunten op palen.</t>
  </si>
  <si>
    <t>207kVA</t>
  </si>
  <si>
    <t>70 (3x100)</t>
  </si>
  <si>
    <t>Niet geheel duidelijk of dit zelfde aansluiting als 169 betreft</t>
  </si>
  <si>
    <t>LB000020</t>
  </si>
  <si>
    <t>Verderop in document wordt 15m afstand genoemd</t>
  </si>
  <si>
    <t>5x 230V/16A</t>
  </si>
  <si>
    <t>Waargenomen hoofdzekering: 3x200A
Verharding: gras, klinkers, asfalt</t>
  </si>
  <si>
    <t>3x120A</t>
  </si>
  <si>
    <t>Aansluitwaarde en contractvermogen onduidelijk, verschillende vermogens genoemd</t>
  </si>
  <si>
    <t>22,5</t>
  </si>
  <si>
    <t>Deelt locatie met UT000219 en UT000220
Verschillende verhardingen genoemd</t>
  </si>
  <si>
    <t>1600A</t>
  </si>
  <si>
    <t>1x250, 1x160, 1x32</t>
  </si>
  <si>
    <t>Mogelijk onwenselijk om Pelli kast aan te sluiten bij een verkeerscentrale (vitaal punt)</t>
  </si>
  <si>
    <t>4382NS</t>
  </si>
  <si>
    <t>4421RA</t>
  </si>
  <si>
    <t>ZBEV005114580312</t>
  </si>
  <si>
    <t>&gt; 3 x 35 A t/m 3 x 50 A</t>
  </si>
  <si>
    <t>&gt; 3 x 63 A t/m 3 x 80 A</t>
  </si>
  <si>
    <t>Geen, maar ruimte voor 5 driefasengroepen</t>
  </si>
  <si>
    <t>(opmerking 16-12-2020: in het rapport staat (onjuist) max. vermogen laadpalen 244)</t>
  </si>
  <si>
    <t>441SX</t>
  </si>
  <si>
    <t>1000 kVA</t>
  </si>
  <si>
    <t>2x 1-fase draaizekeringen, 2x 3-fase draaizekeringen</t>
  </si>
  <si>
    <t>4354RB</t>
  </si>
  <si>
    <t>871690200017292000</t>
  </si>
  <si>
    <t>3151ZZ</t>
  </si>
  <si>
    <t>25 tot 60 meter</t>
  </si>
  <si>
    <t>UT000260A</t>
  </si>
  <si>
    <t>Asfalt en klinkerverharding</t>
  </si>
  <si>
    <t>Grindtegels</t>
  </si>
  <si>
    <t>Aangeleverde meternummer 5173388 komt niet overeen met waarneming</t>
  </si>
  <si>
    <t>3 waarvan 2 voor de Haringvlietkering</t>
  </si>
  <si>
    <t>8x 3fase groepen</t>
  </si>
  <si>
    <t>ZH000300</t>
  </si>
  <si>
    <t>1x400V en 1x230V</t>
  </si>
  <si>
    <t>Elementenverharding</t>
  </si>
  <si>
    <t>Trafo MS/LS</t>
  </si>
  <si>
    <t>2x230V/16A + 1x400V/16A</t>
  </si>
  <si>
    <t>Verharding: gras, tegels, asfalt</t>
  </si>
  <si>
    <t>Meternummer onduidelijk</t>
  </si>
  <si>
    <t>Assen</t>
  </si>
  <si>
    <t>1x3-fasengroep zek + 3x3-fasengroep aut 63A</t>
  </si>
  <si>
    <t>Onverhard</t>
  </si>
  <si>
    <t>D04b</t>
  </si>
  <si>
    <t>D04a</t>
  </si>
  <si>
    <t>Golfplaten (vezelcement)</t>
  </si>
  <si>
    <t>Verharding onduidelijk</t>
  </si>
  <si>
    <t>1, onduidelijk of dit een eigen trafo is</t>
  </si>
  <si>
    <t>1, niet in eigendom</t>
  </si>
  <si>
    <t>Plat/Hellend</t>
  </si>
  <si>
    <t>D01+D02</t>
  </si>
  <si>
    <t>PV onlogisch ingetekend</t>
  </si>
  <si>
    <t>3x 3-fase, 4x 1-fase</t>
  </si>
  <si>
    <t>1x 1-fasegroep</t>
  </si>
  <si>
    <t>Buitenmuur en klinker/asfaltverharding</t>
  </si>
  <si>
    <t>2645BS</t>
  </si>
  <si>
    <t>D01 Zoutloods</t>
  </si>
  <si>
    <t>D02 Zoutloods</t>
  </si>
  <si>
    <t>D03 Zoutloods</t>
  </si>
  <si>
    <t>D04 Zoutloods</t>
  </si>
  <si>
    <t>D05 Zoutloods</t>
  </si>
  <si>
    <t>D06 Zoutloods</t>
  </si>
  <si>
    <t>D01 Steunpunt</t>
  </si>
  <si>
    <t>D02 Steunpunt</t>
  </si>
  <si>
    <t>D03 Steunpunt</t>
  </si>
  <si>
    <t>D04 Steunpunt</t>
  </si>
  <si>
    <t>D05 Steunpunt</t>
  </si>
  <si>
    <t>D06 Steunpunt</t>
  </si>
  <si>
    <t>D01 Overkappingen</t>
  </si>
  <si>
    <t>D02 Overkappingen</t>
  </si>
  <si>
    <t>1, maar is geen eigendom van RWS</t>
  </si>
  <si>
    <t>427,2 kVA</t>
  </si>
  <si>
    <t>6 normale groepen + 1 krachtgroep</t>
  </si>
  <si>
    <t>Er zijn geen nieuwe laadpunten gevraagd voor dit object.</t>
  </si>
  <si>
    <t>D01(4)</t>
  </si>
  <si>
    <t>Zonnepanelen</t>
  </si>
  <si>
    <t>3992LK</t>
  </si>
  <si>
    <t>1, tussen toegangspoort en zoutloods, vermogen onbekend</t>
  </si>
  <si>
    <t>383 kVA</t>
  </si>
  <si>
    <t>5 groepen, 16A installatieautomaat</t>
  </si>
  <si>
    <t>Energielabel</t>
  </si>
  <si>
    <t>A</t>
  </si>
  <si>
    <t>D</t>
  </si>
  <si>
    <t>B</t>
  </si>
  <si>
    <t>G</t>
  </si>
  <si>
    <t>Oostvaardersdijk 8B</t>
  </si>
  <si>
    <t>C</t>
  </si>
  <si>
    <t>N.v.t</t>
  </si>
  <si>
    <t>F</t>
  </si>
  <si>
    <t>E</t>
  </si>
  <si>
    <t>N.b.</t>
  </si>
  <si>
    <t>ZL000356</t>
  </si>
  <si>
    <t>Noorddijk 37</t>
  </si>
  <si>
    <t>2025?</t>
  </si>
  <si>
    <t>N.b?</t>
  </si>
  <si>
    <t>Dakbedekking vervangen in Jaar</t>
  </si>
  <si>
    <t>Gedeeld met sluiskolkkade 10</t>
  </si>
  <si>
    <t>UT000277a</t>
  </si>
  <si>
    <t>nee</t>
  </si>
  <si>
    <t>Oude amsterdamsestraatweg 4</t>
  </si>
  <si>
    <t>D01 zoutloods</t>
  </si>
  <si>
    <t>D02 zoutloods</t>
  </si>
  <si>
    <t>D04 zoutloods</t>
  </si>
  <si>
    <t>GD000231</t>
  </si>
  <si>
    <t>Wijchenseweg 4a</t>
  </si>
  <si>
    <t>n</t>
  </si>
  <si>
    <t>Rhoon</t>
  </si>
  <si>
    <t>Gedeeld met FR000129-D04a</t>
  </si>
  <si>
    <t>Aantal nieuwe AC-laadpunten 
(22 kW)</t>
  </si>
  <si>
    <t xml:space="preserve">Indicatief aantal PV-panelen </t>
  </si>
  <si>
    <t xml:space="preserve">Velsen </t>
  </si>
  <si>
    <t>Panelen plaatsen wel mogelijk, maar niet in de scope</t>
  </si>
  <si>
    <t>Legenda Bij zonnepanelen</t>
  </si>
  <si>
    <t>onmogelijk panelen plaatsen of niet mogelijk qua eerste dakberekening</t>
  </si>
  <si>
    <t>Gewenste locatie EMS (Pelli-kast)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</si>
</sst>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m/yy\ h:mm;@"/>
  </numFmts>
  <fonts count="11" x14ac:knownFonts="1">
    <font>
      <sz val="8"/>
      <color theme="1"/>
      <name val="Arial"/>
      <family val="2"/>
    </font>
    <font>
      <b/>
      <sz val="8"/>
      <color theme="1"/>
      <name val="Arial"/>
      <family val="2"/>
    </font>
    <font>
      <sz val="8"/>
      <name val="Arial"/>
      <family val="2"/>
    </font>
    <font>
      <sz val="8"/>
      <color rgb="FFFF0000"/>
      <name val="Arial"/>
      <family val="2"/>
    </font>
    <font>
      <sz val="8"/>
      <color rgb="FFFFFFFF"/>
      <name val="Arial"/>
      <family val="2"/>
    </font>
    <font>
      <vertAlign val="superscript"/>
      <sz val="8"/>
      <color rgb="FFFFFFFF"/>
      <name val="Arial"/>
      <family val="2"/>
    </font>
    <font>
      <sz val="8"/>
      <color theme="0"/>
      <name val="Arial"/>
      <family val="2"/>
    </font>
    <font>
      <sz val="9"/>
      <color indexed="81"/>
      <name val="Tahoma"/>
      <family val="2"/>
    </font>
    <font>
      <b/>
      <sz val="9"/>
      <color indexed="81"/>
      <name val="Tahoma"/>
      <family val="2"/>
    </font>
    <font>
      <sz val="8"/>
      <name val="Arial"/>
      <family val="2"/>
    </font>
    <font>
      <b/>
      <sz val="8"/>
      <name val="Arial"/>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94">
    <xf numFmtId="0" fontId="0" fillId="0" borderId="0" xfId="0"/>
    <xf numFmtId="0" fontId="0" fillId="0" borderId="0" xfId="0" applyAlignment="1">
      <alignment wrapText="1"/>
    </xf>
    <xf numFmtId="164" fontId="0" fillId="0" borderId="0" xfId="0" applyNumberFormat="1"/>
    <xf numFmtId="3" fontId="0" fillId="0" borderId="0" xfId="0" applyNumberFormat="1"/>
    <xf numFmtId="0" fontId="1" fillId="0" borderId="0" xfId="0" applyFont="1"/>
    <xf numFmtId="3" fontId="0" fillId="0" borderId="0" xfId="0" applyNumberFormat="1" applyAlignment="1">
      <alignment wrapText="1"/>
    </xf>
    <xf numFmtId="0" fontId="0" fillId="2" borderId="0" xfId="0" applyFill="1" applyAlignment="1">
      <alignment wrapText="1"/>
    </xf>
    <xf numFmtId="0" fontId="0" fillId="0" borderId="0" xfId="0" applyFill="1"/>
    <xf numFmtId="3" fontId="2" fillId="0" borderId="0" xfId="0" applyNumberFormat="1" applyFont="1"/>
    <xf numFmtId="0" fontId="2" fillId="0" borderId="0" xfId="0" applyFont="1"/>
    <xf numFmtId="3" fontId="0" fillId="0" borderId="0" xfId="0" applyNumberFormat="1" applyAlignment="1">
      <alignment horizontal="right"/>
    </xf>
    <xf numFmtId="0" fontId="0" fillId="0" borderId="0" xfId="0" applyBorder="1"/>
    <xf numFmtId="3" fontId="0" fillId="0" borderId="0" xfId="0" applyNumberFormat="1" applyBorder="1"/>
    <xf numFmtId="3" fontId="2" fillId="0" borderId="0" xfId="0" applyNumberFormat="1" applyFont="1" applyBorder="1"/>
    <xf numFmtId="0" fontId="2" fillId="0" borderId="0" xfId="0" applyFont="1" applyBorder="1"/>
    <xf numFmtId="165" fontId="2" fillId="0" borderId="0" xfId="0" applyNumberFormat="1" applyFont="1" applyBorder="1"/>
    <xf numFmtId="164" fontId="0" fillId="0" borderId="0" xfId="0" applyNumberFormat="1" applyBorder="1"/>
    <xf numFmtId="3" fontId="0" fillId="0" borderId="0" xfId="0" applyNumberFormat="1" applyAlignment="1">
      <alignment horizontal="left"/>
    </xf>
    <xf numFmtId="0" fontId="4" fillId="0" borderId="0" xfId="0" applyFont="1" applyAlignment="1">
      <alignment wrapText="1"/>
    </xf>
    <xf numFmtId="3" fontId="0" fillId="0" borderId="0" xfId="0" applyNumberFormat="1" applyFill="1"/>
    <xf numFmtId="3" fontId="2" fillId="0" borderId="0" xfId="0" applyNumberFormat="1" applyFont="1" applyFill="1"/>
    <xf numFmtId="165" fontId="2" fillId="0" borderId="0" xfId="0" applyNumberFormat="1" applyFont="1"/>
    <xf numFmtId="0" fontId="2" fillId="0" borderId="0" xfId="0" applyNumberFormat="1" applyFont="1"/>
    <xf numFmtId="3" fontId="2" fillId="0" borderId="0" xfId="0" applyNumberFormat="1" applyFont="1" applyAlignment="1">
      <alignment horizontal="left"/>
    </xf>
    <xf numFmtId="0" fontId="2" fillId="0" borderId="0" xfId="0" applyFont="1" applyFill="1"/>
    <xf numFmtId="165" fontId="2" fillId="0" borderId="0" xfId="0" applyNumberFormat="1" applyFont="1" applyFill="1"/>
    <xf numFmtId="0" fontId="2" fillId="0" borderId="0" xfId="0" quotePrefix="1" applyFont="1"/>
    <xf numFmtId="0" fontId="2" fillId="0" borderId="0" xfId="0" applyNumberFormat="1" applyFont="1" applyBorder="1"/>
    <xf numFmtId="0" fontId="6" fillId="0" borderId="0" xfId="0" applyFont="1" applyAlignment="1">
      <alignment wrapText="1"/>
    </xf>
    <xf numFmtId="0" fontId="0" fillId="0" borderId="0" xfId="0" applyAlignment="1">
      <alignment horizontal="left"/>
    </xf>
    <xf numFmtId="49" fontId="2" fillId="0" borderId="0" xfId="0" applyNumberFormat="1" applyFont="1"/>
    <xf numFmtId="0" fontId="2" fillId="0" borderId="0" xfId="0" quotePrefix="1" applyFont="1" applyBorder="1"/>
    <xf numFmtId="0" fontId="2" fillId="0" borderId="0" xfId="0" applyFont="1" applyFill="1" applyBorder="1"/>
    <xf numFmtId="3" fontId="1" fillId="0" borderId="0" xfId="0" applyNumberFormat="1" applyFont="1" applyAlignment="1">
      <alignment wrapText="1"/>
    </xf>
    <xf numFmtId="0" fontId="3" fillId="0" borderId="0" xfId="0" applyFont="1"/>
    <xf numFmtId="0" fontId="0" fillId="0" borderId="1" xfId="0" applyFont="1" applyBorder="1"/>
    <xf numFmtId="3" fontId="0" fillId="0" borderId="1" xfId="0" applyNumberFormat="1" applyFont="1" applyBorder="1"/>
    <xf numFmtId="0" fontId="2" fillId="0" borderId="1" xfId="0" applyFont="1" applyBorder="1"/>
    <xf numFmtId="0" fontId="0" fillId="0" borderId="2" xfId="0" applyFont="1" applyBorder="1"/>
    <xf numFmtId="164" fontId="0" fillId="0" borderId="1" xfId="0" applyNumberFormat="1" applyFont="1" applyBorder="1"/>
    <xf numFmtId="3" fontId="2" fillId="0" borderId="1" xfId="0" applyNumberFormat="1" applyFont="1" applyBorder="1"/>
    <xf numFmtId="3" fontId="0" fillId="0" borderId="1" xfId="0" applyNumberFormat="1" applyFont="1" applyBorder="1" applyAlignment="1">
      <alignment horizontal="right"/>
    </xf>
    <xf numFmtId="165" fontId="2" fillId="0" borderId="1" xfId="0" applyNumberFormat="1" applyFont="1" applyBorder="1"/>
    <xf numFmtId="0" fontId="0" fillId="0" borderId="1" xfId="0" applyFont="1" applyBorder="1" applyAlignment="1">
      <alignment wrapText="1"/>
    </xf>
    <xf numFmtId="3" fontId="9" fillId="0" borderId="0" xfId="0" applyNumberFormat="1" applyFont="1"/>
    <xf numFmtId="0" fontId="9" fillId="0" borderId="0" xfId="0" applyFont="1"/>
    <xf numFmtId="0" fontId="9" fillId="0" borderId="0" xfId="0" applyNumberFormat="1" applyFont="1"/>
    <xf numFmtId="165" fontId="9" fillId="0" borderId="0" xfId="0" applyNumberFormat="1" applyFont="1"/>
    <xf numFmtId="1" fontId="0" fillId="0" borderId="0" xfId="0" applyNumberFormat="1" applyAlignment="1">
      <alignment horizontal="center"/>
    </xf>
    <xf numFmtId="3" fontId="3"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0" fontId="0" fillId="0" borderId="0" xfId="0" applyFont="1" applyBorder="1" applyAlignment="1">
      <alignment horizontal="center"/>
    </xf>
    <xf numFmtId="164" fontId="0" fillId="0" borderId="0" xfId="0" applyNumberFormat="1" applyAlignment="1">
      <alignment horizontal="center"/>
    </xf>
    <xf numFmtId="0" fontId="0" fillId="0" borderId="0" xfId="0" applyFont="1" applyBorder="1" applyAlignment="1">
      <alignment horizontal="center" wrapText="1"/>
    </xf>
    <xf numFmtId="3" fontId="2" fillId="0" borderId="0" xfId="0" applyNumberFormat="1" applyFont="1" applyAlignment="1">
      <alignment horizontal="center"/>
    </xf>
    <xf numFmtId="1" fontId="2" fillId="0" borderId="0" xfId="0" applyNumberFormat="1" applyFont="1" applyAlignment="1">
      <alignment horizontal="center"/>
    </xf>
    <xf numFmtId="3" fontId="0" fillId="0" borderId="0" xfId="0" applyNumberFormat="1" applyFill="1" applyAlignment="1">
      <alignment horizontal="center"/>
    </xf>
    <xf numFmtId="0" fontId="0" fillId="0" borderId="0" xfId="0" applyFill="1" applyAlignment="1">
      <alignment horizontal="center"/>
    </xf>
    <xf numFmtId="0" fontId="0" fillId="0" borderId="0" xfId="0" applyFont="1" applyFill="1" applyBorder="1" applyAlignment="1">
      <alignment horizontal="center" wrapText="1"/>
    </xf>
    <xf numFmtId="0" fontId="2" fillId="0" borderId="0" xfId="0" applyFont="1" applyAlignment="1">
      <alignment horizontal="center"/>
    </xf>
    <xf numFmtId="3" fontId="0" fillId="0" borderId="0" xfId="0" applyNumberFormat="1" applyBorder="1" applyAlignment="1">
      <alignment horizontal="center"/>
    </xf>
    <xf numFmtId="1" fontId="2" fillId="0" borderId="0" xfId="0" applyNumberFormat="1" applyFont="1" applyBorder="1" applyAlignment="1">
      <alignment horizontal="center"/>
    </xf>
    <xf numFmtId="0" fontId="0" fillId="0" borderId="0" xfId="0" applyBorder="1" applyAlignment="1">
      <alignment horizontal="center"/>
    </xf>
    <xf numFmtId="1" fontId="0" fillId="0" borderId="0" xfId="0" applyNumberFormat="1" applyBorder="1" applyAlignment="1">
      <alignment horizontal="center"/>
    </xf>
    <xf numFmtId="0" fontId="2" fillId="0" borderId="0" xfId="0" applyFont="1" applyBorder="1" applyAlignment="1">
      <alignment horizontal="center"/>
    </xf>
    <xf numFmtId="0" fontId="0" fillId="0" borderId="0" xfId="0" applyFont="1" applyFill="1" applyBorder="1" applyAlignment="1">
      <alignment horizontal="center"/>
    </xf>
    <xf numFmtId="164" fontId="0" fillId="0" borderId="0" xfId="0" applyNumberFormat="1" applyBorder="1" applyAlignment="1">
      <alignment horizontal="center"/>
    </xf>
    <xf numFmtId="3" fontId="0" fillId="0" borderId="0" xfId="0" applyNumberFormat="1" applyAlignment="1">
      <alignment horizontal="center" vertical="center"/>
    </xf>
    <xf numFmtId="1" fontId="0" fillId="0" borderId="0" xfId="0" applyNumberFormat="1" applyAlignment="1">
      <alignment horizontal="center" vertical="center"/>
    </xf>
    <xf numFmtId="3" fontId="2" fillId="0" borderId="0" xfId="0" applyNumberFormat="1" applyFont="1" applyAlignment="1">
      <alignment horizontal="center" vertical="center"/>
    </xf>
    <xf numFmtId="1" fontId="2" fillId="0" borderId="0" xfId="0" applyNumberFormat="1" applyFont="1" applyAlignment="1">
      <alignment horizontal="center" vertical="center"/>
    </xf>
    <xf numFmtId="3" fontId="0" fillId="0" borderId="0" xfId="0" applyNumberFormat="1" applyFill="1" applyAlignment="1">
      <alignment horizontal="center" vertical="center"/>
    </xf>
    <xf numFmtId="1" fontId="0" fillId="0" borderId="0" xfId="0" applyNumberFormat="1" applyFill="1" applyAlignment="1">
      <alignment horizontal="center" vertical="center"/>
    </xf>
    <xf numFmtId="1" fontId="0" fillId="3" borderId="0" xfId="0" applyNumberFormat="1" applyFill="1" applyAlignment="1">
      <alignment horizontal="center" vertical="center"/>
    </xf>
    <xf numFmtId="3" fontId="2" fillId="0" borderId="0" xfId="0" applyNumberFormat="1" applyFont="1" applyBorder="1" applyAlignment="1">
      <alignment horizontal="center" vertical="center"/>
    </xf>
    <xf numFmtId="1" fontId="2" fillId="0" borderId="0" xfId="0" applyNumberFormat="1" applyFont="1" applyBorder="1" applyAlignment="1">
      <alignment horizontal="center" vertical="center"/>
    </xf>
    <xf numFmtId="3" fontId="0" fillId="0" borderId="0" xfId="0" applyNumberFormat="1" applyBorder="1" applyAlignment="1">
      <alignment horizontal="center" vertical="center"/>
    </xf>
    <xf numFmtId="1" fontId="0" fillId="0" borderId="0" xfId="0" applyNumberFormat="1" applyBorder="1" applyAlignment="1">
      <alignment horizontal="center" vertical="center"/>
    </xf>
    <xf numFmtId="164" fontId="2" fillId="0" borderId="0" xfId="0" applyNumberFormat="1" applyFont="1" applyAlignment="1">
      <alignment horizontal="center"/>
    </xf>
    <xf numFmtId="164" fontId="0" fillId="0" borderId="0" xfId="0" applyNumberFormat="1" applyFill="1" applyAlignment="1">
      <alignment horizontal="center"/>
    </xf>
    <xf numFmtId="0" fontId="0" fillId="0" borderId="0" xfId="0" applyAlignment="1">
      <alignment horizontal="center" wrapText="1"/>
    </xf>
    <xf numFmtId="0" fontId="6" fillId="0" borderId="0" xfId="0" applyFont="1" applyAlignment="1">
      <alignment horizontal="center" wrapText="1"/>
    </xf>
    <xf numFmtId="0" fontId="2" fillId="0" borderId="0" xfId="0" applyFont="1" applyFill="1" applyAlignment="1">
      <alignment horizontal="center"/>
    </xf>
    <xf numFmtId="0" fontId="9" fillId="0" borderId="0" xfId="0" applyFont="1" applyAlignment="1">
      <alignment horizontal="center"/>
    </xf>
    <xf numFmtId="3" fontId="2" fillId="0" borderId="0" xfId="0" applyNumberFormat="1" applyFont="1" applyFill="1" applyAlignment="1">
      <alignment horizontal="center"/>
    </xf>
    <xf numFmtId="3" fontId="2" fillId="0" borderId="0" xfId="0" applyNumberFormat="1" applyFont="1" applyBorder="1" applyAlignment="1">
      <alignment horizontal="center"/>
    </xf>
    <xf numFmtId="3" fontId="9" fillId="0" borderId="0" xfId="0" applyNumberFormat="1" applyFont="1" applyAlignment="1">
      <alignment horizontal="center"/>
    </xf>
    <xf numFmtId="0" fontId="0" fillId="2" borderId="0" xfId="0" applyFill="1" applyAlignment="1">
      <alignment horizontal="center" wrapText="1"/>
    </xf>
    <xf numFmtId="0" fontId="4" fillId="2" borderId="0" xfId="0" applyFont="1" applyFill="1" applyAlignment="1">
      <alignment horizontal="center" wrapText="1"/>
    </xf>
    <xf numFmtId="0" fontId="2" fillId="0" borderId="0" xfId="0" applyNumberFormat="1" applyFont="1" applyAlignment="1">
      <alignment horizontal="center"/>
    </xf>
    <xf numFmtId="0" fontId="0" fillId="0" borderId="0" xfId="0" applyFill="1" applyBorder="1" applyAlignment="1">
      <alignment horizontal="center"/>
    </xf>
    <xf numFmtId="3" fontId="0" fillId="0" borderId="0" xfId="0" applyNumberFormat="1" applyAlignment="1">
      <alignment horizontal="center" wrapText="1"/>
    </xf>
    <xf numFmtId="0" fontId="10" fillId="0" borderId="0" xfId="0" applyFont="1" applyAlignment="1">
      <alignment horizontal="right"/>
    </xf>
  </cellXfs>
  <cellStyles count="1">
    <cellStyle name="Standaard" xfId="0" builtinId="0"/>
  </cellStyles>
  <dxfs count="4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dxf>
    <dxf>
      <numFmt numFmtId="3" formatCode="#,##0"/>
      <alignment horizontal="center" vertical="bottom" textRotation="0" wrapText="0" indent="0" justifyLastLine="0" shrinkToFit="0" readingOrder="0"/>
    </dxf>
    <dxf>
      <numFmt numFmtId="3" formatCode="#,##0"/>
    </dxf>
    <dxf>
      <numFmt numFmtId="3" formatCode="#,##0"/>
    </dxf>
    <dxf>
      <numFmt numFmtId="3" formatCode="#,##0"/>
      <alignment horizontal="center" vertical="bottom" textRotation="0" wrapText="0" indent="0" justifyLastLine="0" shrinkToFit="0" readingOrder="0"/>
    </dxf>
    <dxf>
      <numFmt numFmtId="3" formatCode="#,##0"/>
    </dxf>
    <dxf>
      <numFmt numFmtId="3" formatCode="#,##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center" vertical="bottom" textRotation="0" indent="0" justifyLastLine="0" shrinkToFit="0" readingOrder="0"/>
    </dxf>
    <dxf>
      <alignment horizontal="center" vertical="bottom" textRotation="0" indent="0" justifyLastLine="0" shrinkToFit="0" readingOrder="0"/>
    </dxf>
    <dxf>
      <numFmt numFmtId="3" formatCode="#,##0"/>
    </dxf>
    <dxf>
      <numFmt numFmtId="3" formatCode="#,##0"/>
      <alignment horizontal="center" vertical="center" textRotation="0" wrapText="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font>
        <strike val="0"/>
        <outline val="0"/>
        <shadow val="0"/>
        <u val="none"/>
        <vertAlign val="baseline"/>
        <sz val="8"/>
        <color auto="1"/>
        <name val="Arial"/>
        <scheme val="none"/>
      </font>
      <numFmt numFmtId="0" formatCode="General"/>
    </dxf>
    <dxf>
      <font>
        <strike val="0"/>
        <outline val="0"/>
        <shadow val="0"/>
        <u val="none"/>
        <vertAlign val="baseline"/>
        <sz val="8"/>
        <color auto="1"/>
        <name val="Arial"/>
        <scheme val="none"/>
      </font>
    </dxf>
    <dxf>
      <font>
        <strike val="0"/>
        <outline val="0"/>
        <shadow val="0"/>
        <u val="none"/>
        <vertAlign val="baseline"/>
        <sz val="8"/>
        <color auto="1"/>
        <name val="Arial"/>
        <scheme val="none"/>
      </font>
    </dxf>
    <dxf>
      <font>
        <strike val="0"/>
        <outline val="0"/>
        <shadow val="0"/>
        <u val="none"/>
        <vertAlign val="baseline"/>
        <sz val="8"/>
        <color auto="1"/>
        <name val="Arial"/>
        <scheme val="none"/>
      </font>
    </dxf>
    <dxf>
      <font>
        <strike val="0"/>
        <outline val="0"/>
        <shadow val="0"/>
        <u val="none"/>
        <vertAlign val="baseline"/>
        <sz val="8"/>
        <color auto="1"/>
        <name val="Arial"/>
        <scheme val="none"/>
      </font>
      <numFmt numFmtId="165" formatCode="d/mm/yy\ h:mm;@"/>
    </dxf>
    <dxf>
      <font>
        <strike val="0"/>
        <outline val="0"/>
        <shadow val="0"/>
        <u val="none"/>
        <vertAlign val="baseline"/>
        <sz val="8"/>
        <color auto="1"/>
        <name val="Arial"/>
        <scheme val="none"/>
      </font>
      <numFmt numFmtId="3" formatCode="#,##0"/>
      <alignment horizontal="center" vertical="bottom" textRotation="0" indent="0" justifyLastLine="0" shrinkToFit="0" readingOrder="0"/>
    </dxf>
    <dxf>
      <font>
        <strike val="0"/>
        <outline val="0"/>
        <shadow val="0"/>
        <u val="none"/>
        <vertAlign val="baseline"/>
        <sz val="8"/>
        <color auto="1"/>
        <name val="Arial"/>
        <scheme val="none"/>
      </font>
      <numFmt numFmtId="3" formatCode="#,##0"/>
      <alignment horizontal="center" vertical="bottom" textRotation="0" indent="0" justifyLastLine="0" shrinkToFit="0" readingOrder="0"/>
    </dxf>
    <dxf>
      <font>
        <strike val="0"/>
        <outline val="0"/>
        <shadow val="0"/>
        <u val="none"/>
        <vertAlign val="baseline"/>
        <sz val="8"/>
        <color auto="1"/>
        <name val="Arial"/>
        <scheme val="none"/>
      </font>
      <alignment horizontal="center" vertical="bottom" textRotation="0" indent="0" justifyLastLine="0" shrinkToFit="0" readingOrder="0"/>
    </dxf>
    <dxf>
      <font>
        <strike val="0"/>
        <outline val="0"/>
        <shadow val="0"/>
        <u val="none"/>
        <vertAlign val="baseline"/>
        <sz val="8"/>
        <color auto="1"/>
        <name val="Arial"/>
        <scheme val="none"/>
      </font>
      <alignment horizontal="center" vertical="bottom" textRotation="0" indent="0" justifyLastLine="0" shrinkToFit="0" readingOrder="0"/>
    </dxf>
    <dxf>
      <font>
        <strike val="0"/>
        <outline val="0"/>
        <shadow val="0"/>
        <u val="none"/>
        <vertAlign val="baseline"/>
        <sz val="8"/>
        <color auto="1"/>
        <name val="Arial"/>
        <scheme val="none"/>
      </font>
    </dxf>
    <dxf>
      <font>
        <strike val="0"/>
        <outline val="0"/>
        <shadow val="0"/>
        <u val="none"/>
        <vertAlign val="baseline"/>
        <sz val="8"/>
        <color auto="1"/>
        <name val="Arial"/>
        <scheme val="none"/>
      </font>
      <numFmt numFmtId="0" formatCode="General"/>
    </dxf>
    <dxf>
      <font>
        <strike val="0"/>
        <outline val="0"/>
        <shadow val="0"/>
        <u val="none"/>
        <vertAlign val="baseline"/>
        <sz val="8"/>
        <color auto="1"/>
        <name val="Arial"/>
        <scheme val="none"/>
      </font>
    </dxf>
    <dxf>
      <numFmt numFmtId="3" formatCode="#,##0"/>
      <alignment horizontal="center" vertical="bottom" textRotation="0" wrapText="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font>
        <strike val="0"/>
        <outline val="0"/>
        <shadow val="0"/>
        <u val="none"/>
        <vertAlign val="baseline"/>
        <sz val="8"/>
        <color auto="1"/>
        <name val="Arial"/>
        <scheme val="none"/>
      </font>
      <numFmt numFmtId="3" formatCode="#,##0"/>
    </dxf>
    <dxf>
      <numFmt numFmtId="3" formatCode="#,##0"/>
      <alignment horizontal="center" vertical="bottom" textRotation="0" wrapText="0" indent="0" justifyLastLine="0" shrinkToFit="0" readingOrder="0"/>
    </dxf>
    <dxf>
      <numFmt numFmtId="164" formatCode="#,##0.0"/>
    </dxf>
    <dxf>
      <numFmt numFmtId="3" formatCode="#,##0"/>
      <alignment horizontal="center" vertical="center" textRotation="0" wrapText="0" indent="0" justifyLastLine="0" shrinkToFit="0" readingOrder="0"/>
    </dxf>
    <dxf>
      <numFmt numFmtId="3" formatCode="#,##0"/>
      <alignment horizontal="center" vertical="bottom" textRotation="0" indent="0" justifyLastLine="0" shrinkToFit="0" readingOrder="0"/>
    </dxf>
    <dxf>
      <alignment horizontal="general" vertical="bottom"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general" vertical="bottom" textRotation="0" wrapText="1" indent="0" justifyLastLine="0" shrinkToFit="0" readingOrder="0"/>
    </dxf>
    <dxf>
      <numFmt numFmtId="3" formatCode="#,##0"/>
      <alignment horizontal="center" vertical="bottom" textRotation="0" wrapText="0" indent="0" justifyLastLine="0" shrinkToFit="0" readingOrder="0"/>
    </dxf>
    <dxf>
      <alignment horizontal="center" vertical="bottom" textRotation="0" indent="0" justifyLastLine="0" shrinkToFit="0" readingOrder="0"/>
    </dxf>
    <dxf>
      <numFmt numFmtId="3" formatCode="#,##0"/>
      <alignment horizontal="center" vertical="bottom" textRotation="0" wrapText="0" indent="0" justifyLastLine="0" shrinkToFit="0" readingOrder="0"/>
    </dxf>
    <dxf>
      <numFmt numFmtId="1" formatCode="0"/>
      <alignment horizontal="center" vertical="bottom" textRotation="0" indent="0" justifyLastLine="0" shrinkToFit="0" readingOrder="0"/>
    </dxf>
    <dxf>
      <numFmt numFmtId="3" formatCode="#,##0"/>
    </dxf>
    <dxf>
      <numFmt numFmtId="3" formatCode="#,##0"/>
    </dxf>
    <dxf>
      <numFmt numFmtId="3" formatCode="#,##0"/>
    </dxf>
    <dxf>
      <numFmt numFmtId="3" formatCode="#,##0"/>
    </dxf>
    <dxf>
      <numFmt numFmtId="3" formatCode="#,##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124239</xdr:colOff>
      <xdr:row>0</xdr:row>
      <xdr:rowOff>82825</xdr:rowOff>
    </xdr:from>
    <xdr:to>
      <xdr:col>8</xdr:col>
      <xdr:colOff>0</xdr:colOff>
      <xdr:row>0</xdr:row>
      <xdr:rowOff>1252904</xdr:rowOff>
    </xdr:to>
    <xdr:sp macro="" textlink="">
      <xdr:nvSpPr>
        <xdr:cNvPr id="3" name="Tekstvak 2"/>
        <xdr:cNvSpPr txBox="1"/>
      </xdr:nvSpPr>
      <xdr:spPr>
        <a:xfrm>
          <a:off x="124239" y="82825"/>
          <a:ext cx="8565492" cy="11700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dit tabblad vindt u de locatie</a:t>
          </a:r>
          <a:r>
            <a:rPr lang="nl-NL" sz="1100" baseline="0"/>
            <a:t>s voor de Laden op Zon aanbesteding van Rijkswaterstaat: </a:t>
          </a:r>
        </a:p>
        <a:p>
          <a:r>
            <a:rPr lang="nl-NL" sz="1100" baseline="0"/>
            <a:t>Kolom G in dit tabblad heeft een verband met kolom C van Prijzenblad bijlage 3a.</a:t>
          </a:r>
        </a:p>
        <a:p>
          <a:r>
            <a:rPr lang="nl-NL" sz="1100" baseline="0"/>
            <a:t>Kolom H in dit tabblad heeft een verband met kolom B van Prijzenblad bijlage 3a.</a:t>
          </a:r>
        </a:p>
        <a:p>
          <a:r>
            <a:rPr lang="nl-NL" sz="1100" baseline="0"/>
            <a:t>Let op, deze excelfile bevat meerdere tabbladen. Zo vindt u op tabblad "Locatie-informatie" </a:t>
          </a:r>
          <a:r>
            <a:rPr lang="nl-NL" sz="1100" baseline="0">
              <a:solidFill>
                <a:schemeClr val="dk1"/>
              </a:solidFill>
              <a:effectLst/>
              <a:latin typeface="+mn-lt"/>
              <a:ea typeface="+mn-ea"/>
              <a:cs typeface="+mn-cs"/>
            </a:rPr>
            <a:t>een samenvattend overzicht van de gegevens zoals u die kunt vinden in de individuele rapporten van IV-infra; zoals informatie per locatie over o.a. de hoofdafzekering, verdeelkast, of daken schuin of plat zijn, en van welk materiaal de toplaag van het dak is.</a:t>
          </a:r>
          <a:endParaRPr lang="nl-NL" sz="1100" baseline="0"/>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57149</xdr:colOff>
      <xdr:row>0</xdr:row>
      <xdr:rowOff>180974</xdr:rowOff>
    </xdr:from>
    <xdr:to>
      <xdr:col>11</xdr:col>
      <xdr:colOff>400049</xdr:colOff>
      <xdr:row>0</xdr:row>
      <xdr:rowOff>1076325</xdr:rowOff>
    </xdr:to>
    <xdr:sp macro="" textlink="">
      <xdr:nvSpPr>
        <xdr:cNvPr id="2" name="Tekstvak 1"/>
        <xdr:cNvSpPr txBox="1"/>
      </xdr:nvSpPr>
      <xdr:spPr>
        <a:xfrm>
          <a:off x="57149" y="180974"/>
          <a:ext cx="709612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De PV-systemen in dit tabblad worden </a:t>
          </a:r>
          <a:r>
            <a:rPr lang="nl-NL" sz="1100" b="1" baseline="0">
              <a:solidFill>
                <a:schemeClr val="dk1"/>
              </a:solidFill>
              <a:effectLst/>
              <a:latin typeface="+mn-lt"/>
              <a:ea typeface="+mn-ea"/>
              <a:cs typeface="+mn-cs"/>
            </a:rPr>
            <a:t>als optie </a:t>
          </a:r>
          <a:r>
            <a:rPr lang="nl-NL" sz="1100" baseline="0">
              <a:solidFill>
                <a:schemeClr val="dk1"/>
              </a:solidFill>
              <a:effectLst/>
              <a:latin typeface="+mn-lt"/>
              <a:ea typeface="+mn-ea"/>
              <a:cs typeface="+mn-cs"/>
            </a:rPr>
            <a:t>uitgevraagd door Rijkswaterstaat én dit tabblad wordt </a:t>
          </a:r>
          <a:r>
            <a:rPr lang="nl-NL" sz="1100" b="1" baseline="0">
              <a:solidFill>
                <a:schemeClr val="dk1"/>
              </a:solidFill>
              <a:effectLst/>
              <a:latin typeface="+mn-lt"/>
              <a:ea typeface="+mn-ea"/>
              <a:cs typeface="+mn-cs"/>
            </a:rPr>
            <a:t>eventueel</a:t>
          </a:r>
          <a:r>
            <a:rPr lang="nl-NL" sz="1100" baseline="0">
              <a:solidFill>
                <a:schemeClr val="dk1"/>
              </a:solidFill>
              <a:effectLst/>
              <a:latin typeface="+mn-lt"/>
              <a:ea typeface="+mn-ea"/>
              <a:cs typeface="+mn-cs"/>
            </a:rPr>
            <a:t> door de inschrijver gebruikt om </a:t>
          </a:r>
          <a:r>
            <a:rPr lang="nl-NL" sz="1100" b="1" baseline="0">
              <a:solidFill>
                <a:schemeClr val="dk1"/>
              </a:solidFill>
              <a:effectLst/>
              <a:latin typeface="+mn-lt"/>
              <a:ea typeface="+mn-ea"/>
              <a:cs typeface="+mn-cs"/>
            </a:rPr>
            <a:t>extra</a:t>
          </a:r>
          <a:r>
            <a:rPr lang="nl-NL" sz="1100" baseline="0">
              <a:solidFill>
                <a:schemeClr val="dk1"/>
              </a:solidFill>
              <a:effectLst/>
              <a:latin typeface="+mn-lt"/>
              <a:ea typeface="+mn-ea"/>
              <a:cs typeface="+mn-cs"/>
            </a:rPr>
            <a:t> gebouwen te selecteren om PV-systemen op te plaatsen om zo precies uit te komen op de gewenste totale omvang van 1,1 miljoen euro voor de PV-systemen. Meer uitleg hierover staat in het Beschrijvend Document (</a:t>
          </a:r>
          <a:r>
            <a:rPr lang="nl-NL" sz="1100" b="0" baseline="0">
              <a:solidFill>
                <a:schemeClr val="dk1"/>
              </a:solidFill>
              <a:effectLst/>
              <a:latin typeface="+mn-lt"/>
              <a:ea typeface="+mn-ea"/>
              <a:cs typeface="+mn-cs"/>
            </a:rPr>
            <a:t>paragraaf 2.4 "</a:t>
          </a:r>
          <a:r>
            <a:rPr lang="nl-NL" sz="1100" b="0">
              <a:solidFill>
                <a:schemeClr val="dk1"/>
              </a:solidFill>
              <a:effectLst/>
              <a:latin typeface="+mn-lt"/>
              <a:ea typeface="+mn-ea"/>
              <a:cs typeface="+mn-cs"/>
            </a:rPr>
            <a:t>Omvang opdracht"</a:t>
          </a:r>
          <a:r>
            <a:rPr lang="nl-NL" sz="1100" b="0" baseline="0">
              <a:solidFill>
                <a:schemeClr val="dk1"/>
              </a:solidFill>
              <a:effectLst/>
              <a:latin typeface="+mn-lt"/>
              <a:ea typeface="+mn-ea"/>
              <a:cs typeface="+mn-cs"/>
            </a:rPr>
            <a:t> </a:t>
          </a:r>
          <a:r>
            <a:rPr lang="nl-NL" sz="1100" baseline="0">
              <a:solidFill>
                <a:schemeClr val="dk1"/>
              </a:solidFill>
              <a:effectLst/>
              <a:latin typeface="+mn-lt"/>
              <a:ea typeface="+mn-ea"/>
              <a:cs typeface="+mn-cs"/>
            </a:rPr>
            <a:t>) en ook op Prijzenblad bijlage 3a.</a:t>
          </a:r>
          <a:endParaRPr lang="nl-NL">
            <a:effectLst/>
          </a:endParaRPr>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238124</xdr:colOff>
      <xdr:row>0</xdr:row>
      <xdr:rowOff>180974</xdr:rowOff>
    </xdr:from>
    <xdr:ext cx="10391775" cy="676276"/>
    <xdr:sp macro="" textlink="">
      <xdr:nvSpPr>
        <xdr:cNvPr id="2" name="Tekstvak 1"/>
        <xdr:cNvSpPr txBox="1"/>
      </xdr:nvSpPr>
      <xdr:spPr>
        <a:xfrm>
          <a:off x="238124" y="180974"/>
          <a:ext cx="10391775" cy="67627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De informatie in dit</a:t>
          </a:r>
          <a:r>
            <a:rPr lang="nl-NL" sz="1100" baseline="0"/>
            <a:t> tabblad biedt een samenvattend overzicht van de gegevens zoals u die kunt vinden in de individuele rapporten van IV-infra.</a:t>
          </a:r>
        </a:p>
        <a:p>
          <a:r>
            <a:rPr lang="nl-NL" sz="1100" baseline="0"/>
            <a:t>Niet alle locaties die in dit tabblad worden genoemd maken onderdeel uit van deze aanbesteding.</a:t>
          </a:r>
        </a:p>
        <a:p>
          <a:r>
            <a:rPr lang="nl-NL" sz="1100" baseline="0"/>
            <a:t>U kunt geen rechten ontlenen aan de compleetheid en correctheid van dit overzicht.</a:t>
          </a:r>
          <a:endParaRPr lang="nl-NL" sz="1100"/>
        </a:p>
      </xdr:txBody>
    </xdr:sp>
    <xdr:clientData/>
  </xdr:oneCellAnchor>
</xdr:wsDr>
</file>

<file path=xl/persons/person.xml><?xml version="1.0" encoding="utf-8"?>
<personList xmlns="http://schemas.microsoft.com/office/spreadsheetml/2018/threadedcomments" xmlns:x="http://schemas.openxmlformats.org/spreadsheetml/2006/main">
  <person displayName="Bas Troost" id="{45127F7C-800A-4E7E-9396-1F4512AF772F}" userId="Bas Troost" providerId="None"/>
  <person displayName="Rens Knoben" id="{4503A6EA-C116-48A8-B40E-6ACD5426B22A}" userId="Rens Knoben" providerId="None"/>
  <person displayName="Pim van Luik" id="{2C5D1BF0-81A4-4745-8E18-EB79B8ABC816}" userId="f35f70a60caf4d91" providerId="Windows Live"/>
  <person displayName="Bas Troost" id="{3C598E21-8558-45AD-A0ED-4CD720CD4D7F}" userId="S::bas.troost@odura.nl::4eaf476f-fa05-40f0-af9e-1805d0c597e2" providerId="AD"/>
  <person displayName="Pim van Luik" id="{A88026C9-80FC-4C33-911A-B8EF01CBA54F}" userId="S::pim.van.luik@odura.nl::0a9134db-943b-4519-b024-ff7fb462dd51" providerId="AD"/>
</personList>
</file>

<file path=xl/tables/table1.xml><?xml version="1.0" encoding="utf-8"?>
<table xmlns="http://schemas.openxmlformats.org/spreadsheetml/2006/main" id="2" name="Tabel13" displayName="Tabel13" ref="A2:H92" totalsRowCount="1" headerRowDxfId="472">
  <autoFilter ref="A2:H91"/>
  <sortState ref="A3:N91">
    <sortCondition ref="B3"/>
  </sortState>
  <tableColumns count="8">
    <tableColumn id="1" name="ID" totalsRowLabel="Totaal">
      <calculatedColumnFormula>B3&amp;#REF!&amp;C3</calculatedColumnFormula>
    </tableColumn>
    <tableColumn id="2" name="Objectcode" totalsRowDxfId="471"/>
    <tableColumn id="4" name="Dakcode" totalsRowDxfId="470"/>
    <tableColumn id="31" name="Adres" totalsRowDxfId="469"/>
    <tableColumn id="33" name="Plaats" totalsRowDxfId="468"/>
    <tableColumn id="35" name="Locatietype" totalsRowDxfId="467"/>
    <tableColumn id="3" name="Indicatief aantal PV-panelen " totalsRowFunction="sum" dataDxfId="466" totalsRowDxfId="465"/>
    <tableColumn id="28" name="Aantal nieuwe AC-laadpunten _x000a_(22 kW)" totalsRowFunction="sum" dataDxfId="464" totalsRowDxfId="463"/>
  </tableColumns>
  <tableStyleInfo name="TableStyleMedium2" showFirstColumn="0" showLastColumn="0" showRowStripes="1" showColumnStripes="0"/>
</table>
</file>

<file path=xl/tables/table2.xml><?xml version="1.0" encoding="utf-8"?>
<table xmlns="http://schemas.openxmlformats.org/spreadsheetml/2006/main" id="4" name="Tabel15" displayName="Tabel15" ref="A2:K151" totalsRowCount="1" headerRowDxfId="462">
  <autoFilter ref="A2:K150"/>
  <tableColumns count="11">
    <tableColumn id="1" name="ID" totalsRowLabel="Totaal">
      <calculatedColumnFormula>B3&amp;#REF!&amp;C3</calculatedColumnFormula>
    </tableColumn>
    <tableColumn id="2" name="Objectcode" totalsRowDxfId="461"/>
    <tableColumn id="4" name="Dakcode" totalsRowDxfId="460"/>
    <tableColumn id="31" name="Adres" totalsRowDxfId="459"/>
    <tableColumn id="33" name="Plaats" totalsRowDxfId="458"/>
    <tableColumn id="11" name="Indicatief aantal PV-panelen " totalsRowFunction="sum" dataDxfId="457" totalsRowDxfId="456"/>
    <tableColumn id="12" name="Paneelpiekvermogen [Wp]" totalsRowFunction="average" dataDxfId="455" totalsRowDxfId="454"/>
    <tableColumn id="13" name="Totaal piekvermogen [kWp]" totalsRowFunction="sum" dataDxfId="453" totalsRowDxfId="452">
      <calculatedColumnFormula>Tabel15[[#This Row],[Indicatief aantal PV-panelen ]]*Tabel15[[#This Row],[Paneelpiekvermogen '[Wp']]]/1000</calculatedColumnFormula>
    </tableColumn>
    <tableColumn id="24" name="Specifiek vermogen [W/m2 bruto]" totalsRowFunction="average" dataDxfId="451" totalsRowDxfId="450">
      <calculatedColumnFormula>IFERROR(Tabel15[[#This Row],[Totaal piekvermogen '[kWp']]]*1000/#REF!,"N.v.t.")</calculatedColumnFormula>
    </tableColumn>
    <tableColumn id="14" name="Specifieke opbrengst [kWh/kWp jaar]" totalsRowFunction="average" dataDxfId="449" totalsRowDxfId="448"/>
    <tableColumn id="15" name="Totale opbrengst [kWh/jaar]" totalsRowFunction="sum" dataDxfId="447" totalsRowDxfId="446">
      <calculatedColumnFormula>Tabel15[[#This Row],[Totaal piekvermogen '[kWp']]]*Tabel15[[#This Row],[Specifieke opbrengst '[kWh/kWp jaar']]]</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1" name="Tabel1" displayName="Tabel1" ref="A2:BG288" totalsRowCount="1" headerRowDxfId="445">
  <autoFilter ref="A2:BG287"/>
  <sortState ref="A3:BJ287">
    <sortCondition ref="A2:A287"/>
  </sortState>
  <tableColumns count="59">
    <tableColumn id="1" name="ID" totalsRowLabel="Totaal">
      <calculatedColumnFormula>B3&amp;#REF!&amp;D3</calculatedColumnFormula>
    </tableColumn>
    <tableColumn id="2" name="Objectcode" totalsRowLabel="N.v.t." totalsRowDxfId="404"/>
    <tableColumn id="50" name="PV gevraagd" totalsRowLabel="N.v.t." totalsRowDxfId="403"/>
    <tableColumn id="4" name="Dakcode" totalsRowLabel="N.v.t." totalsRowDxfId="402"/>
    <tableColumn id="31" name="Adres" totalsRowLabel="N.v.t." totalsRowDxfId="401"/>
    <tableColumn id="32" name="Postcode" totalsRowLabel="N.v.t." totalsRowDxfId="400"/>
    <tableColumn id="33" name="Plaats" totalsRowLabel="N.v.t." totalsRowDxfId="399"/>
    <tableColumn id="34" name="Bouwjaar" totalsRowLabel="N.v.t." totalsRowDxfId="398"/>
    <tableColumn id="35" name="Locatietype" totalsRowLabel="N.v.t." totalsRowDxfId="397"/>
    <tableColumn id="27" name="Gebouwtype" totalsRowDxfId="396"/>
    <tableColumn id="36" name="BVO [m2]" totalsRowLabel="N.v.t." dataDxfId="444" totalsRowDxfId="395"/>
    <tableColumn id="10" name="Energielabel" dataDxfId="443" totalsRowDxfId="394"/>
    <tableColumn id="25" name="Dakbedekking vervangen in Jaar" dataDxfId="408" totalsRowDxfId="393"/>
    <tableColumn id="39" name="Onderhoudsclub" totalsRowLabel="N.v.t." dataDxfId="407" totalsRowDxfId="392"/>
    <tableColumn id="5" name="Type dak" totalsRowLabel="N.v.t." totalsRowDxfId="391"/>
    <tableColumn id="6" name="B_max [kg/m2]" totalsRowLabel="N.v.t." dataDxfId="442" totalsRowDxfId="390"/>
    <tableColumn id="7" name="Materiaal toplaag" totalsRowLabel="N.v.t." totalsRowDxfId="389"/>
    <tableColumn id="8" name="Materiaal onder toplaag" totalsRowLabel="N.v.t." totalsRowDxfId="388"/>
    <tableColumn id="9" name="Bruto dakoppervlak [m2]" totalsRowLabel="N.v.t." dataDxfId="441" totalsRowDxfId="387"/>
    <tableColumn id="3" name="Helioscope-ontwerper" totalsRowLabel="N.v.t." dataDxfId="440" totalsRowDxfId="386"/>
    <tableColumn id="11" name="Aantal panelen" totalsRowFunction="sum" dataDxfId="439" totalsRowDxfId="385"/>
    <tableColumn id="12" name="Paneelpiekvermogen [Wp]" totalsRowFunction="average" dataDxfId="438" totalsRowDxfId="384"/>
    <tableColumn id="13" name="Totaal piekvermogen [kWp]" totalsRowFunction="sum" dataDxfId="437" totalsRowDxfId="383">
      <calculatedColumnFormula>Tabel1[[#This Row],[Aantal panelen]]*Tabel1[[#This Row],[Paneelpiekvermogen '[Wp']]]/1000</calculatedColumnFormula>
    </tableColumn>
    <tableColumn id="24" name="Specifiek vermogen [W/m2 bruto]" totalsRowFunction="average" dataDxfId="436" totalsRowDxfId="382">
      <calculatedColumnFormula>IFERROR(Tabel1[[#This Row],[Totaal piekvermogen '[kWp']]]*1000/Tabel1[[#This Row],[Bruto dakoppervlak '[m2']]],"N.v.t.")</calculatedColumnFormula>
    </tableColumn>
    <tableColumn id="14" name="Specifieke opbrengst [kWh/kWp jaar]" totalsRowFunction="average" dataDxfId="435" totalsRowDxfId="381"/>
    <tableColumn id="15" name="Totale opbrengst [kWh/jaar]" totalsRowFunction="sum" dataDxfId="434" totalsRowDxfId="380">
      <calculatedColumnFormula>Tabel1[[#This Row],[Totaal piekvermogen '[kWp']]]*Tabel1[[#This Row],[Specifieke opbrengst '[kWh/kWp jaar']]]</calculatedColumnFormula>
    </tableColumn>
    <tableColumn id="16" name="Type panelenoriëntatie" totalsRowLabel="N.v.t." totalsRowDxfId="379"/>
    <tableColumn id="17" name="Hoofdoriëntatie" totalsRowLabel="N.v.t." totalsRowDxfId="378"/>
    <tableColumn id="18" name="Hellingshoek [°]" totalsRowLabel="N.v.t." dataDxfId="433" totalsRowDxfId="377"/>
    <tableColumn id="19" name="Bereikbaarheid dak" totalsRowLabel="N.v.t." totalsRowDxfId="376"/>
    <tableColumn id="20" name="Netbeheerder" totalsRowLabel="N.v.t." totalsRowDxfId="375"/>
    <tableColumn id="40" name="EAN-code" totalsRowLabel="N.v.t." dataDxfId="432" totalsRowDxfId="374"/>
    <tableColumn id="26" name="Meternummer" totalsRowLabel="N.v.t." dataDxfId="431" totalsRowDxfId="373"/>
    <tableColumn id="41" name="Verbruikscategorie (KV/GV)" totalsRowLabel="N.v.t." dataDxfId="430" totalsRowDxfId="372"/>
    <tableColumn id="42" name="Profielcategorie" totalsRowLabel="N.v.t." dataDxfId="429" totalsRowDxfId="371"/>
    <tableColumn id="43" name="Hoofdafzekering (kVA, A)" totalsRowLabel="N.v.t." dataDxfId="428" totalsRowDxfId="370"/>
    <tableColumn id="44" name="Contractvermogen levering (kW)" totalsRowLabel="N.v.t." dataDxfId="427" totalsRowDxfId="369"/>
    <tableColumn id="21" name="Piekvermogen in 2019 [kW]" totalsRowLabel="N.v.t." dataDxfId="426" totalsRowDxfId="368"/>
    <tableColumn id="22" name="Datum piekvermogen" totalsRowLabel="N.v.t." dataDxfId="425" totalsRowDxfId="367"/>
    <tableColumn id="45" name="Bemetering" totalsRowLabel="N.v.t." dataDxfId="424" totalsRowDxfId="366"/>
    <tableColumn id="48" name="Transportcategorie" totalsRowLabel="N.v.t." dataDxfId="423" totalsRowDxfId="365"/>
    <tableColumn id="46" name="Aansluitcategorie" totalsRowLabel="N.v.t." dataDxfId="422" totalsRowDxfId="364"/>
    <tableColumn id="47" name="Verzwaring naar" totalsRowLabel="N.v.t." dataDxfId="421" totalsRowDxfId="363">
      <calculatedColumnFormula>"Gedeeld met "&amp;$A$114</calculatedColumnFormula>
    </tableColumn>
    <tableColumn id="58" name="Aantal trafo's en capaciteit" totalsRowLabel="N.v.t." totalsRowDxfId="362"/>
    <tableColumn id="59" name="Maximaal technisch vermogen" totalsRowLabel="N.v.t." totalsRowDxfId="361"/>
    <tableColumn id="60" name="Verdeelkast geinstalleerd vermogen [kVA]" totalsRowLabel="N.v.t." dataDxfId="420" totalsRowDxfId="360"/>
    <tableColumn id="61" name="Aantal reservegroepen hoofdschakelkast" totalsRowLabel="N.v.t." dataDxfId="406" totalsRowDxfId="359"/>
    <tableColumn id="63" name="Gewenste locatie EMS (Pelli-kast)" totalsRowLabel="N.v.t." dataDxfId="405" totalsRowDxfId="358"/>
    <tableColumn id="23" name="Locatie omvormers" totalsRowLabel="N.v.t." dataDxfId="419" totalsRowDxfId="357"/>
    <tableColumn id="28" name="Aantal nieuwe laadpunten _x000a_(22 kW)" totalsRowFunction="sum" dataDxfId="418" totalsRowDxfId="356"/>
    <tableColumn id="51" name="Aantal nieuwe snellaadpunten_x000a_(100/2 kW)" totalsRowFunction="sum" dataDxfId="417" totalsRowDxfId="355"/>
    <tableColumn id="56" name="Aantal nieuwe wandpunten" totalsRowFunction="sum" dataDxfId="416" totalsRowDxfId="354"/>
    <tableColumn id="57" name="Aantal nieuwe vrijstaande punten" totalsRowFunction="sum" dataDxfId="415" totalsRowDxfId="353"/>
    <tableColumn id="64" name="Aantal bestaande laadpunten (Ecotap 22 kW)" totalsRowFunction="sum" dataDxfId="414" totalsRowDxfId="352"/>
    <tableColumn id="66" name="Aantal bestaande laadpunten (Evbox 11 kW)" totalsRowFunction="sum" dataDxfId="413" totalsRowDxfId="351"/>
    <tableColumn id="29" name="Totaal maximaal vermogen alle laadpalen [kW]" totalsRowFunction="sum" dataDxfId="412" totalsRowDxfId="350"/>
    <tableColumn id="65" name="Afstand hoofd-verdeelkast tot laadverdeelkast [m]" totalsRowLabel="N.v.t." dataDxfId="411" totalsRowDxfId="349"/>
    <tableColumn id="53" name="Type verharding terrein" totalsRowLabel="N.v.t." dataDxfId="410" totalsRowDxfId="348"/>
    <tableColumn id="49" name="Opmerking" totalsRowLabel="N.v.t." dataDxfId="409" totalsRowDxfId="347"/>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Q2" dT="2020-10-21T14:55:48.04" personId="{2C5D1BF0-81A4-4745-8E18-EB79B8ABC816}" id="{C0442368-6A30-4A88-854C-FCA27ADCBFF1}">
    <text>=aansluitcapaciteit</text>
  </threadedComment>
  <threadedComment ref="AU2" dT="2020-08-26T10:22:09.99" personId="{2C5D1BF0-81A4-4745-8E18-EB79B8ABC816}" id="{7485812F-3442-4426-B285-3E9C4696E9F1}">
    <text>In rapporten heet dit "Totaal geïnstalleerd vermogen"?</text>
  </threadedComment>
  <threadedComment ref="V22" personId="{45127F7C-800A-4E7E-9396-1F4512AF772F}" id="{DF1372BD-7FE8-42BD-816F-F12BEB2532D9}">
    <text>Wel in rapport, niet in Helioscope?</text>
  </threadedComment>
  <threadedComment ref="T23" personId="{45127F7C-800A-4E7E-9396-1F4512AF772F}" id="{95E58DF9-C51C-4CD5-BE6C-E1CF844B1EF6}">
    <text xml:space="preserve">Gecombineerd met D01b1
</text>
  </threadedComment>
  <threadedComment ref="F42" dT="2020-12-02T09:42:09.18" personId="{4503A6EA-C116-48A8-B40E-6ACD5426B22A}" id="{11CF48DE-FF50-4167-B55C-61BC92855254}">
    <text>Hier stond eerst Plattedijk 55, Lemmer. In rapport staat Kadijk 1, Lemmer</text>
  </threadedComment>
  <threadedComment ref="F53" dT="2020-07-29T11:40:46.69" personId="{2C5D1BF0-81A4-4745-8E18-EB79B8ABC816}" id="{D530124A-7FD5-4082-8FE1-7506ED16FA60}">
    <text>Uit het rapport Echtelsedijk 50 overgenomen. Hier stond eerst Echtelsedijk 16</text>
  </threadedComment>
  <threadedComment ref="AK53" dT="2020-07-29T11:57:12.12" personId="{2C5D1BF0-81A4-4745-8E18-EB79B8ABC816}" id="{61E976A8-C6F1-44DE-AAB5-9C556D0BD626}">
    <text>In rapport staat "Hoofdzekering: 160A". De waarde 160 (3x230) was vooringevuld.</text>
  </threadedComment>
  <threadedComment ref="AL54" dT="2020-08-26T15:37:58.35" personId="{2C5D1BF0-81A4-4745-8E18-EB79B8ABC816}" id="{92B6AB40-3AF9-42CC-BA0B-74C64654AC57}">
    <text>Hier stond 157 vooringevuld.</text>
  </threadedComment>
  <threadedComment ref="AQ54" dT="2020-08-26T15:39:05.84" personId="{2C5D1BF0-81A4-4745-8E18-EB79B8ABC816}" id="{1D380069-56E2-47A8-BC71-9140BC62F70D}">
    <text>In het rapport staat "Niet waarneembaar op locatie. Hoofdschakelaar van 400A".</text>
  </threadedComment>
  <threadedComment ref="AC55" dT="2020-09-09T10:11:38.51" personId="{2C5D1BF0-81A4-4745-8E18-EB79B8ABC816}" id="{7234CF3F-4D94-4643-AD3D-C07CE5766851}">
    <text>De oriëntaties van dakvlakken op deze locatie staan verkeerd in het rapport. De ingevulde oriëntaties zijn correct.</text>
  </threadedComment>
  <threadedComment ref="AU55" dT="2020-09-09T10:18:38.38" personId="{2C5D1BF0-81A4-4745-8E18-EB79B8ABC816}" id="{859462C8-72BE-48E0-9855-4EDD7C576D89}">
    <text>In het rapport staat in de tekst 15,2 kVA, maar in het inventarisatieformulier staat 12,2 kVA</text>
  </threadedComment>
  <threadedComment ref="BG72" dT="2020-11-05T13:49:43.40" personId="{2C5D1BF0-81A4-4745-8E18-EB79B8ABC816}" id="{CEB0757A-1D84-49CF-B80E-017561194FC1}">
    <text>In het rapport staat op blz 17 de afstand voor FL000266 en FL000266A, maar op blz 57 staat de goede afstand  oor GR000198</text>
  </threadedComment>
  <threadedComment ref="AC77" dT="2020-11-02T14:17:36.63" personId="{A88026C9-80FC-4C33-911A-B8EF01CBA54F}" id="{7D0BB3C7-21D0-4678-9CF9-6EFF308A979B}">
    <text>In het Helioscoperapport is noord-zuid ingetekend, maar oost-west kan ook.</text>
  </threadedComment>
  <threadedComment ref="Z78" dT="2020-09-25T08:33:11.27" personId="{A88026C9-80FC-4C33-911A-B8EF01CBA54F}" id="{8F7C0454-ECEE-484A-BBC8-C7AFF438F145}">
    <text>Helioscoperapport geeft aan dat de drie daken met panelen belegd worden. De specifieke energieopbrengst betreft het gemiddelde van de drie daken.</text>
  </threadedComment>
  <threadedComment ref="AK84" dT="2020-09-25T13:00:22.94" personId="{A88026C9-80FC-4C33-911A-B8EF01CBA54F}" id="{BBA8B8C1-A70E-430E-B1D7-6ADAF82AD45C}">
    <text>Aangeleverd: 160 (3 x 230 A)</text>
  </threadedComment>
  <threadedComment ref="AS97" dT="2020-11-02T15:20:33.73" personId="{3C598E21-8558-45AD-A0ED-4CD720CD4D7F}" id="{0CB32628-7F36-4883-827C-44635455CCD1}">
    <text>Niet duidelijk of dit een eigen trafo is</text>
  </threadedComment>
  <threadedComment ref="P130" dT="2020-11-03T07:19:13.97" personId="{3C598E21-8558-45AD-A0ED-4CD720CD4D7F}" id="{A4EC8053-7754-4221-A3FE-2DE05A4E361D}">
    <text>Plat overgaand in hellend</text>
  </threadedComment>
  <threadedComment ref="AC130" dT="2020-11-03T07:34:32.93" personId="{3C598E21-8558-45AD-A0ED-4CD720CD4D7F}" id="{3BC4ECD5-440A-469D-9EA9-B341F36468D2}">
    <text>Oost voor hellend gedeelte</text>
  </threadedComment>
  <threadedComment ref="AD130" dT="2020-11-03T07:34:43.38" personId="{3C598E21-8558-45AD-A0ED-4CD720CD4D7F}" id="{91E11AC5-AC43-4BE5-AAA2-62AD68D4CD5C}">
    <text>20 voor hellend gedeelte</text>
  </threadedComment>
  <threadedComment ref="BB130" dT="2020-11-03T07:47:34.38" personId="{3C598E21-8558-45AD-A0ED-4CD720CD4D7F}" id="{A7A18566-C477-422A-83A3-E24074F84FE5}">
    <text>Geen definitieve keuze</text>
  </threadedComment>
  <threadedComment ref="BC130" dT="2020-11-03T07:47:34.38" personId="{3C598E21-8558-45AD-A0ED-4CD720CD4D7F}" id="{EFED271F-7245-4B81-8B06-74F081D48BF0}">
    <text>Geen definitieve keuze</text>
  </threadedComment>
  <threadedComment ref="P131" dT="2020-11-03T07:19:13.97" personId="{3C598E21-8558-45AD-A0ED-4CD720CD4D7F}" id="{679D8773-3E8A-40EE-BAF2-F3C7631F55E3}">
    <text>Plat overgaand in hellend</text>
  </threadedComment>
  <threadedComment ref="AC131" dT="2020-11-03T07:35:15.04" personId="{3C598E21-8558-45AD-A0ED-4CD720CD4D7F}" id="{CFBDE6B3-D97F-40FA-8026-A3AD6E3064EE}">
    <text xml:space="preserve">Zuid voor hellend gedeelte </text>
  </threadedComment>
  <threadedComment ref="AD131" dT="2020-11-03T07:34:43.38" personId="{3C598E21-8558-45AD-A0ED-4CD720CD4D7F}" id="{F1F47A96-D7ED-4877-9018-AA7894040008}">
    <text>20 voor hellend gedeelte</text>
  </threadedComment>
  <threadedComment ref="P132" dT="2020-11-03T07:19:13.97" personId="{3C598E21-8558-45AD-A0ED-4CD720CD4D7F}" id="{D9D0CA39-FD8D-4976-8036-84DD5762620A}">
    <text>Plat overgaand in hellend</text>
  </threadedComment>
  <threadedComment ref="AC132" dT="2020-11-03T07:34:32.93" personId="{3C598E21-8558-45AD-A0ED-4CD720CD4D7F}" id="{391CB4BB-EC17-4BC6-BDA6-BD922A5ED865}">
    <text>West voor hellend gedeelte</text>
  </threadedComment>
  <threadedComment ref="AD132" dT="2020-11-03T07:34:43.38" personId="{3C598E21-8558-45AD-A0ED-4CD720CD4D7F}" id="{73341EA7-DD4E-4422-9DC0-E0AC18159DFA}">
    <text>20 voor hellend gedeelte</text>
  </threadedComment>
  <threadedComment ref="AS142" dT="2020-11-03T08:25:37.55" personId="{3C598E21-8558-45AD-A0ED-4CD720CD4D7F}" id="{C97A9B80-34C0-4D0F-8D63-3E6077B84F23}">
    <text>Geen eigen trafo</text>
  </threadedComment>
  <threadedComment ref="V172" dT="2020-09-28T10:33:59.61" personId="{2C5D1BF0-81A4-4745-8E18-EB79B8ABC816}" id="{BBACE58F-9384-4217-B9AA-98282FAAA6E4}">
    <text>In het rapport worden geen panelen aan de westkant geplaatst, omdat deze een klein beetje naar het noorden is gericht.</text>
  </threadedComment>
  <threadedComment ref="AO172" dT="2020-09-28T11:52:22.13" personId="{2C5D1BF0-81A4-4745-8E18-EB79B8ABC816}" id="{9F19C423-C8D2-4E51-A86F-F9D2273A39F9}">
    <text>In het rapport staat dat er geen meter zichtbaar was op locatie, maar er is wel een foto bijgevoegd van een draaischijfmeter. In het vooringevulde overzichtsbestand stond slimme meter.</text>
  </threadedComment>
  <threadedComment ref="Z193" dT="2020-09-30T14:47:40.12" personId="{3C598E21-8558-45AD-A0ED-4CD720CD4D7F}" id="{1F60E912-02E6-4E70-B988-DDC760D68737}">
    <text>Gecombineerd UT000212-D01 en UT000212-D02</text>
  </threadedComment>
  <threadedComment ref="AX193" dT="2020-09-30T14:50:50.41" personId="{3C598E21-8558-45AD-A0ED-4CD720CD4D7F}" id="{B029348D-DFB5-4104-8965-6C4D0754C523}">
    <text>Ruimtenummer 0.07</text>
  </threadedComment>
  <threadedComment ref="AY193" dT="2020-09-30T14:51:00.58" personId="{3C598E21-8558-45AD-A0ED-4CD720CD4D7F}" id="{C8860E60-2B7C-457A-9D6E-78FC1643BB40}">
    <text>Ruimtenummer 0.08</text>
  </threadedComment>
  <threadedComment ref="Z194" dT="2020-09-30T14:47:35.52" personId="{3C598E21-8558-45AD-A0ED-4CD720CD4D7F}" id="{888EE2D0-58E3-4979-A364-D3E5FF57B308}">
    <text>Gecombineerd UT000212-D01 en UT000212-D02</text>
  </threadedComment>
  <threadedComment ref="V207" dT="2021-01-05T12:55:56.03" personId="{2C5D1BF0-81A4-4745-8E18-EB79B8ABC816}" id="{D8601847-81BC-408E-81D0-63D6D06DCC32}">
    <text>Er zijn al zonnepanelen aanwezig op dit dak (~1250 stuks).</text>
  </threadedComment>
  <threadedComment ref="AX214" dT="2020-09-30T14:42:41.75" personId="{3C598E21-8558-45AD-A0ED-4CD720CD4D7F}" id="{E17C241F-4FEB-40F7-8C0B-BA445B0BEB31}">
    <text>Patchkast</text>
  </threadedComment>
  <threadedComment ref="AY214" dT="2020-09-30T14:42:48.67" personId="{3C598E21-8558-45AD-A0ED-4CD720CD4D7F}" id="{C9F84C02-CA5A-44FE-AE51-32DB1256FD6C}">
    <text>Nabij hoofdverdeler</text>
  </threadedComment>
  <threadedComment ref="BH214" dT="2020-09-30T14:42:04.76" personId="{3C598E21-8558-45AD-A0ED-4CD720CD4D7F}" id="{76391372-4BAA-44D6-BE64-0D075EB2A956}">
    <text>Betonplaten</text>
  </threadedComment>
  <threadedComment ref="S215" dT="2020-09-30T14:05:43.43" personId="{3C598E21-8558-45AD-A0ED-4CD720CD4D7F}" id="{64826148-6F5F-4A5B-AA48-8AC2A6C6B346}">
    <text>met isolatie</text>
  </threadedComment>
  <threadedComment ref="T215" dT="2020-09-30T13:59:07.91" personId="{3C598E21-8558-45AD-A0ED-4CD720CD4D7F}" id="{56B1A7D4-6A9D-458A-B94C-8194397A4195}">
    <text>D01a en D01b gecombineerd</text>
  </threadedComment>
  <threadedComment ref="V215" dT="2020-09-30T13:59:07.91" personId="{3C598E21-8558-45AD-A0ED-4CD720CD4D7F}" id="{09EE1754-1DD2-4F8A-8AEB-DFA8F030B124}">
    <text>D01a en D01b gecombineerd</text>
  </threadedComment>
  <threadedComment ref="V215" dT="2021-01-05T13:02:54.36" personId="{2C5D1BF0-81A4-4745-8E18-EB79B8ABC816}" id="{0EB9847F-FC69-4FBA-BD4A-29698CBC93B9}" parentId="{09EE1754-1DD2-4F8A-8AEB-DFA8F030B124}">
    <text>D01a en D01b gecombineerd 66</text>
  </threadedComment>
  <threadedComment ref="AX215" dT="2020-09-30T14:28:48.67" personId="{3C598E21-8558-45AD-A0ED-4CD720CD4D7F}" id="{18056B36-6CA8-4431-BA00-289DF4609D44}">
    <text>de serverruimte op de 2e verdieping</text>
  </threadedComment>
  <threadedComment ref="AY215" dT="2020-09-30T14:28:48.67" personId="{3C598E21-8558-45AD-A0ED-4CD720CD4D7F}" id="{46ED3B62-8BBC-49D2-AD5E-53DD65D34E3C}">
    <text>de serverruimte op de 2e verdieping</text>
  </threadedComment>
  <threadedComment ref="S216" dT="2020-09-30T14:05:43.43" personId="{3C598E21-8558-45AD-A0ED-4CD720CD4D7F}" id="{5C26DD26-ECBA-4953-8854-94C5FD86746C}">
    <text>met isolatie</text>
  </threadedComment>
  <threadedComment ref="T216" dT="2020-09-30T13:59:04.10" personId="{3C598E21-8558-45AD-A0ED-4CD720CD4D7F}" id="{D9120D4E-FB93-4D94-B556-712E49A8040E}">
    <text>D01a en D01b gecombineerd</text>
  </threadedComment>
  <threadedComment ref="V216" dT="2020-09-30T13:59:04.10" personId="{3C598E21-8558-45AD-A0ED-4CD720CD4D7F}" id="{2FDCFD53-B9DB-44B3-9D4A-665E19E33B04}">
    <text>D01a en D01b gecombineerd</text>
  </threadedComment>
  <threadedComment ref="V216" dT="2021-01-05T13:03:07.35" personId="{2C5D1BF0-81A4-4745-8E18-EB79B8ABC816}" id="{CA054392-3F3A-4B12-B405-653C6F2A8AF1}" parentId="{2FDCFD53-B9DB-44B3-9D4A-665E19E33B04}">
    <text>D01a en D01b gecombineerd 66</text>
  </threadedComment>
  <threadedComment ref="S217" dT="2020-09-30T14:05:43.43" personId="{3C598E21-8558-45AD-A0ED-4CD720CD4D7F}" id="{9652A576-F0F5-451D-832B-7EAC3F967C21}">
    <text>met isolatie</text>
  </threadedComment>
  <threadedComment ref="S221" dT="2020-09-30T14:05:43.43" personId="{3C598E21-8558-45AD-A0ED-4CD720CD4D7F}" id="{0CAC3DDA-4E3E-4D88-A51C-A66FF561266B}">
    <text>met isolatie</text>
  </threadedComment>
  <threadedComment ref="S222" dT="2020-09-30T14:05:43.43" personId="{3C598E21-8558-45AD-A0ED-4CD720CD4D7F}" id="{7B7F775B-C298-45CB-9717-381B720EC642}">
    <text>met isolatie</text>
  </threadedComment>
  <threadedComment ref="S226" dT="2020-09-30T14:05:43.43" personId="{3C598E21-8558-45AD-A0ED-4CD720CD4D7F}" id="{A3DE5ED7-0666-49FC-93B0-E94F32D00B7B}">
    <text>met isolatie</text>
  </threadedComment>
  <threadedComment ref="S227" dT="2020-09-30T14:05:43.43" personId="{3C598E21-8558-45AD-A0ED-4CD720CD4D7F}" id="{A6ACA309-A176-43E3-92B5-F17EC85C3ACB}">
    <text>met isolatie</text>
  </threadedComment>
  <threadedComment ref="BD232" dT="2021-01-05T10:02:09.38" personId="{2C5D1BF0-81A4-4745-8E18-EB79B8ABC816}" id="{12D00FD8-EE30-4E83-A578-B1C286664C0B}">
    <text>Het merk van de laadpunten is EVbox, maar het vermogen per laadpunt is 22 kW.</text>
  </threadedComment>
  <threadedComment ref="V241" dT="2021-01-05T10:56:46.86" personId="{2C5D1BF0-81A4-4745-8E18-EB79B8ABC816}" id="{56AC979E-4736-4D21-865B-FCA82B946AFC}">
    <text>Er zijn op dit dakvlak al panelen aanwezig</text>
  </threadedComment>
  <threadedComment ref="V243" dT="2021-01-05T10:57:20.60" personId="{2C5D1BF0-81A4-4745-8E18-EB79B8ABC816}" id="{9E90486B-D608-4782-B295-7A8CF0BCB351}">
    <text>Er zijn op dit dakvlak al panelen aanwezig</text>
  </threadedComment>
  <threadedComment ref="V245" dT="2021-01-05T10:57:32.93" personId="{2C5D1BF0-81A4-4745-8E18-EB79B8ABC816}" id="{162549F8-8466-4416-8B03-EE73BB645774}">
    <text>Er zijn op dit dakvlak al panelen aanwezig</text>
  </threadedComment>
  <threadedComment ref="AX255" dT="2020-09-30T12:43:13.76" personId="{3C598E21-8558-45AD-A0ED-4CD720CD4D7F}" id="{F76288A5-108D-47DE-9A49-407A7242F570}">
    <text>laagspanningsruimte</text>
  </threadedComment>
  <threadedComment ref="AY255" dT="2020-09-30T12:43:32.56" personId="{3C598E21-8558-45AD-A0ED-4CD720CD4D7F}" id="{AECA6445-E05D-4C02-A2F9-5157F0770FE4}">
    <text>Data- en opslagruimte</text>
  </threadedComment>
  <threadedComment ref="Z258" dT="2020-09-30T12:32:44.90" personId="{3C598E21-8558-45AD-A0ED-4CD720CD4D7F}" id="{69C59957-16F9-4B5C-A221-2ABAD507DFC2}">
    <text>Gecombineerd voor ZH000307 en ZH000307A</text>
  </threadedComment>
  <threadedComment ref="S259" dT="2020-09-30T12:30:00.54" personId="{3C598E21-8558-45AD-A0ED-4CD720CD4D7F}" id="{75D80683-A6BF-4B79-87EF-EB28E4E3C00A}">
    <text>Stalen constructie, houten draagoppervlak</text>
  </threadedComment>
  <threadedComment ref="Z259" dT="2020-09-30T12:32:49.98" personId="{3C598E21-8558-45AD-A0ED-4CD720CD4D7F}" id="{66F130AC-329C-4939-91B1-B10A6429EB0D}">
    <text>Gecombineerd voor ZH000307 en ZH000307A</text>
  </threadedComment>
  <threadedComment ref="AX260" dT="2020-09-30T11:40:03.82" personId="{3C598E21-8558-45AD-A0ED-4CD720CD4D7F}" id="{BCFA4E08-0811-48D5-9B21-4E5EC94132B4}">
    <text>Pelli-kast kan in het onderste gedeelte van de serverkast geplaatst worden</text>
  </threadedComment>
  <threadedComment ref="AY260" dT="2020-09-30T11:40:18.79" personId="{3C598E21-8558-45AD-A0ED-4CD720CD4D7F}" id="{10173F62-581B-4561-BDFF-D36AA3A6520B}">
    <text>De omvormers kunnen aan de muur in de werkplaats gehangen worden</text>
  </threadedComment>
  <threadedComment ref="Z263" dT="2020-09-30T11:45:41.73" personId="{3C598E21-8558-45AD-A0ED-4CD720CD4D7F}" id="{1305A672-9414-455A-8DC3-9315B82BC043}">
    <text>Gecombineerd ingetekend</text>
  </threadedComment>
  <threadedComment ref="AH268" dT="2020-09-30T09:46:37.87" personId="{3C598E21-8558-45AD-A0ED-4CD720CD4D7F}" id="{52AD2C64-80DD-4605-9E16-0918BE2E9EC1}">
    <text>Waargenomen nummer (05040160) komt niet overeen met aangeleverde waarde</text>
  </threadedComment>
  <threadedComment ref="AX268" dT="2020-09-30T09:49:19.23" personId="{3C598E21-8558-45AD-A0ED-4CD720CD4D7F}" id="{11B487E5-D10C-430E-B163-7E62593A30F2}">
    <text>In de ruimte van de hoofdverdeelinrichting en naast de ruimte met de data-aansluiting</text>
  </threadedComment>
  <threadedComment ref="AY268" dT="2020-09-30T09:49:42.71" personId="{3C598E21-8558-45AD-A0ED-4CD720CD4D7F}" id="{9AD37970-DFA1-4006-A92A-885804AAF564}">
    <text>Wordt niet expliciet benoemd bij hoofdstuk pelli-kast + omvormers</text>
  </threadedComment>
  <threadedComment ref="BH268" dT="2020-09-30T09:51:15.42" personId="{3C598E21-8558-45AD-A0ED-4CD720CD4D7F}" id="{FF9AA4C6-F85A-4614-B5A0-7364DC33D522}">
    <text>Kunststof matten met een grindlaag</text>
  </threadedComment>
  <threadedComment ref="AY269" dT="2020-09-30T09:13:20.14" personId="{3C598E21-8558-45AD-A0ED-4CD720CD4D7F}" id="{4BDB034B-2D14-41BC-BB76-5BBA157B0706}">
    <text>In de ruimte bij de hoofdverdeelinrichting</text>
  </threadedComment>
  <threadedComment ref="AX270" dT="2020-09-29T14:58:38.15" personId="{3C598E21-8558-45AD-A0ED-4CD720CD4D7F}" id="{599D0A93-0008-4965-888B-2F2151487333}">
    <text>in de ruimte met de omvormers geplaatst worden, ruimte 043</text>
  </threadedComment>
  <threadedComment ref="AY270" dT="2020-09-29T14:58:38.15" personId="{3C598E21-8558-45AD-A0ED-4CD720CD4D7F}" id="{8520BB20-C474-41B3-A09E-CF0A8E073C42}">
    <text>in de ruimte met de omvormers geplaatst worden, ruimte 043</text>
  </threadedComment>
  <threadedComment ref="BH270" dT="2020-09-29T14:57:11.16" personId="{3C598E21-8558-45AD-A0ED-4CD720CD4D7F}" id="{A8948B05-7248-4C07-B752-04DAB2C7E6EF}">
    <text>Klinkerverharding</text>
  </threadedComment>
  <threadedComment ref="Z271" dT="2020-09-30T09:01:48.94" personId="{3C598E21-8558-45AD-A0ED-4CD720CD4D7F}" id="{231E8CB8-3CCB-409C-A422-67F7FFF0304D}">
    <text>Gecombineerd met ZL000325-</text>
  </threadedComment>
  <threadedComment ref="Z272" dT="2020-09-30T09:01:54.85" personId="{3C598E21-8558-45AD-A0ED-4CD720CD4D7F}" id="{55F39589-A939-45DA-9013-F2D961AE3CB0}">
    <text>Gecombineerd met ZL000325-</text>
  </threadedComment>
  <threadedComment ref="AX273" dT="2020-09-29T14:54:44.65" personId="{3C598E21-8558-45AD-A0ED-4CD720CD4D7F}" id="{5601C417-95A4-4B4A-9EC3-A13A5E162F2A}">
    <text>op de muur aan de linkerzijde van de hoofdverdeelinrichting</text>
  </threadedComment>
  <threadedComment ref="BB274" dT="2020-11-03T13:25:53.88" personId="{45127F7C-800A-4E7E-9396-1F4512AF772F}" id="{B79B6DE9-688C-448F-A8D0-7ABD40A2A9A9}">
    <text>Wand of vrijstaand nog onbekend</text>
  </threadedComment>
  <threadedComment ref="BC274" dT="2020-11-03T13:25:53.88" personId="{45127F7C-800A-4E7E-9396-1F4512AF772F}" id="{1431F629-C9A1-40E2-B5D1-BA72C503480B}">
    <text>Wand of vrijstaand nog onbekend</text>
  </threadedComment>
  <threadedComment ref="AQ276" dT="2020-12-16T10:17:28.32" personId="{2C5D1BF0-81A4-4745-8E18-EB79B8ABC816}" id="{2B80C3B9-8EA2-41E4-B9BB-145962716FA1}">
    <text>is niet gegeven in het rapport, maar geschat a.d.h.v. hoofdafzekering</text>
  </threadedComment>
  <threadedComment ref="AQ280" dT="2020-12-16T10:17:59.55" personId="{2C5D1BF0-81A4-4745-8E18-EB79B8ABC816}" id="{393FF1C4-A5F9-4F08-A5AE-CA1D98BF8D51}">
    <text>is niet gegeven in het rapport, maar geschat a.d.h.v. hoofdafzekering</text>
  </threadedComment>
  <threadedComment ref="BH280" dT="2020-09-29T13:25:17.39" personId="{3C598E21-8558-45AD-A0ED-4CD720CD4D7F}" id="{42AC9220-FFB5-4F80-BB07-6572B801F096}">
    <text>Stelconplaten</text>
  </threadedComment>
  <threadedComment ref="AX283" dT="2020-09-29T13:35:10.53" personId="{3C598E21-8558-45AD-A0ED-4CD720CD4D7F}" id="{D77BD8CE-E3EF-462E-9269-33CDB0E15D02}">
    <text>Nog niet gerealiseerd: wand in de ruimte bij de hoofdverdeelkast</text>
  </threadedComment>
  <threadedComment ref="AK284" dT="2020-10-06T15:27:51.25" personId="{2C5D1BF0-81A4-4745-8E18-EB79B8ABC816}" id="{FE7CA66D-EA17-40C6-845B-5E8ED477F4A1}">
    <text>Hier was 2000 vooringevuld.</text>
  </threadedComment>
  <threadedComment ref="AX284" dT="2020-09-29T13:20:54.63" personId="{3C598E21-8558-45AD-A0ED-4CD720CD4D7F}" id="{2645FF5B-5B69-4689-BC18-0882335BEAA8}">
    <text>Nog niet gerealiseerd: laagspanningszijde van de nieuw te plaatsen transformator.</text>
  </threadedComment>
  <threadedComment ref="BH284" dT="2020-09-29T13:25:17.39" personId="{3C598E21-8558-45AD-A0ED-4CD720CD4D7F}" id="{3374A93C-6491-4E08-AD1B-1975A733DA5C}">
    <text>Stelconplaten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02"/>
  <sheetViews>
    <sheetView zoomScale="130" zoomScaleNormal="130" workbookViewId="0">
      <selection activeCell="J9" sqref="J9"/>
    </sheetView>
  </sheetViews>
  <sheetFormatPr defaultRowHeight="11.25" x14ac:dyDescent="0.2"/>
  <cols>
    <col min="1" max="1" width="26.6640625" bestFit="1" customWidth="1"/>
    <col min="2" max="2" width="14.5" customWidth="1"/>
    <col min="3" max="3" width="13" customWidth="1"/>
    <col min="4" max="4" width="23" customWidth="1"/>
    <col min="5" max="5" width="11.1640625" customWidth="1"/>
    <col min="6" max="6" width="13.6640625" style="3" customWidth="1"/>
    <col min="7" max="7" width="16.83203125" style="3" customWidth="1"/>
    <col min="8" max="8" width="33.33203125" bestFit="1" customWidth="1"/>
  </cols>
  <sheetData>
    <row r="1" spans="1:8" ht="113.25" customHeight="1" x14ac:dyDescent="0.2"/>
    <row r="2" spans="1:8" s="1" customFormat="1" ht="22.5" x14ac:dyDescent="0.2">
      <c r="A2" s="1" t="s">
        <v>0</v>
      </c>
      <c r="B2" s="1" t="s">
        <v>1</v>
      </c>
      <c r="C2" s="1" t="s">
        <v>3</v>
      </c>
      <c r="D2" s="1" t="s">
        <v>4</v>
      </c>
      <c r="E2" s="1" t="s">
        <v>6</v>
      </c>
      <c r="F2" s="1" t="s">
        <v>8</v>
      </c>
      <c r="G2" s="6" t="s">
        <v>868</v>
      </c>
      <c r="H2" s="6" t="s">
        <v>867</v>
      </c>
    </row>
    <row r="3" spans="1:8" x14ac:dyDescent="0.2">
      <c r="A3" t="str">
        <f>Tabel13[[#This Row],[Objectcode]]&amp;"-"&amp;Tabel13[[#This Row],[Dakcode]]</f>
        <v>DR000138 -D01</v>
      </c>
      <c r="B3" t="s">
        <v>56</v>
      </c>
      <c r="C3" t="s">
        <v>58</v>
      </c>
      <c r="D3" t="s">
        <v>59</v>
      </c>
      <c r="E3" t="s">
        <v>61</v>
      </c>
      <c r="F3" t="s">
        <v>62</v>
      </c>
      <c r="G3" s="48" t="s">
        <v>130</v>
      </c>
      <c r="H3" s="51">
        <v>2</v>
      </c>
    </row>
    <row r="4" spans="1:8" x14ac:dyDescent="0.2">
      <c r="A4" t="str">
        <f>Tabel13[[#This Row],[Objectcode]]&amp;"-"&amp;Tabel13[[#This Row],[Dakcode]]</f>
        <v>DR000140-D01</v>
      </c>
      <c r="B4" t="s">
        <v>96</v>
      </c>
      <c r="C4" t="s">
        <v>58</v>
      </c>
      <c r="D4" t="s">
        <v>97</v>
      </c>
      <c r="E4" t="s">
        <v>799</v>
      </c>
      <c r="F4" t="s">
        <v>98</v>
      </c>
      <c r="G4" s="48" t="s">
        <v>130</v>
      </c>
      <c r="H4" s="51">
        <v>6</v>
      </c>
    </row>
    <row r="5" spans="1:8" s="7" customFormat="1" x14ac:dyDescent="0.2">
      <c r="A5" t="str">
        <f>Tabel13[[#This Row],[Objectcode]]&amp;"-"&amp;Tabel13[[#This Row],[Dakcode]]</f>
        <v>FL000251 -D01</v>
      </c>
      <c r="B5" t="s">
        <v>109</v>
      </c>
      <c r="C5" t="s">
        <v>58</v>
      </c>
      <c r="D5" t="s">
        <v>110</v>
      </c>
      <c r="E5" t="s">
        <v>112</v>
      </c>
      <c r="F5" t="s">
        <v>113</v>
      </c>
      <c r="G5" s="48">
        <v>30</v>
      </c>
      <c r="H5" s="51">
        <v>2</v>
      </c>
    </row>
    <row r="6" spans="1:8" s="7" customFormat="1" x14ac:dyDescent="0.2">
      <c r="A6" t="str">
        <f>Tabel13[[#This Row],[Objectcode]]&amp;"-"&amp;Tabel13[[#This Row],[Dakcode]]</f>
        <v>FL000251 -D02</v>
      </c>
      <c r="B6" t="s">
        <v>109</v>
      </c>
      <c r="C6" t="s">
        <v>94</v>
      </c>
      <c r="D6" t="s">
        <v>110</v>
      </c>
      <c r="E6" t="s">
        <v>112</v>
      </c>
      <c r="F6" t="s">
        <v>113</v>
      </c>
      <c r="G6" s="48">
        <v>32</v>
      </c>
      <c r="H6" s="50"/>
    </row>
    <row r="7" spans="1:8" s="7" customFormat="1" x14ac:dyDescent="0.2">
      <c r="A7" t="str">
        <f>Tabel13[[#This Row],[Objectcode]]&amp;"-"&amp;Tabel13[[#This Row],[Dakcode]]</f>
        <v>FL000251 -D03</v>
      </c>
      <c r="B7" t="s">
        <v>109</v>
      </c>
      <c r="C7" t="s">
        <v>126</v>
      </c>
      <c r="D7" t="s">
        <v>110</v>
      </c>
      <c r="E7" t="s">
        <v>112</v>
      </c>
      <c r="F7" t="s">
        <v>113</v>
      </c>
      <c r="G7" s="48">
        <v>20</v>
      </c>
      <c r="H7" s="50"/>
    </row>
    <row r="8" spans="1:8" s="7" customFormat="1" x14ac:dyDescent="0.2">
      <c r="A8" t="str">
        <f>Tabel13[[#This Row],[Objectcode]]&amp;"-"&amp;Tabel13[[#This Row],[Dakcode]]</f>
        <v>FL000266-D01a</v>
      </c>
      <c r="B8" t="s">
        <v>131</v>
      </c>
      <c r="C8" t="s">
        <v>132</v>
      </c>
      <c r="D8" t="s">
        <v>133</v>
      </c>
      <c r="E8" t="s">
        <v>135</v>
      </c>
      <c r="F8" t="s">
        <v>113</v>
      </c>
      <c r="G8" s="48">
        <v>23</v>
      </c>
      <c r="H8" s="51">
        <v>2</v>
      </c>
    </row>
    <row r="9" spans="1:8" s="7" customFormat="1" x14ac:dyDescent="0.2">
      <c r="A9" t="str">
        <f>Tabel13[[#This Row],[Objectcode]]&amp;"-"&amp;Tabel13[[#This Row],[Dakcode]]</f>
        <v>FL000266-D01b1</v>
      </c>
      <c r="B9" t="s">
        <v>131</v>
      </c>
      <c r="C9" t="s">
        <v>145</v>
      </c>
      <c r="D9" t="s">
        <v>133</v>
      </c>
      <c r="E9" t="s">
        <v>135</v>
      </c>
      <c r="F9" t="s">
        <v>113</v>
      </c>
      <c r="G9" s="48">
        <v>90</v>
      </c>
      <c r="H9" s="55"/>
    </row>
    <row r="10" spans="1:8" s="7" customFormat="1" x14ac:dyDescent="0.2">
      <c r="A10" t="str">
        <f>Tabel13[[#This Row],[Objectcode]]&amp;"-"&amp;Tabel13[[#This Row],[Dakcode]]</f>
        <v>FL000266-D01b2</v>
      </c>
      <c r="B10" t="s">
        <v>131</v>
      </c>
      <c r="C10" t="s">
        <v>146</v>
      </c>
      <c r="D10" t="s">
        <v>133</v>
      </c>
      <c r="E10" t="s">
        <v>135</v>
      </c>
      <c r="F10" t="s">
        <v>113</v>
      </c>
      <c r="G10" s="48">
        <v>14</v>
      </c>
      <c r="H10" s="55"/>
    </row>
    <row r="11" spans="1:8" s="7" customFormat="1" x14ac:dyDescent="0.2">
      <c r="A11" t="str">
        <f>Tabel13[[#This Row],[Objectcode]]&amp;"-"&amp;Tabel13[[#This Row],[Dakcode]]</f>
        <v>FL000266-D02a</v>
      </c>
      <c r="B11" t="s">
        <v>131</v>
      </c>
      <c r="C11" t="s">
        <v>84</v>
      </c>
      <c r="D11" t="s">
        <v>133</v>
      </c>
      <c r="E11" t="s">
        <v>135</v>
      </c>
      <c r="F11" t="s">
        <v>113</v>
      </c>
      <c r="G11" s="48">
        <v>10</v>
      </c>
      <c r="H11" s="55"/>
    </row>
    <row r="12" spans="1:8" s="7" customFormat="1" x14ac:dyDescent="0.2">
      <c r="A12" t="str">
        <f>Tabel13[[#This Row],[Objectcode]]&amp;"-"&amp;Tabel13[[#This Row],[Dakcode]]</f>
        <v>FL000266-D02b</v>
      </c>
      <c r="B12" t="s">
        <v>131</v>
      </c>
      <c r="C12" t="s">
        <v>87</v>
      </c>
      <c r="D12" t="s">
        <v>133</v>
      </c>
      <c r="E12" t="s">
        <v>135</v>
      </c>
      <c r="F12" t="s">
        <v>113</v>
      </c>
      <c r="G12" s="48">
        <v>0</v>
      </c>
      <c r="H12" s="55"/>
    </row>
    <row r="13" spans="1:8" s="7" customFormat="1" x14ac:dyDescent="0.2">
      <c r="A13" t="str">
        <f>Tabel13[[#This Row],[Objectcode]]&amp;"-"&amp;Tabel13[[#This Row],[Dakcode]]</f>
        <v>FL000266-D02c</v>
      </c>
      <c r="B13" t="s">
        <v>131</v>
      </c>
      <c r="C13" t="s">
        <v>149</v>
      </c>
      <c r="D13" t="s">
        <v>133</v>
      </c>
      <c r="E13" t="s">
        <v>135</v>
      </c>
      <c r="F13" t="s">
        <v>113</v>
      </c>
      <c r="G13" s="48">
        <v>0</v>
      </c>
      <c r="H13" s="55"/>
    </row>
    <row r="14" spans="1:8" s="7" customFormat="1" x14ac:dyDescent="0.2">
      <c r="A14" t="str">
        <f>Tabel13[[#This Row],[Objectcode]]&amp;"-"&amp;Tabel13[[#This Row],[Dakcode]]</f>
        <v>FL000266-D03a</v>
      </c>
      <c r="B14" t="s">
        <v>131</v>
      </c>
      <c r="C14" t="s">
        <v>150</v>
      </c>
      <c r="D14" t="s">
        <v>133</v>
      </c>
      <c r="E14" t="s">
        <v>135</v>
      </c>
      <c r="F14" t="s">
        <v>113</v>
      </c>
      <c r="G14" s="48">
        <v>33</v>
      </c>
      <c r="H14" s="55"/>
    </row>
    <row r="15" spans="1:8" s="7" customFormat="1" x14ac:dyDescent="0.2">
      <c r="A15" t="str">
        <f>Tabel13[[#This Row],[Objectcode]]&amp;"-"&amp;Tabel13[[#This Row],[Dakcode]]</f>
        <v>FR000120-D01a</v>
      </c>
      <c r="B15" t="s">
        <v>154</v>
      </c>
      <c r="C15" t="s">
        <v>132</v>
      </c>
      <c r="D15" t="s">
        <v>155</v>
      </c>
      <c r="E15" t="s">
        <v>157</v>
      </c>
      <c r="F15" t="s">
        <v>158</v>
      </c>
      <c r="G15" s="48" t="s">
        <v>130</v>
      </c>
      <c r="H15" s="51">
        <v>8</v>
      </c>
    </row>
    <row r="16" spans="1:8" x14ac:dyDescent="0.2">
      <c r="A16" t="str">
        <f>Tabel13[[#This Row],[Objectcode]]&amp;"-"&amp;Tabel13[[#This Row],[Dakcode]]</f>
        <v>FR000129-D01</v>
      </c>
      <c r="B16" t="s">
        <v>167</v>
      </c>
      <c r="C16" t="s">
        <v>58</v>
      </c>
      <c r="D16" t="s">
        <v>168</v>
      </c>
      <c r="E16" t="s">
        <v>169</v>
      </c>
      <c r="F16" t="s">
        <v>170</v>
      </c>
      <c r="G16" s="48" t="s">
        <v>130</v>
      </c>
      <c r="H16" s="51">
        <v>4</v>
      </c>
    </row>
    <row r="17" spans="1:8" x14ac:dyDescent="0.2">
      <c r="A17" t="str">
        <f>Tabel13[[#This Row],[Objectcode]]&amp;"-"&amp;Tabel13[[#This Row],[Dakcode]]</f>
        <v>FR000280-</v>
      </c>
      <c r="B17" t="s">
        <v>172</v>
      </c>
      <c r="D17" t="s">
        <v>735</v>
      </c>
      <c r="E17" t="s">
        <v>174</v>
      </c>
      <c r="F17" t="s">
        <v>175</v>
      </c>
      <c r="G17" s="48">
        <v>0</v>
      </c>
      <c r="H17" s="51">
        <v>5</v>
      </c>
    </row>
    <row r="18" spans="1:8" x14ac:dyDescent="0.2">
      <c r="A18" t="str">
        <f>Tabel13[[#This Row],[Objectcode]]&amp;"-"&amp;Tabel13[[#This Row],[Dakcode]]</f>
        <v>GD000007-D01</v>
      </c>
      <c r="B18" t="s">
        <v>181</v>
      </c>
      <c r="C18" t="s">
        <v>58</v>
      </c>
      <c r="D18" t="s">
        <v>182</v>
      </c>
      <c r="E18" t="s">
        <v>184</v>
      </c>
      <c r="F18" t="s">
        <v>113</v>
      </c>
      <c r="G18" s="50">
        <v>28</v>
      </c>
      <c r="H18" s="51">
        <v>4</v>
      </c>
    </row>
    <row r="19" spans="1:8" x14ac:dyDescent="0.2">
      <c r="A19" t="str">
        <f>Tabel13[[#This Row],[Objectcode]]&amp;"-"&amp;Tabel13[[#This Row],[Dakcode]]</f>
        <v>GD000007-D02</v>
      </c>
      <c r="B19" t="s">
        <v>181</v>
      </c>
      <c r="C19" t="s">
        <v>94</v>
      </c>
      <c r="D19" t="s">
        <v>182</v>
      </c>
      <c r="E19" t="s">
        <v>184</v>
      </c>
      <c r="F19" t="s">
        <v>113</v>
      </c>
      <c r="G19" s="50">
        <v>28</v>
      </c>
      <c r="H19" s="50"/>
    </row>
    <row r="20" spans="1:8" x14ac:dyDescent="0.2">
      <c r="A20" t="str">
        <f>Tabel13[[#This Row],[Objectcode]]&amp;"-"&amp;Tabel13[[#This Row],[Dakcode]]</f>
        <v>GD000169 -D01</v>
      </c>
      <c r="B20" t="s">
        <v>198</v>
      </c>
      <c r="C20" t="s">
        <v>58</v>
      </c>
      <c r="D20" t="s">
        <v>199</v>
      </c>
      <c r="E20" t="s">
        <v>200</v>
      </c>
      <c r="F20" t="s">
        <v>113</v>
      </c>
      <c r="G20" s="48">
        <v>0</v>
      </c>
      <c r="H20" s="51">
        <v>8</v>
      </c>
    </row>
    <row r="21" spans="1:8" x14ac:dyDescent="0.2">
      <c r="A21" t="str">
        <f>Tabel13[[#This Row],[Objectcode]]&amp;"-"&amp;Tabel13[[#This Row],[Dakcode]]</f>
        <v>GD000169 -D02</v>
      </c>
      <c r="B21" t="s">
        <v>198</v>
      </c>
      <c r="C21" t="s">
        <v>94</v>
      </c>
      <c r="D21" t="s">
        <v>199</v>
      </c>
      <c r="E21" t="s">
        <v>200</v>
      </c>
      <c r="F21" t="s">
        <v>113</v>
      </c>
      <c r="G21" s="48">
        <v>10</v>
      </c>
      <c r="H21" s="51">
        <v>8</v>
      </c>
    </row>
    <row r="22" spans="1:8" x14ac:dyDescent="0.2">
      <c r="A22" t="str">
        <f>Tabel13[[#This Row],[Objectcode]]&amp;"-"&amp;Tabel13[[#This Row],[Dakcode]]</f>
        <v>GD000169 -D03</v>
      </c>
      <c r="B22" t="s">
        <v>198</v>
      </c>
      <c r="C22" t="s">
        <v>126</v>
      </c>
      <c r="D22" t="s">
        <v>199</v>
      </c>
      <c r="E22" t="s">
        <v>200</v>
      </c>
      <c r="F22" t="s">
        <v>113</v>
      </c>
      <c r="G22" s="48">
        <v>32</v>
      </c>
      <c r="H22" s="51">
        <v>8</v>
      </c>
    </row>
    <row r="23" spans="1:8" x14ac:dyDescent="0.2">
      <c r="A23" t="str">
        <f>Tabel13[[#This Row],[Objectcode]]&amp;"-"&amp;Tabel13[[#This Row],[Dakcode]]</f>
        <v>GD000169 -D04</v>
      </c>
      <c r="B23" t="s">
        <v>198</v>
      </c>
      <c r="C23" t="s">
        <v>153</v>
      </c>
      <c r="D23" t="s">
        <v>199</v>
      </c>
      <c r="E23" t="s">
        <v>200</v>
      </c>
      <c r="F23" t="s">
        <v>113</v>
      </c>
      <c r="G23" s="48">
        <v>64</v>
      </c>
      <c r="H23" s="51">
        <v>8</v>
      </c>
    </row>
    <row r="24" spans="1:8" x14ac:dyDescent="0.2">
      <c r="A24" t="str">
        <f>Tabel13[[#This Row],[Objectcode]]&amp;"-"&amp;Tabel13[[#This Row],[Dakcode]]</f>
        <v>GD000180-</v>
      </c>
      <c r="B24" s="11" t="s">
        <v>206</v>
      </c>
      <c r="C24" s="11"/>
      <c r="D24" s="9" t="s">
        <v>207</v>
      </c>
      <c r="E24" t="s">
        <v>209</v>
      </c>
      <c r="F24" t="s">
        <v>210</v>
      </c>
      <c r="G24" s="56">
        <v>0</v>
      </c>
      <c r="H24" s="51">
        <v>7</v>
      </c>
    </row>
    <row r="25" spans="1:8" x14ac:dyDescent="0.2">
      <c r="A25" t="str">
        <f>Tabel13[[#This Row],[Objectcode]]&amp;"-"&amp;Tabel13[[#This Row],[Dakcode]]</f>
        <v>GD000190-D01</v>
      </c>
      <c r="B25" t="s">
        <v>229</v>
      </c>
      <c r="C25" t="s">
        <v>58</v>
      </c>
      <c r="D25" t="s">
        <v>230</v>
      </c>
      <c r="E25" t="s">
        <v>232</v>
      </c>
      <c r="F25" t="s">
        <v>113</v>
      </c>
      <c r="G25" s="50">
        <v>16</v>
      </c>
      <c r="H25" s="51">
        <v>4</v>
      </c>
    </row>
    <row r="26" spans="1:8" x14ac:dyDescent="0.2">
      <c r="A26" t="str">
        <f>Tabel13[[#This Row],[Objectcode]]&amp;"-"&amp;Tabel13[[#This Row],[Dakcode]]</f>
        <v>GD000190-D03</v>
      </c>
      <c r="B26" t="s">
        <v>229</v>
      </c>
      <c r="C26" t="s">
        <v>126</v>
      </c>
      <c r="D26" t="s">
        <v>230</v>
      </c>
      <c r="E26" t="s">
        <v>232</v>
      </c>
      <c r="F26" t="s">
        <v>113</v>
      </c>
      <c r="G26" s="50">
        <v>29</v>
      </c>
      <c r="H26" s="50"/>
    </row>
    <row r="27" spans="1:8" x14ac:dyDescent="0.2">
      <c r="A27" t="str">
        <f>Tabel13[[#This Row],[Objectcode]]&amp;"-"&amp;Tabel13[[#This Row],[Dakcode]]</f>
        <v>GD000194-</v>
      </c>
      <c r="B27" t="s">
        <v>240</v>
      </c>
      <c r="D27" t="s">
        <v>241</v>
      </c>
      <c r="E27" t="s">
        <v>184</v>
      </c>
      <c r="F27" t="s">
        <v>113</v>
      </c>
      <c r="G27" s="48">
        <v>0</v>
      </c>
      <c r="H27" s="51">
        <v>6</v>
      </c>
    </row>
    <row r="28" spans="1:8" x14ac:dyDescent="0.2">
      <c r="A28" t="str">
        <f>Tabel13[[#This Row],[Objectcode]]&amp;"-"&amp;Tabel13[[#This Row],[Dakcode]]</f>
        <v>GD000211-D01</v>
      </c>
      <c r="B28" s="11" t="s">
        <v>244</v>
      </c>
      <c r="C28" s="11" t="s">
        <v>58</v>
      </c>
      <c r="D28" t="s">
        <v>245</v>
      </c>
      <c r="E28" t="s">
        <v>246</v>
      </c>
      <c r="F28" t="s">
        <v>170</v>
      </c>
      <c r="G28" s="48" t="s">
        <v>130</v>
      </c>
      <c r="H28" s="51">
        <v>30</v>
      </c>
    </row>
    <row r="29" spans="1:8" x14ac:dyDescent="0.2">
      <c r="A29" t="str">
        <f>Tabel13[[#This Row],[Objectcode]]&amp;"-"&amp;Tabel13[[#This Row],[Dakcode]]</f>
        <v>GD000218-</v>
      </c>
      <c r="B29" t="s">
        <v>264</v>
      </c>
      <c r="D29" t="s">
        <v>265</v>
      </c>
      <c r="E29" t="s">
        <v>266</v>
      </c>
      <c r="F29" t="s">
        <v>267</v>
      </c>
      <c r="G29" s="48" t="s">
        <v>130</v>
      </c>
      <c r="H29" s="51">
        <v>4</v>
      </c>
    </row>
    <row r="30" spans="1:8" x14ac:dyDescent="0.2">
      <c r="A30" t="str">
        <f>Tabel13[[#This Row],[Objectcode]]&amp;"-"&amp;Tabel13[[#This Row],[Dakcode]]</f>
        <v>GD000231-N.b.</v>
      </c>
      <c r="B30" t="s">
        <v>862</v>
      </c>
      <c r="C30" t="s">
        <v>849</v>
      </c>
      <c r="D30" t="s">
        <v>863</v>
      </c>
      <c r="E30" t="s">
        <v>184</v>
      </c>
      <c r="F30" t="s">
        <v>399</v>
      </c>
      <c r="G30" s="51">
        <v>290</v>
      </c>
      <c r="H30" s="51"/>
    </row>
    <row r="31" spans="1:8" x14ac:dyDescent="0.2">
      <c r="A31" t="str">
        <f>Tabel13[[#This Row],[Objectcode]]&amp;"-"&amp;Tabel13[[#This Row],[Dakcode]]</f>
        <v>GR000127-D01</v>
      </c>
      <c r="B31" t="s">
        <v>270</v>
      </c>
      <c r="C31" t="s">
        <v>58</v>
      </c>
      <c r="D31" t="s">
        <v>271</v>
      </c>
      <c r="E31" t="s">
        <v>272</v>
      </c>
      <c r="F31" t="s">
        <v>113</v>
      </c>
      <c r="G31" s="48">
        <v>26</v>
      </c>
      <c r="H31" s="51">
        <v>2</v>
      </c>
    </row>
    <row r="32" spans="1:8" x14ac:dyDescent="0.2">
      <c r="A32" t="str">
        <f>Tabel13[[#This Row],[Objectcode]]&amp;"-"&amp;Tabel13[[#This Row],[Dakcode]]</f>
        <v>GR000198-D01</v>
      </c>
      <c r="B32" s="11" t="s">
        <v>277</v>
      </c>
      <c r="C32" s="11" t="s">
        <v>58</v>
      </c>
      <c r="D32" t="s">
        <v>278</v>
      </c>
      <c r="E32" t="s">
        <v>280</v>
      </c>
      <c r="F32" t="s">
        <v>113</v>
      </c>
      <c r="G32" s="48">
        <v>0</v>
      </c>
      <c r="H32" s="51">
        <v>2</v>
      </c>
    </row>
    <row r="33" spans="1:8" x14ac:dyDescent="0.2">
      <c r="A33" s="7" t="str">
        <f>Tabel13[[#This Row],[Objectcode]]&amp;"-"&amp;Tabel13[[#This Row],[Dakcode]]</f>
        <v>LB000012 -D01</v>
      </c>
      <c r="B33" s="7" t="s">
        <v>317</v>
      </c>
      <c r="C33" s="7" t="s">
        <v>58</v>
      </c>
      <c r="D33" s="7" t="s">
        <v>289</v>
      </c>
      <c r="E33" s="7" t="s">
        <v>291</v>
      </c>
      <c r="F33" s="7" t="s">
        <v>98</v>
      </c>
      <c r="G33" s="48" t="s">
        <v>130</v>
      </c>
      <c r="H33" s="58">
        <v>8</v>
      </c>
    </row>
    <row r="34" spans="1:8" x14ac:dyDescent="0.2">
      <c r="A34" t="str">
        <f>Tabel13[[#This Row],[Objectcode]]&amp;"-"&amp;Tabel13[[#This Row],[Dakcode]]</f>
        <v>LB000014-D01</v>
      </c>
      <c r="B34" t="s">
        <v>323</v>
      </c>
      <c r="C34" t="s">
        <v>58</v>
      </c>
      <c r="D34" t="s">
        <v>324</v>
      </c>
      <c r="E34" t="s">
        <v>326</v>
      </c>
      <c r="F34" t="s">
        <v>113</v>
      </c>
      <c r="G34" s="48">
        <v>46</v>
      </c>
      <c r="H34" s="51">
        <v>2</v>
      </c>
    </row>
    <row r="35" spans="1:8" x14ac:dyDescent="0.2">
      <c r="A35" s="7" t="str">
        <f>Tabel13[[#This Row],[Objectcode]]&amp;"-"&amp;Tabel13[[#This Row],[Dakcode]]</f>
        <v>LB000017-D01</v>
      </c>
      <c r="B35" s="7" t="s">
        <v>332</v>
      </c>
      <c r="C35" s="7" t="s">
        <v>58</v>
      </c>
      <c r="D35" s="7" t="s">
        <v>333</v>
      </c>
      <c r="E35" s="7" t="s">
        <v>335</v>
      </c>
      <c r="F35" s="7" t="s">
        <v>113</v>
      </c>
      <c r="G35" s="48" t="s">
        <v>130</v>
      </c>
      <c r="H35" s="58">
        <v>2</v>
      </c>
    </row>
    <row r="36" spans="1:8" s="7" customFormat="1" x14ac:dyDescent="0.2">
      <c r="A36" t="str">
        <f>Tabel13[[#This Row],[Objectcode]]&amp;"-"&amp;Tabel13[[#This Row],[Dakcode]]</f>
        <v>LB000020-D01</v>
      </c>
      <c r="B36" t="s">
        <v>761</v>
      </c>
      <c r="C36" t="s">
        <v>58</v>
      </c>
      <c r="D36" t="s">
        <v>341</v>
      </c>
      <c r="E36" t="s">
        <v>342</v>
      </c>
      <c r="F36" t="s">
        <v>113</v>
      </c>
      <c r="G36" s="48">
        <v>40</v>
      </c>
      <c r="H36" s="51">
        <v>2</v>
      </c>
    </row>
    <row r="37" spans="1:8" s="7" customFormat="1" x14ac:dyDescent="0.2">
      <c r="A37" t="str">
        <f>Tabel13[[#This Row],[Objectcode]]&amp;"-"&amp;Tabel13[[#This Row],[Dakcode]]</f>
        <v>LB000032-D01</v>
      </c>
      <c r="B37" t="s">
        <v>345</v>
      </c>
      <c r="C37" t="s">
        <v>58</v>
      </c>
      <c r="D37" t="s">
        <v>341</v>
      </c>
      <c r="E37" t="s">
        <v>342</v>
      </c>
      <c r="F37" t="s">
        <v>113</v>
      </c>
      <c r="G37" s="48">
        <v>20</v>
      </c>
      <c r="H37" s="51"/>
    </row>
    <row r="38" spans="1:8" s="7" customFormat="1" x14ac:dyDescent="0.2">
      <c r="A38" t="str">
        <f>Tabel13[[#This Row],[Objectcode]]&amp;"-"&amp;Tabel13[[#This Row],[Dakcode]]</f>
        <v>LB000033-D01</v>
      </c>
      <c r="B38" t="s">
        <v>347</v>
      </c>
      <c r="C38" t="s">
        <v>58</v>
      </c>
      <c r="D38" t="s">
        <v>348</v>
      </c>
      <c r="E38" t="s">
        <v>349</v>
      </c>
      <c r="F38" t="s">
        <v>350</v>
      </c>
      <c r="G38" s="48" t="s">
        <v>130</v>
      </c>
      <c r="H38" s="51">
        <v>2</v>
      </c>
    </row>
    <row r="39" spans="1:8" x14ac:dyDescent="0.2">
      <c r="A39" t="str">
        <f>Tabel13[[#This Row],[Objectcode]]&amp;"-"&amp;Tabel13[[#This Row],[Dakcode]]</f>
        <v>LB000037-D01</v>
      </c>
      <c r="B39" t="s">
        <v>354</v>
      </c>
      <c r="C39" t="s">
        <v>58</v>
      </c>
      <c r="D39" t="s">
        <v>355</v>
      </c>
      <c r="E39" t="s">
        <v>356</v>
      </c>
      <c r="F39" t="s">
        <v>113</v>
      </c>
      <c r="G39" s="50">
        <v>0</v>
      </c>
      <c r="H39" s="51">
        <v>4</v>
      </c>
    </row>
    <row r="40" spans="1:8" x14ac:dyDescent="0.2">
      <c r="A40" t="str">
        <f>Tabel13[[#This Row],[Objectcode]]&amp;"-"&amp;Tabel13[[#This Row],[Dakcode]]</f>
        <v>LB000058-D01</v>
      </c>
      <c r="B40" t="s">
        <v>360</v>
      </c>
      <c r="C40" t="s">
        <v>58</v>
      </c>
      <c r="D40" t="s">
        <v>361</v>
      </c>
      <c r="E40" t="s">
        <v>362</v>
      </c>
      <c r="F40" t="s">
        <v>113</v>
      </c>
      <c r="G40" s="48">
        <v>0</v>
      </c>
      <c r="H40" s="60">
        <v>6</v>
      </c>
    </row>
    <row r="41" spans="1:8" x14ac:dyDescent="0.2">
      <c r="A41" t="str">
        <f>Tabel13[[#This Row],[Objectcode]]&amp;"-"&amp;Tabel13[[#This Row],[Dakcode]]</f>
        <v>NB000040-D01</v>
      </c>
      <c r="B41" t="s">
        <v>402</v>
      </c>
      <c r="C41" t="s">
        <v>58</v>
      </c>
      <c r="D41" t="s">
        <v>376</v>
      </c>
      <c r="E41" t="s">
        <v>378</v>
      </c>
      <c r="F41" t="s">
        <v>267</v>
      </c>
      <c r="G41" s="48">
        <v>0</v>
      </c>
      <c r="H41" s="51">
        <v>4</v>
      </c>
    </row>
    <row r="42" spans="1:8" x14ac:dyDescent="0.2">
      <c r="A42" t="str">
        <f>Tabel13[[#This Row],[Objectcode]]&amp;"-"&amp;Tabel13[[#This Row],[Dakcode]]</f>
        <v>NB000041-D01a</v>
      </c>
      <c r="B42" t="s">
        <v>406</v>
      </c>
      <c r="C42" t="s">
        <v>132</v>
      </c>
      <c r="D42" t="s">
        <v>407</v>
      </c>
      <c r="E42" t="s">
        <v>408</v>
      </c>
      <c r="F42" t="s">
        <v>170</v>
      </c>
      <c r="G42" s="48" t="s">
        <v>130</v>
      </c>
      <c r="H42" s="51">
        <v>18</v>
      </c>
    </row>
    <row r="43" spans="1:8" x14ac:dyDescent="0.2">
      <c r="A43" t="str">
        <f>Tabel13[[#This Row],[Objectcode]]&amp;"-"&amp;Tabel13[[#This Row],[Dakcode]]</f>
        <v>NB000046-D01</v>
      </c>
      <c r="B43" t="s">
        <v>412</v>
      </c>
      <c r="C43" t="s">
        <v>58</v>
      </c>
      <c r="D43" t="s">
        <v>397</v>
      </c>
      <c r="E43" t="s">
        <v>398</v>
      </c>
      <c r="F43" t="s">
        <v>399</v>
      </c>
      <c r="G43" s="48" t="s">
        <v>130</v>
      </c>
      <c r="H43" s="51">
        <v>4</v>
      </c>
    </row>
    <row r="44" spans="1:8" x14ac:dyDescent="0.2">
      <c r="A44" t="str">
        <f>Tabel13[[#This Row],[Objectcode]]&amp;"-"&amp;Tabel13[[#This Row],[Dakcode]]</f>
        <v>NB000061-D01</v>
      </c>
      <c r="B44" t="s">
        <v>424</v>
      </c>
      <c r="C44" t="s">
        <v>58</v>
      </c>
      <c r="D44" t="s">
        <v>418</v>
      </c>
      <c r="E44" t="s">
        <v>419</v>
      </c>
      <c r="F44" t="s">
        <v>267</v>
      </c>
      <c r="G44" s="48" t="s">
        <v>130</v>
      </c>
      <c r="H44" s="55">
        <v>4</v>
      </c>
    </row>
    <row r="45" spans="1:8" x14ac:dyDescent="0.2">
      <c r="A45" t="str">
        <f>Tabel13[[#This Row],[Objectcode]]&amp;"-"&amp;Tabel13[[#This Row],[Dakcode]]</f>
        <v>NB000273-</v>
      </c>
      <c r="B45" t="s">
        <v>426</v>
      </c>
      <c r="D45" t="s">
        <v>427</v>
      </c>
      <c r="E45" t="s">
        <v>428</v>
      </c>
      <c r="F45" t="s">
        <v>429</v>
      </c>
      <c r="G45" s="48">
        <v>0</v>
      </c>
      <c r="H45" s="51">
        <v>4</v>
      </c>
    </row>
    <row r="46" spans="1:8" x14ac:dyDescent="0.2">
      <c r="A46" t="str">
        <f>Tabel13[[#This Row],[Objectcode]]&amp;"-"&amp;Tabel13[[#This Row],[Dakcode]]</f>
        <v>NH000076-D01</v>
      </c>
      <c r="B46" t="s">
        <v>435</v>
      </c>
      <c r="C46" t="s">
        <v>58</v>
      </c>
      <c r="D46" t="s">
        <v>432</v>
      </c>
      <c r="E46" t="s">
        <v>433</v>
      </c>
      <c r="F46" t="s">
        <v>267</v>
      </c>
      <c r="G46" s="48" t="s">
        <v>130</v>
      </c>
      <c r="H46" s="50">
        <v>6</v>
      </c>
    </row>
    <row r="47" spans="1:8" x14ac:dyDescent="0.2">
      <c r="A47" t="str">
        <f>Tabel13[[#This Row],[Objectcode]]&amp;"-"&amp;Tabel13[[#This Row],[Dakcode]]</f>
        <v>NH000081-D01</v>
      </c>
      <c r="B47" s="11" t="s">
        <v>439</v>
      </c>
      <c r="C47" t="s">
        <v>58</v>
      </c>
      <c r="D47" t="s">
        <v>440</v>
      </c>
      <c r="E47" t="s">
        <v>869</v>
      </c>
      <c r="F47" s="3" t="s">
        <v>429</v>
      </c>
      <c r="G47" s="48">
        <v>0</v>
      </c>
      <c r="H47" s="51">
        <v>12</v>
      </c>
    </row>
    <row r="48" spans="1:8" x14ac:dyDescent="0.2">
      <c r="A48" t="str">
        <f>Tabel13[[#This Row],[Objectcode]]&amp;"-"&amp;Tabel13[[#This Row],[Dakcode]]</f>
        <v>NH000085-D01</v>
      </c>
      <c r="B48" t="s">
        <v>445</v>
      </c>
      <c r="C48" t="s">
        <v>58</v>
      </c>
      <c r="D48" t="s">
        <v>446</v>
      </c>
      <c r="E48" t="s">
        <v>447</v>
      </c>
      <c r="F48" t="s">
        <v>170</v>
      </c>
      <c r="G48" s="48" t="s">
        <v>130</v>
      </c>
      <c r="H48" s="51">
        <v>12</v>
      </c>
    </row>
    <row r="49" spans="1:8" x14ac:dyDescent="0.2">
      <c r="A49" t="str">
        <f>Tabel13[[#This Row],[Objectcode]]&amp;"-"&amp;Tabel13[[#This Row],[Dakcode]]</f>
        <v>NH000089-D01</v>
      </c>
      <c r="B49" t="s">
        <v>455</v>
      </c>
      <c r="C49" t="s">
        <v>58</v>
      </c>
      <c r="D49" t="s">
        <v>453</v>
      </c>
      <c r="E49" t="s">
        <v>450</v>
      </c>
      <c r="F49" t="s">
        <v>170</v>
      </c>
      <c r="G49" s="48" t="s">
        <v>130</v>
      </c>
      <c r="H49" s="51">
        <v>20</v>
      </c>
    </row>
    <row r="50" spans="1:8" s="11" customFormat="1" x14ac:dyDescent="0.2">
      <c r="A50" t="str">
        <f>Tabel13[[#This Row],[Objectcode]]&amp;"-"&amp;Tabel13[[#This Row],[Dakcode]]</f>
        <v>NH000091-</v>
      </c>
      <c r="B50" s="11" t="s">
        <v>743</v>
      </c>
      <c r="D50" t="s">
        <v>744</v>
      </c>
      <c r="E50" t="s">
        <v>450</v>
      </c>
      <c r="F50" t="s">
        <v>113</v>
      </c>
      <c r="G50" s="50">
        <v>0</v>
      </c>
      <c r="H50" s="51">
        <v>6</v>
      </c>
    </row>
    <row r="51" spans="1:8" s="11" customFormat="1" x14ac:dyDescent="0.2">
      <c r="A51" t="str">
        <f>Tabel13[[#This Row],[Objectcode]]&amp;"-"&amp;Tabel13[[#This Row],[Dakcode]]</f>
        <v>NH000157-</v>
      </c>
      <c r="B51" t="s">
        <v>464</v>
      </c>
      <c r="C51"/>
      <c r="D51" t="s">
        <v>465</v>
      </c>
      <c r="E51" t="s">
        <v>466</v>
      </c>
      <c r="F51" t="s">
        <v>113</v>
      </c>
      <c r="G51" s="50">
        <v>0</v>
      </c>
      <c r="H51" s="51">
        <v>4</v>
      </c>
    </row>
    <row r="52" spans="1:8" x14ac:dyDescent="0.2">
      <c r="A52" s="11" t="str">
        <f>Tabel13[[#This Row],[Objectcode]]&amp;"-"&amp;Tabel13[[#This Row],[Dakcode]]</f>
        <v>NH000257-D01</v>
      </c>
      <c r="B52" s="11" t="s">
        <v>468</v>
      </c>
      <c r="C52" s="11" t="s">
        <v>58</v>
      </c>
      <c r="D52" s="11" t="s">
        <v>469</v>
      </c>
      <c r="E52" s="11" t="s">
        <v>471</v>
      </c>
      <c r="F52" s="11" t="s">
        <v>113</v>
      </c>
      <c r="G52" s="62">
        <v>30</v>
      </c>
      <c r="H52" s="63">
        <v>4</v>
      </c>
    </row>
    <row r="53" spans="1:8" x14ac:dyDescent="0.2">
      <c r="A53" s="11" t="str">
        <f>Tabel13[[#This Row],[Objectcode]]&amp;"-"&amp;Tabel13[[#This Row],[Dakcode]]</f>
        <v>NH000257-D02</v>
      </c>
      <c r="B53" s="11" t="s">
        <v>468</v>
      </c>
      <c r="C53" s="11" t="s">
        <v>94</v>
      </c>
      <c r="D53" s="11" t="s">
        <v>469</v>
      </c>
      <c r="E53" s="11" t="s">
        <v>471</v>
      </c>
      <c r="F53" s="12" t="str">
        <f>"Zie "&amp;$A$53</f>
        <v>Zie NH000257-D02</v>
      </c>
      <c r="G53" s="64">
        <v>6</v>
      </c>
      <c r="H53" s="65"/>
    </row>
    <row r="54" spans="1:8" x14ac:dyDescent="0.2">
      <c r="A54" s="11" t="str">
        <f>Tabel13[[#This Row],[Objectcode]]&amp;"-"&amp;Tabel13[[#This Row],[Dakcode]]</f>
        <v>NH000261-D01</v>
      </c>
      <c r="B54" s="11" t="s">
        <v>477</v>
      </c>
      <c r="C54" s="11" t="s">
        <v>58</v>
      </c>
      <c r="D54" s="11" t="s">
        <v>478</v>
      </c>
      <c r="E54" s="11" t="s">
        <v>471</v>
      </c>
      <c r="F54" s="11" t="s">
        <v>113</v>
      </c>
      <c r="G54" s="62">
        <v>44</v>
      </c>
      <c r="H54" s="65" t="s">
        <v>855</v>
      </c>
    </row>
    <row r="55" spans="1:8" x14ac:dyDescent="0.2">
      <c r="A55" s="11" t="str">
        <f>Tabel13[[#This Row],[Objectcode]]&amp;"-"&amp;Tabel13[[#This Row],[Dakcode]]</f>
        <v>NH000261-D02(2)</v>
      </c>
      <c r="B55" s="11" t="s">
        <v>477</v>
      </c>
      <c r="C55" s="11" t="s">
        <v>480</v>
      </c>
      <c r="D55" s="11" t="s">
        <v>478</v>
      </c>
      <c r="E55" s="11" t="s">
        <v>471</v>
      </c>
      <c r="F55" s="11" t="e">
        <f>"Zie "&amp;#REF!</f>
        <v>#REF!</v>
      </c>
      <c r="G55" s="64">
        <v>44</v>
      </c>
      <c r="H55" s="65"/>
    </row>
    <row r="56" spans="1:8" x14ac:dyDescent="0.2">
      <c r="A56" t="str">
        <f>Tabel13[[#This Row],[Objectcode]]&amp;"-"&amp;Tabel13[[#This Row],[Dakcode]]</f>
        <v>OV000178-D01</v>
      </c>
      <c r="B56" t="s">
        <v>494</v>
      </c>
      <c r="C56" t="s">
        <v>58</v>
      </c>
      <c r="D56" t="s">
        <v>495</v>
      </c>
      <c r="E56" t="s">
        <v>496</v>
      </c>
      <c r="F56" t="s">
        <v>62</v>
      </c>
      <c r="G56" s="48" t="s">
        <v>130</v>
      </c>
      <c r="H56" s="51">
        <v>4</v>
      </c>
    </row>
    <row r="57" spans="1:8" x14ac:dyDescent="0.2">
      <c r="A57" t="str">
        <f>Tabel13[[#This Row],[Objectcode]]&amp;"-"&amp;Tabel13[[#This Row],[Dakcode]]</f>
        <v>OV000186-D01</v>
      </c>
      <c r="B57" t="s">
        <v>501</v>
      </c>
      <c r="C57" t="s">
        <v>58</v>
      </c>
      <c r="D57" t="s">
        <v>502</v>
      </c>
      <c r="E57" t="s">
        <v>504</v>
      </c>
      <c r="F57" t="s">
        <v>113</v>
      </c>
      <c r="G57" s="48">
        <v>98</v>
      </c>
      <c r="H57" s="51">
        <v>2</v>
      </c>
    </row>
    <row r="58" spans="1:8" x14ac:dyDescent="0.2">
      <c r="A58" t="str">
        <f>Tabel13[[#This Row],[Objectcode]]&amp;"-"&amp;Tabel13[[#This Row],[Dakcode]]</f>
        <v>OV000186-D02</v>
      </c>
      <c r="B58" t="s">
        <v>501</v>
      </c>
      <c r="C58" t="s">
        <v>94</v>
      </c>
      <c r="D58" t="s">
        <v>502</v>
      </c>
      <c r="E58" t="s">
        <v>504</v>
      </c>
      <c r="F58" t="s">
        <v>113</v>
      </c>
      <c r="G58" s="48">
        <v>98</v>
      </c>
      <c r="H58" s="50"/>
    </row>
    <row r="59" spans="1:8" x14ac:dyDescent="0.2">
      <c r="A59" t="str">
        <f>Tabel13[[#This Row],[Objectcode]]&amp;"-"&amp;Tabel13[[#This Row],[Dakcode]]</f>
        <v>OV000197 -D01</v>
      </c>
      <c r="B59" t="s">
        <v>508</v>
      </c>
      <c r="C59" t="s">
        <v>58</v>
      </c>
      <c r="D59" t="s">
        <v>509</v>
      </c>
      <c r="E59" t="s">
        <v>510</v>
      </c>
      <c r="F59" t="s">
        <v>267</v>
      </c>
      <c r="G59" s="48" t="s">
        <v>130</v>
      </c>
      <c r="H59" s="51">
        <v>4</v>
      </c>
    </row>
    <row r="60" spans="1:8" x14ac:dyDescent="0.2">
      <c r="A60" t="str">
        <f>Tabel13[[#This Row],[Objectcode]]&amp;"-"&amp;Tabel13[[#This Row],[Dakcode]]</f>
        <v>OV000205-D01</v>
      </c>
      <c r="B60" t="s">
        <v>729</v>
      </c>
      <c r="C60" t="s">
        <v>58</v>
      </c>
      <c r="D60" t="s">
        <v>514</v>
      </c>
      <c r="E60" t="s">
        <v>515</v>
      </c>
      <c r="F60" t="s">
        <v>62</v>
      </c>
      <c r="G60" s="48" t="s">
        <v>130</v>
      </c>
      <c r="H60" s="51">
        <v>4</v>
      </c>
    </row>
    <row r="61" spans="1:8" x14ac:dyDescent="0.2">
      <c r="A61" t="str">
        <f>Tabel13[[#This Row],[Objectcode]]&amp;"-"&amp;Tabel13[[#This Row],[Dakcode]]</f>
        <v>OV000218-D01(1)</v>
      </c>
      <c r="B61" t="s">
        <v>522</v>
      </c>
      <c r="C61" t="s">
        <v>523</v>
      </c>
      <c r="D61" t="s">
        <v>524</v>
      </c>
      <c r="E61" t="s">
        <v>526</v>
      </c>
      <c r="F61" t="s">
        <v>98</v>
      </c>
      <c r="G61" s="48" t="s">
        <v>130</v>
      </c>
      <c r="H61" s="51">
        <v>10</v>
      </c>
    </row>
    <row r="62" spans="1:8" x14ac:dyDescent="0.2">
      <c r="A62" t="str">
        <f>Tabel13[[#This Row],[Objectcode]]&amp;"-"&amp;Tabel13[[#This Row],[Dakcode]]</f>
        <v>UT000206-D01</v>
      </c>
      <c r="B62" t="s">
        <v>537</v>
      </c>
      <c r="C62" t="s">
        <v>58</v>
      </c>
      <c r="D62" t="s">
        <v>538</v>
      </c>
      <c r="E62" t="s">
        <v>539</v>
      </c>
      <c r="F62" t="s">
        <v>113</v>
      </c>
      <c r="G62" s="48" t="s">
        <v>130</v>
      </c>
      <c r="H62" s="51">
        <v>2</v>
      </c>
    </row>
    <row r="63" spans="1:8" x14ac:dyDescent="0.2">
      <c r="A63" t="str">
        <f>Tabel13[[#This Row],[Objectcode]]&amp;"-"&amp;Tabel13[[#This Row],[Dakcode]]</f>
        <v>UT000211-D01</v>
      </c>
      <c r="B63" t="s">
        <v>541</v>
      </c>
      <c r="C63" t="s">
        <v>58</v>
      </c>
      <c r="D63" t="s">
        <v>542</v>
      </c>
      <c r="E63" t="s">
        <v>544</v>
      </c>
      <c r="F63" t="s">
        <v>267</v>
      </c>
      <c r="G63" s="48" t="s">
        <v>130</v>
      </c>
      <c r="H63" s="50">
        <v>52</v>
      </c>
    </row>
    <row r="64" spans="1:8" x14ac:dyDescent="0.2">
      <c r="A64" t="str">
        <f>Tabel13[[#This Row],[Objectcode]]&amp;"-"&amp;Tabel13[[#This Row],[Dakcode]]</f>
        <v>UT000220-D02</v>
      </c>
      <c r="B64" t="s">
        <v>557</v>
      </c>
      <c r="C64" t="s">
        <v>94</v>
      </c>
      <c r="D64" t="s">
        <v>558</v>
      </c>
      <c r="E64" t="s">
        <v>559</v>
      </c>
      <c r="F64" t="s">
        <v>170</v>
      </c>
      <c r="G64" s="48">
        <v>26</v>
      </c>
      <c r="H64" s="60"/>
    </row>
    <row r="65" spans="1:8" x14ac:dyDescent="0.2">
      <c r="A65" t="str">
        <f>Tabel13[[#This Row],[Objectcode]]&amp;"-"&amp;Tabel13[[#This Row],[Dakcode]]</f>
        <v>UT000220-D03</v>
      </c>
      <c r="B65" t="s">
        <v>557</v>
      </c>
      <c r="C65" t="s">
        <v>126</v>
      </c>
      <c r="D65" t="s">
        <v>558</v>
      </c>
      <c r="E65" t="s">
        <v>559</v>
      </c>
      <c r="F65" t="s">
        <v>170</v>
      </c>
      <c r="G65" s="48">
        <v>16</v>
      </c>
      <c r="H65" s="60"/>
    </row>
    <row r="66" spans="1:8" x14ac:dyDescent="0.2">
      <c r="A66" t="str">
        <f>Tabel13[[#This Row],[Objectcode]]&amp;"-"&amp;Tabel13[[#This Row],[Dakcode]]</f>
        <v>UT000260 -D01</v>
      </c>
      <c r="B66" t="s">
        <v>565</v>
      </c>
      <c r="C66" t="s">
        <v>58</v>
      </c>
      <c r="D66" t="s">
        <v>566</v>
      </c>
      <c r="E66" t="s">
        <v>567</v>
      </c>
      <c r="F66" t="s">
        <v>399</v>
      </c>
      <c r="G66" s="50" t="s">
        <v>79</v>
      </c>
      <c r="H66" s="51">
        <v>4</v>
      </c>
    </row>
    <row r="67" spans="1:8" x14ac:dyDescent="0.2">
      <c r="A67" t="str">
        <f>Tabel13[[#This Row],[Objectcode]]&amp;"-"&amp;Tabel13[[#This Row],[Dakcode]]</f>
        <v>UT000272-D01</v>
      </c>
      <c r="B67" s="11" t="s">
        <v>572</v>
      </c>
      <c r="C67" s="11" t="s">
        <v>58</v>
      </c>
      <c r="D67" t="s">
        <v>573</v>
      </c>
      <c r="E67" t="s">
        <v>574</v>
      </c>
      <c r="F67" t="s">
        <v>267</v>
      </c>
      <c r="G67" s="48" t="s">
        <v>130</v>
      </c>
      <c r="H67" s="51">
        <v>4</v>
      </c>
    </row>
    <row r="68" spans="1:8" x14ac:dyDescent="0.2">
      <c r="A68" t="str">
        <f>Tabel13[[#This Row],[Objectcode]]&amp;"-"&amp;Tabel13[[#This Row],[Dakcode]]</f>
        <v>UT000277a-D01</v>
      </c>
      <c r="B68" t="s">
        <v>856</v>
      </c>
      <c r="C68" t="s">
        <v>58</v>
      </c>
      <c r="D68" t="s">
        <v>562</v>
      </c>
      <c r="E68" t="s">
        <v>563</v>
      </c>
      <c r="F68" t="s">
        <v>267</v>
      </c>
      <c r="G68" s="48" t="s">
        <v>130</v>
      </c>
      <c r="H68" s="51">
        <v>4</v>
      </c>
    </row>
    <row r="69" spans="1:8" x14ac:dyDescent="0.2">
      <c r="A69" t="str">
        <f>Tabel13[[#This Row],[Objectcode]]&amp;"-"&amp;Tabel13[[#This Row],[Dakcode]]</f>
        <v>ZH000139A-</v>
      </c>
      <c r="B69" t="s">
        <v>577</v>
      </c>
      <c r="D69" t="s">
        <v>578</v>
      </c>
      <c r="E69" t="s">
        <v>579</v>
      </c>
      <c r="F69" t="s">
        <v>113</v>
      </c>
      <c r="G69" s="48">
        <v>0</v>
      </c>
      <c r="H69" s="51">
        <v>4</v>
      </c>
    </row>
    <row r="70" spans="1:8" x14ac:dyDescent="0.2">
      <c r="A70" t="str">
        <f>Tabel13[[#This Row],[Objectcode]]&amp;"-"&amp;Tabel13[[#This Row],[Dakcode]]</f>
        <v>ZH000140-</v>
      </c>
      <c r="B70" t="s">
        <v>582</v>
      </c>
      <c r="D70" t="s">
        <v>583</v>
      </c>
      <c r="E70" t="s">
        <v>584</v>
      </c>
      <c r="F70" t="s">
        <v>113</v>
      </c>
      <c r="G70" s="48" t="s">
        <v>130</v>
      </c>
      <c r="H70" s="51">
        <v>2</v>
      </c>
    </row>
    <row r="71" spans="1:8" x14ac:dyDescent="0.2">
      <c r="A71" t="str">
        <f>Tabel13[[#This Row],[Objectcode]]&amp;"-"&amp;Tabel13[[#This Row],[Dakcode]]</f>
        <v>ZH000165-</v>
      </c>
      <c r="B71" t="s">
        <v>586</v>
      </c>
      <c r="D71" t="s">
        <v>587</v>
      </c>
      <c r="E71" t="s">
        <v>588</v>
      </c>
      <c r="F71" t="s">
        <v>113</v>
      </c>
      <c r="G71" s="48">
        <v>0</v>
      </c>
      <c r="H71" s="51">
        <v>2</v>
      </c>
    </row>
    <row r="72" spans="1:8" x14ac:dyDescent="0.2">
      <c r="A72" t="str">
        <f>Tabel13[[#This Row],[Objectcode]]&amp;"-"&amp;Tabel13[[#This Row],[Dakcode]]</f>
        <v>ZH000291-D01</v>
      </c>
      <c r="B72" t="s">
        <v>607</v>
      </c>
      <c r="C72" t="s">
        <v>58</v>
      </c>
      <c r="D72" t="s">
        <v>608</v>
      </c>
      <c r="E72" t="s">
        <v>609</v>
      </c>
      <c r="F72" t="s">
        <v>170</v>
      </c>
      <c r="G72" s="48" t="s">
        <v>130</v>
      </c>
      <c r="H72" s="51">
        <v>4</v>
      </c>
    </row>
    <row r="73" spans="1:8" x14ac:dyDescent="0.2">
      <c r="A73" t="str">
        <f>Tabel13[[#This Row],[Objectcode]]&amp;"-"&amp;Tabel13[[#This Row],[Dakcode]]</f>
        <v>ZH000302-D01a</v>
      </c>
      <c r="B73" t="s">
        <v>613</v>
      </c>
      <c r="C73" t="s">
        <v>132</v>
      </c>
      <c r="D73" t="s">
        <v>614</v>
      </c>
      <c r="E73" t="s">
        <v>615</v>
      </c>
      <c r="F73" t="s">
        <v>170</v>
      </c>
      <c r="G73" s="48">
        <v>0</v>
      </c>
      <c r="H73" s="51">
        <v>2</v>
      </c>
    </row>
    <row r="74" spans="1:8" x14ac:dyDescent="0.2">
      <c r="A74" t="str">
        <f>Tabel13[[#This Row],[Objectcode]]&amp;"-"&amp;Tabel13[[#This Row],[Dakcode]]</f>
        <v>ZH000302-D01b</v>
      </c>
      <c r="B74" t="s">
        <v>613</v>
      </c>
      <c r="C74" t="s">
        <v>165</v>
      </c>
      <c r="D74" t="s">
        <v>614</v>
      </c>
      <c r="E74" t="s">
        <v>615</v>
      </c>
      <c r="F74" t="s">
        <v>170</v>
      </c>
      <c r="G74" s="48">
        <v>52</v>
      </c>
      <c r="H74" s="60"/>
    </row>
    <row r="75" spans="1:8" x14ac:dyDescent="0.2">
      <c r="A75" t="str">
        <f>Tabel13[[#This Row],[Objectcode]]&amp;"-"&amp;Tabel13[[#This Row],[Dakcode]]</f>
        <v>ZH000302-D02</v>
      </c>
      <c r="B75" t="s">
        <v>613</v>
      </c>
      <c r="C75" t="s">
        <v>94</v>
      </c>
      <c r="D75" t="s">
        <v>614</v>
      </c>
      <c r="E75" t="s">
        <v>615</v>
      </c>
      <c r="F75" t="s">
        <v>170</v>
      </c>
      <c r="G75" s="48">
        <v>80</v>
      </c>
      <c r="H75" s="60"/>
    </row>
    <row r="76" spans="1:8" x14ac:dyDescent="0.2">
      <c r="A76" t="str">
        <f>Tabel13[[#This Row],[Objectcode]]&amp;"-"&amp;Tabel13[[#This Row],[Dakcode]]</f>
        <v>ZH000303-D01</v>
      </c>
      <c r="B76" t="s">
        <v>617</v>
      </c>
      <c r="C76" t="s">
        <v>58</v>
      </c>
      <c r="D76" t="s">
        <v>618</v>
      </c>
      <c r="E76" t="s">
        <v>619</v>
      </c>
      <c r="F76" t="s">
        <v>170</v>
      </c>
      <c r="G76" s="48" t="s">
        <v>130</v>
      </c>
      <c r="H76" s="51">
        <v>20</v>
      </c>
    </row>
    <row r="77" spans="1:8" x14ac:dyDescent="0.2">
      <c r="A77" t="str">
        <f>Tabel13[[#This Row],[Objectcode]]&amp;"-"&amp;Tabel13[[#This Row],[Dakcode]]</f>
        <v>ZH000305-D01</v>
      </c>
      <c r="B77" s="11" t="s">
        <v>621</v>
      </c>
      <c r="C77" s="11" t="s">
        <v>58</v>
      </c>
      <c r="D77" t="s">
        <v>622</v>
      </c>
      <c r="E77" t="s">
        <v>623</v>
      </c>
      <c r="F77" t="s">
        <v>267</v>
      </c>
      <c r="G77" s="48" t="s">
        <v>130</v>
      </c>
      <c r="H77" s="51">
        <v>4</v>
      </c>
    </row>
    <row r="78" spans="1:8" x14ac:dyDescent="0.2">
      <c r="A78" t="str">
        <f>Tabel13[[#This Row],[Objectcode]]&amp;"-"&amp;Tabel13[[#This Row],[Dakcode]]</f>
        <v>ZH000307 -D01</v>
      </c>
      <c r="B78" t="s">
        <v>626</v>
      </c>
      <c r="C78" t="s">
        <v>58</v>
      </c>
      <c r="D78" t="s">
        <v>627</v>
      </c>
      <c r="E78" t="s">
        <v>628</v>
      </c>
      <c r="F78" t="s">
        <v>62</v>
      </c>
      <c r="G78" s="48" t="s">
        <v>130</v>
      </c>
      <c r="H78" s="51">
        <v>4</v>
      </c>
    </row>
    <row r="79" spans="1:8" x14ac:dyDescent="0.2">
      <c r="A79" t="str">
        <f>Tabel13[[#This Row],[Objectcode]]&amp;"-"&amp;Tabel13[[#This Row],[Dakcode]]</f>
        <v>ZH000313-D01</v>
      </c>
      <c r="B79" t="s">
        <v>633</v>
      </c>
      <c r="C79" t="s">
        <v>58</v>
      </c>
      <c r="D79" t="s">
        <v>634</v>
      </c>
      <c r="E79" t="s">
        <v>635</v>
      </c>
      <c r="F79" t="s">
        <v>62</v>
      </c>
      <c r="G79" s="48">
        <v>0</v>
      </c>
      <c r="H79" s="51">
        <v>4</v>
      </c>
    </row>
    <row r="80" spans="1:8" x14ac:dyDescent="0.2">
      <c r="A80" t="str">
        <f>Tabel13[[#This Row],[Objectcode]]&amp;"-"&amp;Tabel13[[#This Row],[Dakcode]]</f>
        <v>ZH000313-D02</v>
      </c>
      <c r="B80" t="s">
        <v>633</v>
      </c>
      <c r="C80" t="s">
        <v>94</v>
      </c>
      <c r="D80" t="s">
        <v>634</v>
      </c>
      <c r="E80" t="s">
        <v>635</v>
      </c>
      <c r="F80" t="s">
        <v>62</v>
      </c>
      <c r="G80" s="48">
        <v>0</v>
      </c>
      <c r="H80" s="51"/>
    </row>
    <row r="81" spans="1:51" x14ac:dyDescent="0.2">
      <c r="A81" t="str">
        <f>Tabel13[[#This Row],[Objectcode]]&amp;"-"&amp;Tabel13[[#This Row],[Dakcode]]</f>
        <v>ZH000313-D03</v>
      </c>
      <c r="B81" t="s">
        <v>633</v>
      </c>
      <c r="C81" t="s">
        <v>126</v>
      </c>
      <c r="D81" t="s">
        <v>634</v>
      </c>
      <c r="E81" t="s">
        <v>635</v>
      </c>
      <c r="F81" t="s">
        <v>62</v>
      </c>
      <c r="G81" s="48">
        <v>118</v>
      </c>
      <c r="H81" s="51"/>
    </row>
    <row r="82" spans="1:51" s="11" customFormat="1" x14ac:dyDescent="0.2">
      <c r="A82" t="str">
        <f>Tabel13[[#This Row],[Objectcode]]&amp;"-"&amp;Tabel13[[#This Row],[Dakcode]]</f>
        <v>ZH000362-D01</v>
      </c>
      <c r="B82" s="35" t="s">
        <v>646</v>
      </c>
      <c r="C82" s="35" t="s">
        <v>58</v>
      </c>
      <c r="D82" t="s">
        <v>647</v>
      </c>
      <c r="E82" t="s">
        <v>648</v>
      </c>
      <c r="F82" t="s">
        <v>113</v>
      </c>
      <c r="G82" s="48" t="s">
        <v>130</v>
      </c>
      <c r="H82" s="51">
        <v>4</v>
      </c>
    </row>
    <row r="83" spans="1:51" s="11" customFormat="1" x14ac:dyDescent="0.2">
      <c r="A83" s="11" t="str">
        <f>Tabel13[[#This Row],[Objectcode]]&amp;"-"&amp;Tabel13[[#This Row],[Dakcode]]</f>
        <v>ZL000335-D01</v>
      </c>
      <c r="B83" s="11" t="s">
        <v>679</v>
      </c>
      <c r="C83" s="11" t="s">
        <v>58</v>
      </c>
      <c r="D83" s="11" t="s">
        <v>664</v>
      </c>
      <c r="E83" s="11" t="s">
        <v>665</v>
      </c>
      <c r="F83" s="11" t="s">
        <v>113</v>
      </c>
      <c r="G83" s="64">
        <v>66</v>
      </c>
      <c r="H83" s="63">
        <v>2</v>
      </c>
    </row>
    <row r="84" spans="1:51" s="11" customFormat="1" x14ac:dyDescent="0.2">
      <c r="A84" s="11" t="str">
        <f>Tabel13[[#This Row],[Objectcode]]&amp;"-"&amp;Tabel13[[#This Row],[Dakcode]]</f>
        <v>ZL000335-D02</v>
      </c>
      <c r="B84" s="11" t="s">
        <v>679</v>
      </c>
      <c r="C84" s="11" t="s">
        <v>94</v>
      </c>
      <c r="D84" s="11" t="s">
        <v>664</v>
      </c>
      <c r="E84" s="11" t="s">
        <v>665</v>
      </c>
      <c r="F84" s="11" t="s">
        <v>113</v>
      </c>
      <c r="G84" s="64">
        <v>276</v>
      </c>
      <c r="H84" s="63"/>
    </row>
    <row r="85" spans="1:51" x14ac:dyDescent="0.2">
      <c r="A85" s="11" t="str">
        <f>Tabel13[[#This Row],[Objectcode]]&amp;"-"&amp;Tabel13[[#This Row],[Dakcode]]</f>
        <v>ZL000352B -D01</v>
      </c>
      <c r="B85" s="11" t="s">
        <v>685</v>
      </c>
      <c r="C85" s="11" t="s">
        <v>58</v>
      </c>
      <c r="D85" s="11" t="s">
        <v>686</v>
      </c>
      <c r="E85" s="11" t="s">
        <v>687</v>
      </c>
      <c r="F85" s="11" t="s">
        <v>113</v>
      </c>
      <c r="G85" s="48" t="s">
        <v>130</v>
      </c>
      <c r="H85" s="63">
        <v>2</v>
      </c>
    </row>
    <row r="86" spans="1:51" x14ac:dyDescent="0.2">
      <c r="A86" t="str">
        <f>Tabel13[[#This Row],[Objectcode]]&amp;"-"&amp;Tabel13[[#This Row],[Dakcode]]</f>
        <v>ZL000354-D01</v>
      </c>
      <c r="B86" t="s">
        <v>690</v>
      </c>
      <c r="C86" t="s">
        <v>58</v>
      </c>
      <c r="D86" t="s">
        <v>691</v>
      </c>
      <c r="E86" t="s">
        <v>692</v>
      </c>
      <c r="F86" t="s">
        <v>267</v>
      </c>
      <c r="G86" s="48">
        <v>92</v>
      </c>
      <c r="H86" s="51">
        <v>2</v>
      </c>
    </row>
    <row r="87" spans="1:51" x14ac:dyDescent="0.2">
      <c r="A87" t="str">
        <f>Tabel13[[#This Row],[Objectcode]]&amp;"-"&amp;Tabel13[[#This Row],[Dakcode]]</f>
        <v>ZL000355-D01</v>
      </c>
      <c r="B87" t="s">
        <v>697</v>
      </c>
      <c r="C87" t="s">
        <v>58</v>
      </c>
      <c r="D87" t="s">
        <v>698</v>
      </c>
      <c r="E87" t="s">
        <v>674</v>
      </c>
      <c r="F87" t="s">
        <v>113</v>
      </c>
      <c r="G87" s="48">
        <v>571</v>
      </c>
      <c r="H87" s="51">
        <v>6</v>
      </c>
    </row>
    <row r="88" spans="1:51" x14ac:dyDescent="0.2">
      <c r="A88" t="str">
        <f>Tabel13[[#This Row],[Objectcode]]&amp;"-"&amp;Tabel13[[#This Row],[Dakcode]]</f>
        <v>ZL000355-D02</v>
      </c>
      <c r="B88" s="11" t="s">
        <v>697</v>
      </c>
      <c r="C88" s="11" t="s">
        <v>94</v>
      </c>
      <c r="D88" t="s">
        <v>698</v>
      </c>
      <c r="E88" t="s">
        <v>674</v>
      </c>
      <c r="F88" t="s">
        <v>113</v>
      </c>
      <c r="G88" s="64">
        <v>579</v>
      </c>
      <c r="H88" s="51"/>
    </row>
    <row r="89" spans="1:51" x14ac:dyDescent="0.2">
      <c r="A89" t="str">
        <f>Tabel13[[#This Row],[Objectcode]]&amp;"-"&amp;Tabel13[[#This Row],[Dakcode]]</f>
        <v>ZL000356-</v>
      </c>
      <c r="B89" t="s">
        <v>850</v>
      </c>
      <c r="D89" t="s">
        <v>851</v>
      </c>
      <c r="E89" t="s">
        <v>680</v>
      </c>
      <c r="F89" t="s">
        <v>113</v>
      </c>
      <c r="G89" s="48" t="s">
        <v>130</v>
      </c>
      <c r="H89" s="51">
        <v>4</v>
      </c>
    </row>
    <row r="90" spans="1:51" x14ac:dyDescent="0.2">
      <c r="F90"/>
      <c r="G90" s="48"/>
      <c r="H90" s="51"/>
    </row>
    <row r="91" spans="1:51" x14ac:dyDescent="0.2">
      <c r="F91"/>
      <c r="G91" s="50"/>
      <c r="H91" s="51"/>
    </row>
    <row r="92" spans="1:51" x14ac:dyDescent="0.2">
      <c r="A92" t="s">
        <v>725</v>
      </c>
      <c r="B92" s="3"/>
      <c r="C92" s="3"/>
      <c r="D92" s="3"/>
      <c r="E92" s="3"/>
      <c r="G92" s="50">
        <f>SUBTOTAL(109,Tabel13[Indicatief aantal PV-panelen ])</f>
        <v>3077</v>
      </c>
      <c r="H92" s="50">
        <f>SUBTOTAL(109,Tabel13[Aantal nieuwe AC-laadpunten 
(22 kW)])</f>
        <v>400</v>
      </c>
    </row>
    <row r="94" spans="1:51" x14ac:dyDescent="0.2">
      <c r="A94" s="4" t="s">
        <v>871</v>
      </c>
      <c r="B94" s="35"/>
      <c r="C94" s="35"/>
      <c r="D94" s="35"/>
      <c r="E94" s="35"/>
      <c r="F94" s="35"/>
      <c r="G94" s="36"/>
      <c r="H94" s="39"/>
      <c r="I94" s="35"/>
      <c r="J94" s="41"/>
      <c r="K94" s="40"/>
      <c r="L94" s="36"/>
      <c r="M94" s="36"/>
      <c r="N94" s="36"/>
      <c r="O94" s="36"/>
      <c r="P94" s="36"/>
      <c r="Q94" s="36"/>
      <c r="R94" s="35"/>
      <c r="S94" s="35"/>
      <c r="T94" s="41"/>
      <c r="U94" s="35"/>
      <c r="V94" s="35"/>
      <c r="W94" s="37"/>
      <c r="X94" s="37"/>
      <c r="Y94" s="37"/>
      <c r="Z94" s="37"/>
      <c r="AA94" s="37"/>
      <c r="AB94" s="40"/>
      <c r="AC94" s="40"/>
      <c r="AD94" s="42"/>
      <c r="AE94" s="37"/>
      <c r="AF94" s="37"/>
      <c r="AG94" s="37"/>
      <c r="AH94" s="37"/>
      <c r="AI94" s="35"/>
      <c r="AJ94" s="35"/>
      <c r="AK94" s="35"/>
      <c r="AL94" s="35"/>
      <c r="AM94" s="35"/>
      <c r="AN94" s="35"/>
      <c r="AO94" s="35"/>
      <c r="AP94" s="35"/>
      <c r="AQ94" s="43"/>
      <c r="AR94" s="43"/>
      <c r="AS94" s="43"/>
      <c r="AT94" s="43"/>
      <c r="AU94" s="43"/>
      <c r="AV94" s="35"/>
      <c r="AW94" s="35"/>
      <c r="AX94" s="35"/>
      <c r="AY94" s="38"/>
    </row>
    <row r="95" spans="1:51" x14ac:dyDescent="0.2">
      <c r="A95" s="4">
        <v>0</v>
      </c>
      <c r="B95" s="35" t="s">
        <v>872</v>
      </c>
      <c r="C95" s="35"/>
      <c r="D95" s="35"/>
      <c r="E95" s="35"/>
      <c r="F95" s="35"/>
      <c r="G95" s="36"/>
      <c r="H95" s="39"/>
    </row>
    <row r="96" spans="1:51" x14ac:dyDescent="0.2">
      <c r="A96" s="93" t="s">
        <v>130</v>
      </c>
      <c r="B96" s="35" t="s">
        <v>870</v>
      </c>
    </row>
    <row r="99" spans="1:2" x14ac:dyDescent="0.2">
      <c r="B99" s="4"/>
    </row>
    <row r="102" spans="1:2" x14ac:dyDescent="0.2">
      <c r="A102" s="34"/>
    </row>
  </sheetData>
  <conditionalFormatting sqref="K94">
    <cfRule type="expression" dxfId="346" priority="3">
      <formula>#REF!&gt;$K94</formula>
    </cfRule>
  </conditionalFormatting>
  <conditionalFormatting sqref="S94">
    <cfRule type="expression" dxfId="345" priority="6">
      <formula>AND($S94=#REF!,OR($T94=#REF!,$T94=#REF!,$T94=#REF!,$T94=#REF!,$T94=#REF!))</formula>
    </cfRule>
    <cfRule type="expression" dxfId="344" priority="7">
      <formula>AND($S94=#REF!,OR($T94=#REF!,$T94=#REF!,$T94=#REF!,$T94=#REF!))</formula>
    </cfRule>
  </conditionalFormatting>
  <conditionalFormatting sqref="H94">
    <cfRule type="expression" dxfId="343" priority="772">
      <formula>AND($H94=#REF!,#REF!&lt;#REF!)</formula>
    </cfRule>
    <cfRule type="expression" dxfId="342" priority="773">
      <formula>AND($H94=#REF!,#REF!&lt;#REF!)</formula>
    </cfRule>
  </conditionalFormatting>
  <conditionalFormatting sqref="H95">
    <cfRule type="expression" dxfId="341" priority="774">
      <formula>AND($H95=#REF!,#REF!&lt;#REF!)</formula>
    </cfRule>
    <cfRule type="expression" dxfId="340" priority="775">
      <formula>AND($H95=#REF!,#REF!&lt;#REF!)</formula>
    </cfRule>
  </conditionalFormatting>
  <dataValidations count="10">
    <dataValidation errorStyle="warning" allowBlank="1" showInputMessage="1" showErrorMessage="1" sqref="H47 H80 H58 H63:H64 H85 H88 H44:H45 H67:H68 H3:H5 H70:H71 H15:H18 H20:H25 AP94:AW94 AY94 H82 H90:H91 H28 H31 H36:H42 H50:H56"/>
    <dataValidation type="list" allowBlank="1" showInputMessage="1" showErrorMessage="1" sqref="K94">
      <formula1>Namen</formula1>
    </dataValidation>
    <dataValidation type="list" errorStyle="warning" allowBlank="1" showInputMessage="1" showErrorMessage="1" sqref="V94">
      <formula1>Netbeheerder</formula1>
    </dataValidation>
    <dataValidation type="list" errorStyle="warning" allowBlank="1" showInputMessage="1" showErrorMessage="1" sqref="U94">
      <formula1>Bereikbaarheid</formula1>
    </dataValidation>
    <dataValidation type="list" errorStyle="warning" allowBlank="1" showInputMessage="1" showErrorMessage="1" sqref="S94">
      <formula1>Oriëntatie</formula1>
    </dataValidation>
    <dataValidation type="list" errorStyle="warning" allowBlank="1" showInputMessage="1" showErrorMessage="1" sqref="I94">
      <formula1>Onderdakmaterialen</formula1>
    </dataValidation>
    <dataValidation type="list" allowBlank="1" showInputMessage="1" sqref="AN94">
      <formula1>HVK</formula1>
    </dataValidation>
    <dataValidation type="list" errorStyle="warning" allowBlank="1" showInputMessage="1" sqref="AX94">
      <formula1>Type_verharding_terrein</formula1>
    </dataValidation>
    <dataValidation type="list" errorStyle="warning" allowBlank="1" showInputMessage="1" showErrorMessage="1" sqref="AO94">
      <formula1>Locatie_omvormers</formula1>
    </dataValidation>
    <dataValidation type="list" allowBlank="1" showInputMessage="1" showErrorMessage="1" sqref="R94">
      <formula1>Oriëntatietype</formula1>
    </dataValidation>
  </dataValidations>
  <pageMargins left="0.70866141732283472" right="0.70866141732283472" top="0.74803149606299213" bottom="0.74803149606299213" header="0.31496062992125984" footer="0.31496062992125984"/>
  <pageSetup paperSize="8" scale="130"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8" id="{E3A98C59-ECE4-4788-BB87-EDFD39B0B08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O94</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68"/>
  <sheetViews>
    <sheetView zoomScaleNormal="100" workbookViewId="0">
      <selection activeCell="P11" sqref="P11"/>
    </sheetView>
  </sheetViews>
  <sheetFormatPr defaultRowHeight="11.25" x14ac:dyDescent="0.2"/>
  <cols>
    <col min="1" max="1" width="26.6640625" bestFit="1" customWidth="1"/>
    <col min="2" max="2" width="14.5" customWidth="1"/>
    <col min="3" max="3" width="20.33203125" customWidth="1"/>
    <col min="4" max="4" width="19.5" customWidth="1"/>
    <col min="5" max="5" width="11.1640625" customWidth="1"/>
    <col min="6" max="6" width="26" bestFit="1" customWidth="1"/>
    <col min="7" max="11" width="15.83203125" hidden="1" customWidth="1"/>
  </cols>
  <sheetData>
    <row r="1" spans="1:11" ht="93" customHeight="1" x14ac:dyDescent="0.2"/>
    <row r="2" spans="1:11" s="1" customFormat="1" ht="33.75" x14ac:dyDescent="0.2">
      <c r="A2" s="1" t="s">
        <v>0</v>
      </c>
      <c r="B2" s="1" t="s">
        <v>1</v>
      </c>
      <c r="C2" s="1" t="s">
        <v>3</v>
      </c>
      <c r="D2" s="1" t="s">
        <v>4</v>
      </c>
      <c r="E2" s="1" t="s">
        <v>6</v>
      </c>
      <c r="F2" s="1" t="s">
        <v>868</v>
      </c>
      <c r="G2" s="1" t="s">
        <v>19</v>
      </c>
      <c r="H2" s="1" t="s">
        <v>20</v>
      </c>
      <c r="I2" s="1" t="s">
        <v>21</v>
      </c>
      <c r="J2" s="1" t="s">
        <v>22</v>
      </c>
      <c r="K2" s="1" t="s">
        <v>23</v>
      </c>
    </row>
    <row r="3" spans="1:11" x14ac:dyDescent="0.2">
      <c r="A3" t="str">
        <f>Tabel15[[#This Row],[Objectcode]]&amp;"-"&amp;Tabel15[[#This Row],[Dakcode]]</f>
        <v>DR000138 -D01</v>
      </c>
      <c r="B3" t="s">
        <v>56</v>
      </c>
      <c r="C3" t="s">
        <v>58</v>
      </c>
      <c r="D3" t="s">
        <v>59</v>
      </c>
      <c r="E3" t="s">
        <v>61</v>
      </c>
      <c r="F3" s="3">
        <v>64</v>
      </c>
      <c r="G3" s="3">
        <v>340</v>
      </c>
      <c r="H3" s="3">
        <f>Tabel15[[#This Row],[Indicatief aantal PV-panelen ]]*Tabel15[[#This Row],[Paneelpiekvermogen '[Wp']]]/1000</f>
        <v>21.76</v>
      </c>
      <c r="I3" s="3" t="str">
        <f>IFERROR(Tabel15[[#This Row],[Totaal piekvermogen '[kWp']]]*1000/#REF!,"N.v.t.")</f>
        <v>N.v.t.</v>
      </c>
      <c r="J3" s="3">
        <v>818.1</v>
      </c>
      <c r="K3" s="3">
        <f>Tabel15[[#This Row],[Totaal piekvermogen '[kWp']]]*Tabel15[[#This Row],[Specifieke opbrengst '[kWh/kWp jaar']]]</f>
        <v>17801.856000000003</v>
      </c>
    </row>
    <row r="4" spans="1:11" x14ac:dyDescent="0.2">
      <c r="A4" t="str">
        <f>Tabel15[[#This Row],[Objectcode]]&amp;"-"&amp;Tabel15[[#This Row],[Dakcode]]</f>
        <v>DR000138 -D02a</v>
      </c>
      <c r="B4" t="s">
        <v>56</v>
      </c>
      <c r="C4" t="s">
        <v>84</v>
      </c>
      <c r="D4" t="s">
        <v>59</v>
      </c>
      <c r="E4" t="s">
        <v>61</v>
      </c>
      <c r="F4" s="3">
        <v>376</v>
      </c>
      <c r="G4" s="3">
        <v>340</v>
      </c>
      <c r="H4" s="3">
        <f>Tabel15[[#This Row],[Indicatief aantal PV-panelen ]]*Tabel15[[#This Row],[Paneelpiekvermogen '[Wp']]]/1000</f>
        <v>127.84</v>
      </c>
      <c r="I4" s="3" t="str">
        <f>IFERROR(Tabel15[[#This Row],[Totaal piekvermogen '[kWp']]]*1000/#REF!,"N.v.t.")</f>
        <v>N.v.t.</v>
      </c>
      <c r="J4" s="3">
        <v>818.1</v>
      </c>
      <c r="K4" s="3">
        <f>Tabel15[[#This Row],[Totaal piekvermogen '[kWp']]]*Tabel15[[#This Row],[Specifieke opbrengst '[kWh/kWp jaar']]]</f>
        <v>104585.90400000001</v>
      </c>
    </row>
    <row r="5" spans="1:11" x14ac:dyDescent="0.2">
      <c r="A5" t="str">
        <f>Tabel15[[#This Row],[Objectcode]]&amp;"-"&amp;Tabel15[[#This Row],[Dakcode]]</f>
        <v>DR000138 -D02b</v>
      </c>
      <c r="B5" t="s">
        <v>56</v>
      </c>
      <c r="C5" t="s">
        <v>87</v>
      </c>
      <c r="D5" t="s">
        <v>59</v>
      </c>
      <c r="E5" t="s">
        <v>61</v>
      </c>
      <c r="F5" s="17" t="str">
        <f>"Gedeeld met "&amp;$A$4</f>
        <v>Gedeeld met DR000138 -D02a</v>
      </c>
      <c r="G5" s="3">
        <v>340</v>
      </c>
      <c r="H5" s="17" t="str">
        <f>"Gedeeld met "&amp;$A$4</f>
        <v>Gedeeld met DR000138 -D02a</v>
      </c>
      <c r="I5" s="3" t="str">
        <f>IFERROR(Tabel15[[#This Row],[Totaal piekvermogen '[kWp']]]*1000/#REF!,"N.v.t.")</f>
        <v>N.v.t.</v>
      </c>
      <c r="J5" s="17" t="str">
        <f>"Gedeeld met "&amp;$A$4</f>
        <v>Gedeeld met DR000138 -D02a</v>
      </c>
      <c r="K5" s="17" t="str">
        <f>"Gedeeld met "&amp;$A$4</f>
        <v>Gedeeld met DR000138 -D02a</v>
      </c>
    </row>
    <row r="6" spans="1:11" x14ac:dyDescent="0.2">
      <c r="A6" t="str">
        <f>Tabel15[[#This Row],[Objectcode]]&amp;"-"&amp;Tabel15[[#This Row],[Dakcode]]</f>
        <v>DR000138A-D01</v>
      </c>
      <c r="B6" t="s">
        <v>89</v>
      </c>
      <c r="C6" t="s">
        <v>58</v>
      </c>
      <c r="D6" t="s">
        <v>59</v>
      </c>
      <c r="E6" t="s">
        <v>61</v>
      </c>
      <c r="F6" s="3">
        <v>90</v>
      </c>
      <c r="G6" s="3">
        <v>340</v>
      </c>
      <c r="H6" s="3">
        <f>Tabel15[[#This Row],[Indicatief aantal PV-panelen ]]*Tabel15[[#This Row],[Paneelpiekvermogen '[Wp']]]/1000</f>
        <v>30.6</v>
      </c>
      <c r="I6" s="3" t="str">
        <f>IFERROR(Tabel15[[#This Row],[Totaal piekvermogen '[kWp']]]*1000/#REF!,"N.v.t.")</f>
        <v>N.v.t.</v>
      </c>
      <c r="J6" s="3">
        <v>921.2</v>
      </c>
      <c r="K6" s="3">
        <f>Tabel15[[#This Row],[Totaal piekvermogen '[kWp']]]*Tabel15[[#This Row],[Specifieke opbrengst '[kWh/kWp jaar']]]</f>
        <v>28188.720000000001</v>
      </c>
    </row>
    <row r="7" spans="1:11" x14ac:dyDescent="0.2">
      <c r="A7" t="str">
        <f>Tabel15[[#This Row],[Objectcode]]&amp;"-"&amp;Tabel15[[#This Row],[Dakcode]]</f>
        <v>DR000138A-D02</v>
      </c>
      <c r="B7" t="s">
        <v>89</v>
      </c>
      <c r="C7" t="s">
        <v>94</v>
      </c>
      <c r="D7" t="s">
        <v>59</v>
      </c>
      <c r="E7" t="s">
        <v>61</v>
      </c>
      <c r="F7" s="3">
        <v>60</v>
      </c>
      <c r="G7" s="3">
        <v>340</v>
      </c>
      <c r="H7" s="3">
        <f>Tabel15[[#This Row],[Indicatief aantal PV-panelen ]]*Tabel15[[#This Row],[Paneelpiekvermogen '[Wp']]]/1000</f>
        <v>20.399999999999999</v>
      </c>
      <c r="I7" s="3" t="str">
        <f>IFERROR(Tabel15[[#This Row],[Totaal piekvermogen '[kWp']]]*1000/#REF!,"N.v.t.")</f>
        <v>N.v.t.</v>
      </c>
      <c r="J7" s="3">
        <v>921.2</v>
      </c>
      <c r="K7" s="3">
        <f>Tabel15[[#This Row],[Totaal piekvermogen '[kWp']]]*Tabel15[[#This Row],[Specifieke opbrengst '[kWh/kWp jaar']]]</f>
        <v>18792.48</v>
      </c>
    </row>
    <row r="8" spans="1:11" x14ac:dyDescent="0.2">
      <c r="A8" t="str">
        <f>Tabel15[[#This Row],[Objectcode]]&amp;"-"&amp;Tabel15[[#This Row],[Dakcode]]</f>
        <v>DR000140-D02</v>
      </c>
      <c r="B8" t="s">
        <v>96</v>
      </c>
      <c r="C8" t="s">
        <v>94</v>
      </c>
      <c r="D8" t="s">
        <v>97</v>
      </c>
      <c r="E8" t="s">
        <v>799</v>
      </c>
      <c r="F8" s="3">
        <v>48</v>
      </c>
      <c r="G8" s="3">
        <v>340</v>
      </c>
      <c r="H8" s="3">
        <f>Tabel15[[#This Row],[Indicatief aantal PV-panelen ]]*Tabel15[[#This Row],[Paneelpiekvermogen '[Wp']]]/1000</f>
        <v>16.32</v>
      </c>
      <c r="I8" s="3" t="str">
        <f>IFERROR(Tabel15[[#This Row],[Totaal piekvermogen '[kWp']]]*1000/#REF!,"N.v.t.")</f>
        <v>N.v.t.</v>
      </c>
      <c r="J8" s="3">
        <v>869</v>
      </c>
      <c r="K8" s="3">
        <f>Tabel15[[#This Row],[Totaal piekvermogen '[kWp']]]*Tabel15[[#This Row],[Specifieke opbrengst '[kWh/kWp jaar']]]</f>
        <v>14182.08</v>
      </c>
    </row>
    <row r="9" spans="1:11" x14ac:dyDescent="0.2">
      <c r="A9" t="str">
        <f>Tabel15[[#This Row],[Objectcode]]&amp;"-"&amp;Tabel15[[#This Row],[Dakcode]]</f>
        <v>DR000140-D05</v>
      </c>
      <c r="B9" t="s">
        <v>96</v>
      </c>
      <c r="C9" t="s">
        <v>254</v>
      </c>
      <c r="D9" t="s">
        <v>97</v>
      </c>
      <c r="E9" t="s">
        <v>799</v>
      </c>
      <c r="F9" s="3">
        <v>7</v>
      </c>
      <c r="G9" s="3">
        <v>340</v>
      </c>
      <c r="H9" s="3">
        <f>Tabel15[[#This Row],[Indicatief aantal PV-panelen ]]*Tabel15[[#This Row],[Paneelpiekvermogen '[Wp']]]/1000</f>
        <v>2.38</v>
      </c>
      <c r="I9" s="3" t="str">
        <f>IFERROR(Tabel15[[#This Row],[Totaal piekvermogen '[kWp']]]*1000/#REF!,"N.v.t.")</f>
        <v>N.v.t.</v>
      </c>
      <c r="J9" s="3">
        <v>869</v>
      </c>
      <c r="K9" s="3">
        <f>Tabel15[[#This Row],[Totaal piekvermogen '[kWp']]]*Tabel15[[#This Row],[Specifieke opbrengst '[kWh/kWp jaar']]]</f>
        <v>2068.2199999999998</v>
      </c>
    </row>
    <row r="10" spans="1:11" x14ac:dyDescent="0.2">
      <c r="A10" t="str">
        <f>Tabel15[[#This Row],[Objectcode]]&amp;"-"&amp;Tabel15[[#This Row],[Dakcode]]</f>
        <v>DR000141-D01</v>
      </c>
      <c r="B10" t="s">
        <v>104</v>
      </c>
      <c r="C10" t="s">
        <v>58</v>
      </c>
      <c r="D10" t="s">
        <v>97</v>
      </c>
      <c r="E10" t="s">
        <v>105</v>
      </c>
      <c r="F10" s="3">
        <v>66</v>
      </c>
      <c r="G10" s="3">
        <v>340</v>
      </c>
      <c r="H10" s="3">
        <f>Tabel15[[#This Row],[Indicatief aantal PV-panelen ]]*Tabel15[[#This Row],[Paneelpiekvermogen '[Wp']]]/1000</f>
        <v>22.44</v>
      </c>
      <c r="I10" s="3" t="str">
        <f>IFERROR(Tabel15[[#This Row],[Totaal piekvermogen '[kWp']]]*1000/#REF!,"N.v.t.")</f>
        <v>N.v.t.</v>
      </c>
      <c r="J10" s="3">
        <v>853</v>
      </c>
      <c r="K10" s="3">
        <f>Tabel15[[#This Row],[Totaal piekvermogen '[kWp']]]*Tabel15[[#This Row],[Specifieke opbrengst '[kWh/kWp jaar']]]</f>
        <v>19141.32</v>
      </c>
    </row>
    <row r="11" spans="1:11" x14ac:dyDescent="0.2">
      <c r="A11" t="str">
        <f>Tabel15[[#This Row],[Objectcode]]&amp;"-"&amp;Tabel15[[#This Row],[Dakcode]]</f>
        <v>DR000142-D01</v>
      </c>
      <c r="B11" t="s">
        <v>107</v>
      </c>
      <c r="C11" t="s">
        <v>58</v>
      </c>
      <c r="D11" t="s">
        <v>97</v>
      </c>
      <c r="E11" t="s">
        <v>105</v>
      </c>
      <c r="F11" s="3">
        <v>532</v>
      </c>
      <c r="G11" s="3">
        <v>340</v>
      </c>
      <c r="H11" s="3">
        <f>Tabel15[[#This Row],[Indicatief aantal PV-panelen ]]*Tabel15[[#This Row],[Paneelpiekvermogen '[Wp']]]/1000</f>
        <v>180.88</v>
      </c>
      <c r="I11" s="3" t="str">
        <f>IFERROR(Tabel15[[#This Row],[Totaal piekvermogen '[kWp']]]*1000/#REF!,"N.v.t.")</f>
        <v>N.v.t.</v>
      </c>
      <c r="J11" s="3">
        <v>853</v>
      </c>
      <c r="K11" s="3">
        <f>Tabel15[[#This Row],[Totaal piekvermogen '[kWp']]]*Tabel15[[#This Row],[Specifieke opbrengst '[kWh/kWp jaar']]]</f>
        <v>154290.63999999998</v>
      </c>
    </row>
    <row r="12" spans="1:11" x14ac:dyDescent="0.2">
      <c r="A12" t="str">
        <f>Tabel15[[#This Row],[Objectcode]]&amp;"-"&amp;Tabel15[[#This Row],[Dakcode]]</f>
        <v>DR000143-D01</v>
      </c>
      <c r="B12" t="s">
        <v>108</v>
      </c>
      <c r="C12" t="s">
        <v>58</v>
      </c>
      <c r="D12" t="s">
        <v>97</v>
      </c>
      <c r="E12" t="s">
        <v>105</v>
      </c>
      <c r="F12" s="3">
        <v>222</v>
      </c>
      <c r="G12" s="3">
        <v>340</v>
      </c>
      <c r="H12" s="3">
        <f>Tabel15[[#This Row],[Indicatief aantal PV-panelen ]]*Tabel15[[#This Row],[Paneelpiekvermogen '[Wp']]]/1000</f>
        <v>75.48</v>
      </c>
      <c r="I12" s="3" t="str">
        <f>IFERROR(Tabel15[[#This Row],[Totaal piekvermogen '[kWp']]]*1000/#REF!,"N.v.t.")</f>
        <v>N.v.t.</v>
      </c>
      <c r="J12" s="3">
        <v>853</v>
      </c>
      <c r="K12" s="3">
        <f>Tabel15[[#This Row],[Totaal piekvermogen '[kWp']]]*Tabel15[[#This Row],[Specifieke opbrengst '[kWh/kWp jaar']]]</f>
        <v>64384.44</v>
      </c>
    </row>
    <row r="13" spans="1:11" s="7" customFormat="1" x14ac:dyDescent="0.2">
      <c r="A13" t="str">
        <f>Tabel15[[#This Row],[Objectcode]]&amp;"-"&amp;Tabel15[[#This Row],[Dakcode]]</f>
        <v>FL000251a-D01</v>
      </c>
      <c r="B13" t="s">
        <v>128</v>
      </c>
      <c r="C13" t="s">
        <v>58</v>
      </c>
      <c r="D13" t="s">
        <v>110</v>
      </c>
      <c r="E13" t="s">
        <v>112</v>
      </c>
      <c r="F13" s="3">
        <v>56</v>
      </c>
      <c r="G13" s="3">
        <v>340</v>
      </c>
      <c r="H13" s="3">
        <f>Tabel15[[#This Row],[Indicatief aantal PV-panelen ]]*Tabel15[[#This Row],[Paneelpiekvermogen '[Wp']]]/1000</f>
        <v>19.04</v>
      </c>
      <c r="I13" s="3" t="str">
        <f>IFERROR(Tabel15[[#This Row],[Totaal piekvermogen '[kWp']]]*1000/#REF!,"N.v.t.")</f>
        <v>N.v.t.</v>
      </c>
      <c r="J13" s="3">
        <v>764</v>
      </c>
      <c r="K13" s="3">
        <f>Tabel15[[#This Row],[Totaal piekvermogen '[kWp']]]*Tabel15[[#This Row],[Specifieke opbrengst '[kWh/kWp jaar']]]</f>
        <v>14546.56</v>
      </c>
    </row>
    <row r="14" spans="1:11" s="7" customFormat="1" x14ac:dyDescent="0.2">
      <c r="A14" t="str">
        <f>Tabel15[[#This Row],[Objectcode]]&amp;"-"&amp;Tabel15[[#This Row],[Dakcode]]</f>
        <v>FL000251a-D02</v>
      </c>
      <c r="B14" t="s">
        <v>128</v>
      </c>
      <c r="C14" t="s">
        <v>94</v>
      </c>
      <c r="D14" t="s">
        <v>110</v>
      </c>
      <c r="E14" t="s">
        <v>112</v>
      </c>
      <c r="F14" s="3">
        <v>56</v>
      </c>
      <c r="G14" s="3">
        <v>340</v>
      </c>
      <c r="H14" s="3">
        <f>Tabel15[[#This Row],[Indicatief aantal PV-panelen ]]*Tabel15[[#This Row],[Paneelpiekvermogen '[Wp']]]/1000</f>
        <v>19.04</v>
      </c>
      <c r="I14" s="3" t="str">
        <f>IFERROR(Tabel15[[#This Row],[Totaal piekvermogen '[kWp']]]*1000/#REF!,"N.v.t.")</f>
        <v>N.v.t.</v>
      </c>
      <c r="J14" s="3">
        <v>764</v>
      </c>
      <c r="K14" s="3">
        <f>Tabel15[[#This Row],[Totaal piekvermogen '[kWp']]]*Tabel15[[#This Row],[Specifieke opbrengst '[kWh/kWp jaar']]]</f>
        <v>14546.56</v>
      </c>
    </row>
    <row r="15" spans="1:11" s="7" customFormat="1" x14ac:dyDescent="0.2">
      <c r="A15" t="str">
        <f>Tabel15[[#This Row],[Objectcode]]&amp;"-"&amp;Tabel15[[#This Row],[Dakcode]]</f>
        <v>FL000266A-D03</v>
      </c>
      <c r="B15" t="s">
        <v>152</v>
      </c>
      <c r="C15" t="s">
        <v>126</v>
      </c>
      <c r="D15" t="s">
        <v>844</v>
      </c>
      <c r="E15" t="s">
        <v>135</v>
      </c>
      <c r="F15" s="3">
        <v>54</v>
      </c>
      <c r="G15" s="3"/>
      <c r="H15" s="3">
        <f>Tabel15[[#This Row],[Indicatief aantal PV-panelen ]]*Tabel15[[#This Row],[Paneelpiekvermogen '[Wp']]]/1000</f>
        <v>0</v>
      </c>
      <c r="I15" s="3" t="str">
        <f>IFERROR(Tabel15[[#This Row],[Totaal piekvermogen '[kWp']]]*1000/#REF!,"N.v.t.")</f>
        <v>N.v.t.</v>
      </c>
      <c r="J15" s="3"/>
      <c r="K15" s="3">
        <f>Tabel15[[#This Row],[Totaal piekvermogen '[kWp']]]*Tabel15[[#This Row],[Specifieke opbrengst '[kWh/kWp jaar']]]</f>
        <v>0</v>
      </c>
    </row>
    <row r="16" spans="1:11" s="7" customFormat="1" x14ac:dyDescent="0.2">
      <c r="A16" t="str">
        <f>Tabel15[[#This Row],[Objectcode]]&amp;"-"&amp;Tabel15[[#This Row],[Dakcode]]</f>
        <v>FR000120-D01a</v>
      </c>
      <c r="B16" t="s">
        <v>154</v>
      </c>
      <c r="C16" t="s">
        <v>132</v>
      </c>
      <c r="D16" t="s">
        <v>155</v>
      </c>
      <c r="E16" t="s">
        <v>157</v>
      </c>
      <c r="F16" s="3">
        <v>649</v>
      </c>
      <c r="G16" s="3">
        <v>340</v>
      </c>
      <c r="H16" s="3">
        <f>Tabel15[[#This Row],[Indicatief aantal PV-panelen ]]*Tabel15[[#This Row],[Paneelpiekvermogen '[Wp']]]/1000</f>
        <v>220.66</v>
      </c>
      <c r="I16" s="3" t="str">
        <f>IFERROR(Tabel15[[#This Row],[Totaal piekvermogen '[kWp']]]*1000/#REF!,"N.v.t.")</f>
        <v>N.v.t.</v>
      </c>
      <c r="J16" s="3">
        <v>884.8</v>
      </c>
      <c r="K16" s="3">
        <f>Tabel15[[#This Row],[Totaal piekvermogen '[kWp']]]*Tabel15[[#This Row],[Specifieke opbrengst '[kWh/kWp jaar']]]</f>
        <v>195239.96799999999</v>
      </c>
    </row>
    <row r="17" spans="1:11" s="7" customFormat="1" x14ac:dyDescent="0.2">
      <c r="A17" t="str">
        <f>Tabel15[[#This Row],[Objectcode]]&amp;"-"&amp;Tabel15[[#This Row],[Dakcode]]</f>
        <v>FR000120-D01b</v>
      </c>
      <c r="B17" t="s">
        <v>154</v>
      </c>
      <c r="C17" t="s">
        <v>165</v>
      </c>
      <c r="D17" t="s">
        <v>155</v>
      </c>
      <c r="E17" t="s">
        <v>157</v>
      </c>
      <c r="F17" s="17" t="str">
        <f>"Gedeeld met FR000120 D01a "</f>
        <v xml:space="preserve">Gedeeld met FR000120 D01a </v>
      </c>
      <c r="G17" s="3">
        <v>340</v>
      </c>
      <c r="H17" s="17" t="str">
        <f>"Gedeeld met "&amp;$A$16</f>
        <v>Gedeeld met FR000120-D01a</v>
      </c>
      <c r="I17" s="3" t="str">
        <f>IFERROR(Tabel15[[#This Row],[Totaal piekvermogen '[kWp']]]*1000/#REF!,"N.v.t.")</f>
        <v>N.v.t.</v>
      </c>
      <c r="J17" s="3">
        <v>884.8</v>
      </c>
      <c r="K17" s="17" t="str">
        <f>"Gedeeld met "&amp;$A$16</f>
        <v>Gedeeld met FR000120-D01a</v>
      </c>
    </row>
    <row r="18" spans="1:11" s="7" customFormat="1" x14ac:dyDescent="0.2">
      <c r="A18" t="str">
        <f>Tabel15[[#This Row],[Objectcode]]&amp;"-"&amp;Tabel15[[#This Row],[Dakcode]]</f>
        <v>FR000120-D02</v>
      </c>
      <c r="B18" t="s">
        <v>154</v>
      </c>
      <c r="C18" t="s">
        <v>94</v>
      </c>
      <c r="D18" t="s">
        <v>155</v>
      </c>
      <c r="E18" t="s">
        <v>157</v>
      </c>
      <c r="F18" s="3">
        <v>60</v>
      </c>
      <c r="G18" s="3">
        <v>340</v>
      </c>
      <c r="H18" s="3">
        <f>Tabel15[[#This Row],[Indicatief aantal PV-panelen ]]*Tabel15[[#This Row],[Paneelpiekvermogen '[Wp']]]/1000</f>
        <v>20.399999999999999</v>
      </c>
      <c r="I18" s="3" t="str">
        <f>IFERROR(Tabel15[[#This Row],[Totaal piekvermogen '[kWp']]]*1000/#REF!,"N.v.t.")</f>
        <v>N.v.t.</v>
      </c>
      <c r="J18" s="3">
        <v>884.8</v>
      </c>
      <c r="K18" s="3">
        <f>Tabel15[[#This Row],[Totaal piekvermogen '[kWp']]]*Tabel15[[#This Row],[Specifieke opbrengst '[kWh/kWp jaar']]]</f>
        <v>18049.919999999998</v>
      </c>
    </row>
    <row r="19" spans="1:11" s="7" customFormat="1" x14ac:dyDescent="0.2">
      <c r="A19" t="str">
        <f>Tabel15[[#This Row],[Objectcode]]&amp;"-"&amp;Tabel15[[#This Row],[Dakcode]]</f>
        <v>FR000129-D02</v>
      </c>
      <c r="B19" t="s">
        <v>167</v>
      </c>
      <c r="C19" t="s">
        <v>94</v>
      </c>
      <c r="D19" t="s">
        <v>168</v>
      </c>
      <c r="E19" t="s">
        <v>169</v>
      </c>
      <c r="F19" s="3">
        <v>11</v>
      </c>
      <c r="G19" s="3"/>
      <c r="H19" s="3">
        <f>Tabel15[[#This Row],[Indicatief aantal PV-panelen ]]*Tabel15[[#This Row],[Paneelpiekvermogen '[Wp']]]/1000</f>
        <v>0</v>
      </c>
      <c r="I19" s="3" t="str">
        <f>IFERROR(Tabel15[[#This Row],[Totaal piekvermogen '[kWp']]]*1000/#REF!,"N.v.t.")</f>
        <v>N.v.t.</v>
      </c>
      <c r="J19" s="3"/>
      <c r="K19" s="3">
        <f>Tabel15[[#This Row],[Totaal piekvermogen '[kWp']]]*Tabel15[[#This Row],[Specifieke opbrengst '[kWh/kWp jaar']]]</f>
        <v>0</v>
      </c>
    </row>
    <row r="20" spans="1:11" s="7" customFormat="1" x14ac:dyDescent="0.2">
      <c r="A20" t="str">
        <f>Tabel15[[#This Row],[Objectcode]]&amp;"-"&amp;Tabel15[[#This Row],[Dakcode]]</f>
        <v>FR000129-D03</v>
      </c>
      <c r="B20" t="s">
        <v>167</v>
      </c>
      <c r="C20" t="s">
        <v>126</v>
      </c>
      <c r="D20" t="s">
        <v>168</v>
      </c>
      <c r="E20" t="s">
        <v>169</v>
      </c>
      <c r="F20" s="3">
        <v>7</v>
      </c>
      <c r="G20" s="3"/>
      <c r="H20" s="3">
        <f>Tabel15[[#This Row],[Indicatief aantal PV-panelen ]]*Tabel15[[#This Row],[Paneelpiekvermogen '[Wp']]]/1000</f>
        <v>0</v>
      </c>
      <c r="I20" s="3" t="str">
        <f>IFERROR(Tabel15[[#This Row],[Totaal piekvermogen '[kWp']]]*1000/#REF!,"N.v.t.")</f>
        <v>N.v.t.</v>
      </c>
      <c r="J20" s="3"/>
      <c r="K20" s="3">
        <f>Tabel15[[#This Row],[Totaal piekvermogen '[kWp']]]*Tabel15[[#This Row],[Specifieke opbrengst '[kWh/kWp jaar']]]</f>
        <v>0</v>
      </c>
    </row>
    <row r="21" spans="1:11" s="7" customFormat="1" x14ac:dyDescent="0.2">
      <c r="A21" t="str">
        <f>Tabel15[[#This Row],[Objectcode]]&amp;"-"&amp;Tabel15[[#This Row],[Dakcode]]</f>
        <v>FR000129-D04a</v>
      </c>
      <c r="B21" t="s">
        <v>167</v>
      </c>
      <c r="C21" t="s">
        <v>803</v>
      </c>
      <c r="D21" t="s">
        <v>168</v>
      </c>
      <c r="E21" t="s">
        <v>169</v>
      </c>
      <c r="F21" s="3">
        <v>52</v>
      </c>
      <c r="G21" s="3"/>
      <c r="H21" s="3">
        <f>Tabel15[[#This Row],[Indicatief aantal PV-panelen ]]*Tabel15[[#This Row],[Paneelpiekvermogen '[Wp']]]/1000</f>
        <v>0</v>
      </c>
      <c r="I21" s="3" t="str">
        <f>IFERROR(Tabel15[[#This Row],[Totaal piekvermogen '[kWp']]]*1000/#REF!,"N.v.t.")</f>
        <v>N.v.t.</v>
      </c>
      <c r="J21" s="3"/>
      <c r="K21" s="3">
        <f>Tabel15[[#This Row],[Totaal piekvermogen '[kWp']]]*Tabel15[[#This Row],[Specifieke opbrengst '[kWh/kWp jaar']]]</f>
        <v>0</v>
      </c>
    </row>
    <row r="22" spans="1:11" s="7" customFormat="1" x14ac:dyDescent="0.2">
      <c r="A22" t="str">
        <f>Tabel15[[#This Row],[Objectcode]]&amp;"-"&amp;Tabel15[[#This Row],[Dakcode]]</f>
        <v>FR000129-D04b</v>
      </c>
      <c r="B22" t="s">
        <v>167</v>
      </c>
      <c r="C22" t="s">
        <v>802</v>
      </c>
      <c r="D22" t="s">
        <v>168</v>
      </c>
      <c r="E22" t="s">
        <v>169</v>
      </c>
      <c r="F22" s="17" t="s">
        <v>866</v>
      </c>
      <c r="G22" s="3"/>
      <c r="H22" s="3" t="e">
        <f>Tabel15[[#This Row],[Indicatief aantal PV-panelen ]]*Tabel15[[#This Row],[Paneelpiekvermogen '[Wp']]]/1000</f>
        <v>#VALUE!</v>
      </c>
      <c r="I22" s="3" t="str">
        <f>IFERROR(Tabel15[[#This Row],[Totaal piekvermogen '[kWp']]]*1000/#REF!,"N.v.t.")</f>
        <v>N.v.t.</v>
      </c>
      <c r="J22" s="3"/>
      <c r="K22" s="3" t="e">
        <f>Tabel15[[#This Row],[Totaal piekvermogen '[kWp']]]*Tabel15[[#This Row],[Specifieke opbrengst '[kWh/kWp jaar']]]</f>
        <v>#VALUE!</v>
      </c>
    </row>
    <row r="23" spans="1:11" x14ac:dyDescent="0.2">
      <c r="A23" t="str">
        <f>Tabel15[[#This Row],[Objectcode]]&amp;"-"&amp;Tabel15[[#This Row],[Dakcode]]</f>
        <v>FR000280-</v>
      </c>
      <c r="B23" t="s">
        <v>172</v>
      </c>
      <c r="D23" t="s">
        <v>735</v>
      </c>
      <c r="E23" t="s">
        <v>174</v>
      </c>
      <c r="F23" s="3">
        <v>28</v>
      </c>
      <c r="G23" s="3">
        <v>340</v>
      </c>
      <c r="H23" s="3">
        <f>Tabel15[[#This Row],[Indicatief aantal PV-panelen ]]*Tabel15[[#This Row],[Paneelpiekvermogen '[Wp']]]/1000</f>
        <v>9.52</v>
      </c>
      <c r="I23" s="3" t="str">
        <f>IFERROR(Tabel15[[#This Row],[Totaal piekvermogen '[kWp']]]*1000/#REF!,"N.v.t.")</f>
        <v>N.v.t.</v>
      </c>
      <c r="J23" s="3">
        <v>762.8</v>
      </c>
      <c r="K23" s="3">
        <f>Tabel15[[#This Row],[Totaal piekvermogen '[kWp']]]*Tabel15[[#This Row],[Specifieke opbrengst '[kWh/kWp jaar']]]</f>
        <v>7261.8559999999989</v>
      </c>
    </row>
    <row r="24" spans="1:11" x14ac:dyDescent="0.2">
      <c r="A24" t="str">
        <f>Tabel15[[#This Row],[Objectcode]]&amp;"-"&amp;Tabel15[[#This Row],[Dakcode]]</f>
        <v>GD000007-D02</v>
      </c>
      <c r="B24" t="s">
        <v>181</v>
      </c>
      <c r="C24" t="s">
        <v>94</v>
      </c>
      <c r="D24" t="s">
        <v>182</v>
      </c>
      <c r="E24" t="s">
        <v>184</v>
      </c>
      <c r="F24" s="3">
        <v>28</v>
      </c>
      <c r="G24" s="3">
        <v>340</v>
      </c>
      <c r="H24" s="3">
        <f>Tabel15[[#This Row],[Indicatief aantal PV-panelen ]]*Tabel15[[#This Row],[Paneelpiekvermogen '[Wp']]]/1000</f>
        <v>9.52</v>
      </c>
      <c r="I24" s="3" t="str">
        <f>IFERROR(Tabel15[[#This Row],[Totaal piekvermogen '[kWp']]]*1000/#REF!,"N.v.t.")</f>
        <v>N.v.t.</v>
      </c>
      <c r="J24" s="3">
        <v>762.8</v>
      </c>
      <c r="K24" s="3">
        <f>Tabel15[[#This Row],[Totaal piekvermogen '[kWp']]]*Tabel15[[#This Row],[Specifieke opbrengst '[kWh/kWp jaar']]]</f>
        <v>7261.8559999999989</v>
      </c>
    </row>
    <row r="25" spans="1:11" x14ac:dyDescent="0.2">
      <c r="A25" t="s">
        <v>277</v>
      </c>
      <c r="B25" t="s">
        <v>277</v>
      </c>
      <c r="C25" t="s">
        <v>58</v>
      </c>
      <c r="D25" t="s">
        <v>278</v>
      </c>
      <c r="E25" t="s">
        <v>280</v>
      </c>
      <c r="F25" s="3">
        <v>78</v>
      </c>
      <c r="G25" s="3"/>
      <c r="H25" s="3">
        <f>Tabel15[[#This Row],[Indicatief aantal PV-panelen ]]*Tabel15[[#This Row],[Paneelpiekvermogen '[Wp']]]/1000</f>
        <v>0</v>
      </c>
      <c r="I25" s="3" t="str">
        <f>IFERROR(Tabel15[[#This Row],[Totaal piekvermogen '[kWp']]]*1000/#REF!,"N.v.t.")</f>
        <v>N.v.t.</v>
      </c>
      <c r="J25" s="3"/>
      <c r="K25" s="3">
        <f>Tabel15[[#This Row],[Totaal piekvermogen '[kWp']]]*Tabel15[[#This Row],[Specifieke opbrengst '[kWh/kWp jaar']]]</f>
        <v>0</v>
      </c>
    </row>
    <row r="26" spans="1:11" x14ac:dyDescent="0.2">
      <c r="A26" t="str">
        <f>Tabel15[[#This Row],[Objectcode]]&amp;"-"&amp;Tabel15[[#This Row],[Dakcode]]</f>
        <v>GD000211-D01</v>
      </c>
      <c r="B26" s="11" t="s">
        <v>244</v>
      </c>
      <c r="C26" s="11" t="s">
        <v>58</v>
      </c>
      <c r="D26" t="s">
        <v>245</v>
      </c>
      <c r="E26" t="s">
        <v>246</v>
      </c>
      <c r="F26" s="3">
        <v>30</v>
      </c>
      <c r="G26" s="3"/>
      <c r="H26" s="3">
        <f>Tabel15[[#This Row],[Indicatief aantal PV-panelen ]]*Tabel15[[#This Row],[Paneelpiekvermogen '[Wp']]]/1000</f>
        <v>0</v>
      </c>
      <c r="I26" s="3" t="str">
        <f>IFERROR(Tabel15[[#This Row],[Totaal piekvermogen '[kWp']]]*1000/#REF!,"N.v.t.")</f>
        <v>N.v.t.</v>
      </c>
      <c r="J26" s="3"/>
      <c r="K26" s="3">
        <f>Tabel15[[#This Row],[Totaal piekvermogen '[kWp']]]*Tabel15[[#This Row],[Specifieke opbrengst '[kWh/kWp jaar']]]</f>
        <v>0</v>
      </c>
    </row>
    <row r="27" spans="1:11" x14ac:dyDescent="0.2">
      <c r="A27" t="str">
        <f>Tabel15[[#This Row],[Objectcode]]&amp;"-"&amp;Tabel15[[#This Row],[Dakcode]]</f>
        <v>GD000211-D02</v>
      </c>
      <c r="B27" t="s">
        <v>244</v>
      </c>
      <c r="C27" t="s">
        <v>94</v>
      </c>
      <c r="D27" t="s">
        <v>245</v>
      </c>
      <c r="E27" t="s">
        <v>246</v>
      </c>
      <c r="F27" s="3">
        <v>14</v>
      </c>
      <c r="G27" s="3"/>
      <c r="H27" s="3">
        <f>Tabel15[[#This Row],[Indicatief aantal PV-panelen ]]*Tabel15[[#This Row],[Paneelpiekvermogen '[Wp']]]/1000</f>
        <v>0</v>
      </c>
      <c r="I27" s="3" t="str">
        <f>IFERROR(Tabel15[[#This Row],[Totaal piekvermogen '[kWp']]]*1000/#REF!,"N.v.t.")</f>
        <v>N.v.t.</v>
      </c>
      <c r="J27" s="3"/>
      <c r="K27" s="3">
        <f>Tabel15[[#This Row],[Totaal piekvermogen '[kWp']]]*Tabel15[[#This Row],[Specifieke opbrengst '[kWh/kWp jaar']]]</f>
        <v>0</v>
      </c>
    </row>
    <row r="28" spans="1:11" x14ac:dyDescent="0.2">
      <c r="A28" t="str">
        <f>Tabel15[[#This Row],[Objectcode]]&amp;"-"&amp;Tabel15[[#This Row],[Dakcode]]</f>
        <v>GD000211-D03</v>
      </c>
      <c r="B28" t="s">
        <v>244</v>
      </c>
      <c r="C28" t="s">
        <v>126</v>
      </c>
      <c r="D28" t="s">
        <v>245</v>
      </c>
      <c r="E28" t="s">
        <v>246</v>
      </c>
      <c r="F28" s="3">
        <v>14</v>
      </c>
      <c r="G28" s="3"/>
      <c r="H28" s="3">
        <f>Tabel15[[#This Row],[Indicatief aantal PV-panelen ]]*Tabel15[[#This Row],[Paneelpiekvermogen '[Wp']]]/1000</f>
        <v>0</v>
      </c>
      <c r="I28" s="3" t="str">
        <f>IFERROR(Tabel15[[#This Row],[Totaal piekvermogen '[kWp']]]*1000/#REF!,"N.v.t.")</f>
        <v>N.v.t.</v>
      </c>
      <c r="J28" s="3"/>
      <c r="K28" s="3">
        <f>Tabel15[[#This Row],[Totaal piekvermogen '[kWp']]]*Tabel15[[#This Row],[Specifieke opbrengst '[kWh/kWp jaar']]]</f>
        <v>0</v>
      </c>
    </row>
    <row r="29" spans="1:11" x14ac:dyDescent="0.2">
      <c r="A29" t="str">
        <f>Tabel15[[#This Row],[Objectcode]]&amp;"-"&amp;Tabel15[[#This Row],[Dakcode]]</f>
        <v>GD000211-D04</v>
      </c>
      <c r="B29" t="s">
        <v>244</v>
      </c>
      <c r="C29" t="s">
        <v>153</v>
      </c>
      <c r="D29" t="s">
        <v>245</v>
      </c>
      <c r="E29" t="s">
        <v>246</v>
      </c>
      <c r="F29" s="3">
        <v>48</v>
      </c>
      <c r="G29" s="3"/>
      <c r="H29" s="3">
        <f>Tabel15[[#This Row],[Indicatief aantal PV-panelen ]]*Tabel15[[#This Row],[Paneelpiekvermogen '[Wp']]]/1000</f>
        <v>0</v>
      </c>
      <c r="I29" s="3" t="str">
        <f>IFERROR(Tabel15[[#This Row],[Totaal piekvermogen '[kWp']]]*1000/#REF!,"N.v.t.")</f>
        <v>N.v.t.</v>
      </c>
      <c r="J29" s="3"/>
      <c r="K29" s="3">
        <f>Tabel15[[#This Row],[Totaal piekvermogen '[kWp']]]*Tabel15[[#This Row],[Specifieke opbrengst '[kWh/kWp jaar']]]</f>
        <v>0</v>
      </c>
    </row>
    <row r="30" spans="1:11" x14ac:dyDescent="0.2">
      <c r="A30" t="s">
        <v>277</v>
      </c>
      <c r="B30" t="s">
        <v>277</v>
      </c>
      <c r="C30" t="s">
        <v>94</v>
      </c>
      <c r="D30" t="s">
        <v>278</v>
      </c>
      <c r="E30" t="s">
        <v>280</v>
      </c>
      <c r="F30" s="3">
        <v>60</v>
      </c>
      <c r="G30" s="3"/>
      <c r="H30" s="3">
        <f>Tabel15[[#This Row],[Indicatief aantal PV-panelen ]]*Tabel15[[#This Row],[Paneelpiekvermogen '[Wp']]]/1000</f>
        <v>0</v>
      </c>
      <c r="I30" s="3" t="str">
        <f>IFERROR(Tabel15[[#This Row],[Totaal piekvermogen '[kWp']]]*1000/#REF!,"N.v.t.")</f>
        <v>N.v.t.</v>
      </c>
      <c r="J30" s="3"/>
      <c r="K30" s="3">
        <f>Tabel15[[#This Row],[Totaal piekvermogen '[kWp']]]*Tabel15[[#This Row],[Specifieke opbrengst '[kWh/kWp jaar']]]</f>
        <v>0</v>
      </c>
    </row>
    <row r="31" spans="1:11" x14ac:dyDescent="0.2">
      <c r="A31" t="str">
        <f>Tabel15[[#This Row],[Objectcode]]&amp;"-"&amp;Tabel15[[#This Row],[Dakcode]]</f>
        <v>GD000169B-D01</v>
      </c>
      <c r="B31" t="s">
        <v>205</v>
      </c>
      <c r="C31" t="s">
        <v>58</v>
      </c>
      <c r="D31" t="s">
        <v>199</v>
      </c>
      <c r="E31" t="s">
        <v>200</v>
      </c>
      <c r="F31" s="3">
        <v>36</v>
      </c>
      <c r="G31" s="3">
        <v>340</v>
      </c>
      <c r="H31" s="3">
        <f>Tabel15[[#This Row],[Indicatief aantal PV-panelen ]]*Tabel15[[#This Row],[Paneelpiekvermogen '[Wp']]]/1000</f>
        <v>12.24</v>
      </c>
      <c r="I31" s="3" t="str">
        <f>IFERROR(Tabel15[[#This Row],[Totaal piekvermogen '[kWp']]]*1000/#REF!,"N.v.t.")</f>
        <v>N.v.t.</v>
      </c>
      <c r="J31" s="3">
        <v>693</v>
      </c>
      <c r="K31" s="3">
        <f>Tabel15[[#This Row],[Totaal piekvermogen '[kWp']]]*Tabel15[[#This Row],[Specifieke opbrengst '[kWh/kWp jaar']]]</f>
        <v>8482.32</v>
      </c>
    </row>
    <row r="32" spans="1:11" x14ac:dyDescent="0.2">
      <c r="A32" t="str">
        <f>Tabel15[[#This Row],[Objectcode]]&amp;"-"&amp;Tabel15[[#This Row],[Dakcode]]</f>
        <v>GR000127a-D01</v>
      </c>
      <c r="B32" t="s">
        <v>276</v>
      </c>
      <c r="C32" t="s">
        <v>58</v>
      </c>
      <c r="D32" t="s">
        <v>271</v>
      </c>
      <c r="E32" t="s">
        <v>272</v>
      </c>
      <c r="F32" s="3">
        <v>15</v>
      </c>
      <c r="G32" s="3">
        <v>340</v>
      </c>
      <c r="H32" s="3">
        <f>Tabel15[[#This Row],[Indicatief aantal PV-panelen ]]*Tabel15[[#This Row],[Paneelpiekvermogen '[Wp']]]/1000</f>
        <v>5.0999999999999996</v>
      </c>
      <c r="I32" s="3" t="str">
        <f>IFERROR(Tabel15[[#This Row],[Totaal piekvermogen '[kWp']]]*1000/#REF!,"N.v.t.")</f>
        <v>N.v.t.</v>
      </c>
      <c r="J32" s="3">
        <v>835</v>
      </c>
      <c r="K32" s="3">
        <f>Tabel15[[#This Row],[Totaal piekvermogen '[kWp']]]*Tabel15[[#This Row],[Specifieke opbrengst '[kWh/kWp jaar']]]</f>
        <v>4258.5</v>
      </c>
    </row>
    <row r="33" spans="1:11" x14ac:dyDescent="0.2">
      <c r="A33" t="str">
        <f>Tabel15[[#This Row],[Objectcode]]&amp;"-"&amp;Tabel15[[#This Row],[Dakcode]]</f>
        <v>GR000127a-D02</v>
      </c>
      <c r="B33" t="s">
        <v>276</v>
      </c>
      <c r="C33" t="s">
        <v>94</v>
      </c>
      <c r="D33" t="s">
        <v>271</v>
      </c>
      <c r="E33" t="s">
        <v>272</v>
      </c>
      <c r="F33" s="3" t="s">
        <v>114</v>
      </c>
      <c r="G33" s="3">
        <v>340</v>
      </c>
      <c r="H33" s="3">
        <v>0</v>
      </c>
      <c r="I33" s="3" t="str">
        <f>IFERROR(Tabel15[[#This Row],[Totaal piekvermogen '[kWp']]]*1000/#REF!,"N.v.t.")</f>
        <v>N.v.t.</v>
      </c>
      <c r="J33" s="3" t="str">
        <f>IFERROR(Tabel15[[#This Row],[Totaal piekvermogen '[kWp']]]*1000/#REF!,"N.v.t.")</f>
        <v>N.v.t.</v>
      </c>
      <c r="K33" s="3" t="e">
        <f>Tabel15[[#This Row],[Totaal piekvermogen '[kWp']]]*Tabel15[[#This Row],[Specifieke opbrengst '[kWh/kWp jaar']]]</f>
        <v>#VALUE!</v>
      </c>
    </row>
    <row r="34" spans="1:11" x14ac:dyDescent="0.2">
      <c r="A34" t="str">
        <f>Tabel15[[#This Row],[Objectcode]]&amp;"-"&amp;Tabel15[[#This Row],[Dakcode]]</f>
        <v>LB000012 -D01</v>
      </c>
      <c r="B34" s="7" t="s">
        <v>317</v>
      </c>
      <c r="C34" s="7" t="s">
        <v>58</v>
      </c>
      <c r="D34" s="7" t="s">
        <v>289</v>
      </c>
      <c r="E34" s="7" t="s">
        <v>291</v>
      </c>
      <c r="F34" s="3">
        <v>46</v>
      </c>
      <c r="G34" s="3"/>
      <c r="H34" s="3">
        <f>Tabel15[[#This Row],[Indicatief aantal PV-panelen ]]*Tabel15[[#This Row],[Paneelpiekvermogen '[Wp']]]/1000</f>
        <v>0</v>
      </c>
      <c r="I34" s="3" t="str">
        <f>IFERROR(Tabel15[[#This Row],[Totaal piekvermogen '[kWp']]]*1000/#REF!,"N.v.t.")</f>
        <v>N.v.t.</v>
      </c>
      <c r="J34" s="3"/>
      <c r="K34" s="3">
        <f>Tabel15[[#This Row],[Totaal piekvermogen '[kWp']]]*Tabel15[[#This Row],[Specifieke opbrengst '[kWh/kWp jaar']]]</f>
        <v>0</v>
      </c>
    </row>
    <row r="35" spans="1:11" x14ac:dyDescent="0.2">
      <c r="A35" t="str">
        <f>Tabel15[[#This Row],[Objectcode]]&amp;"-"&amp;Tabel15[[#This Row],[Dakcode]]</f>
        <v>LB000017-D01</v>
      </c>
      <c r="B35" s="7" t="s">
        <v>332</v>
      </c>
      <c r="C35" s="7" t="s">
        <v>58</v>
      </c>
      <c r="D35" s="7" t="s">
        <v>333</v>
      </c>
      <c r="E35" s="7" t="s">
        <v>335</v>
      </c>
      <c r="F35" s="19">
        <v>42</v>
      </c>
      <c r="G35" s="3"/>
      <c r="H35" s="3">
        <f>Tabel15[[#This Row],[Indicatief aantal PV-panelen ]]*Tabel15[[#This Row],[Paneelpiekvermogen '[Wp']]]/1000</f>
        <v>0</v>
      </c>
      <c r="I35" s="3" t="str">
        <f>IFERROR(Tabel15[[#This Row],[Totaal piekvermogen '[kWp']]]*1000/#REF!,"N.v.t.")</f>
        <v>N.v.t.</v>
      </c>
      <c r="J35" s="3"/>
      <c r="K35" s="3">
        <f>Tabel15[[#This Row],[Totaal piekvermogen '[kWp']]]*Tabel15[[#This Row],[Specifieke opbrengst '[kWh/kWp jaar']]]</f>
        <v>0</v>
      </c>
    </row>
    <row r="36" spans="1:11" x14ac:dyDescent="0.2">
      <c r="A36" t="str">
        <f>Tabel15[[#This Row],[Objectcode]]&amp;"-"&amp;Tabel15[[#This Row],[Dakcode]]</f>
        <v>LB000017-D02</v>
      </c>
      <c r="B36" s="7" t="s">
        <v>332</v>
      </c>
      <c r="C36" s="7" t="s">
        <v>94</v>
      </c>
      <c r="D36" s="7" t="s">
        <v>333</v>
      </c>
      <c r="E36" s="7" t="s">
        <v>335</v>
      </c>
      <c r="F36" s="19">
        <v>36</v>
      </c>
      <c r="G36" s="3"/>
      <c r="H36" s="3">
        <f>Tabel15[[#This Row],[Indicatief aantal PV-panelen ]]*Tabel15[[#This Row],[Paneelpiekvermogen '[Wp']]]/1000</f>
        <v>0</v>
      </c>
      <c r="I36" s="3" t="str">
        <f>IFERROR(Tabel15[[#This Row],[Totaal piekvermogen '[kWp']]]*1000/#REF!,"N.v.t.")</f>
        <v>N.v.t.</v>
      </c>
      <c r="J36" s="3"/>
      <c r="K36" s="3">
        <f>Tabel15[[#This Row],[Totaal piekvermogen '[kWp']]]*Tabel15[[#This Row],[Specifieke opbrengst '[kWh/kWp jaar']]]</f>
        <v>0</v>
      </c>
    </row>
    <row r="37" spans="1:11" x14ac:dyDescent="0.2">
      <c r="A37" t="str">
        <f>Tabel15[[#This Row],[Objectcode]]&amp;"-"&amp;Tabel15[[#This Row],[Dakcode]]</f>
        <v>LB000017-D03</v>
      </c>
      <c r="B37" s="7" t="s">
        <v>332</v>
      </c>
      <c r="C37" s="7" t="s">
        <v>126</v>
      </c>
      <c r="D37" s="7" t="s">
        <v>333</v>
      </c>
      <c r="E37" s="7" t="s">
        <v>335</v>
      </c>
      <c r="F37" s="19">
        <v>20</v>
      </c>
      <c r="G37" s="3"/>
      <c r="H37" s="3">
        <f>Tabel15[[#This Row],[Indicatief aantal PV-panelen ]]*Tabel15[[#This Row],[Paneelpiekvermogen '[Wp']]]/1000</f>
        <v>0</v>
      </c>
      <c r="I37" s="3" t="str">
        <f>IFERROR(Tabel15[[#This Row],[Totaal piekvermogen '[kWp']]]*1000/#REF!,"N.v.t.")</f>
        <v>N.v.t.</v>
      </c>
      <c r="J37" s="3"/>
      <c r="K37" s="3">
        <f>Tabel15[[#This Row],[Totaal piekvermogen '[kWp']]]*Tabel15[[#This Row],[Specifieke opbrengst '[kWh/kWp jaar']]]</f>
        <v>0</v>
      </c>
    </row>
    <row r="38" spans="1:11" x14ac:dyDescent="0.2">
      <c r="A38" t="str">
        <f>Tabel15[[#This Row],[Objectcode]]&amp;"-"&amp;Tabel15[[#This Row],[Dakcode]]</f>
        <v>LB000017-D04</v>
      </c>
      <c r="B38" s="7" t="s">
        <v>332</v>
      </c>
      <c r="C38" s="7" t="s">
        <v>153</v>
      </c>
      <c r="D38" s="7" t="s">
        <v>333</v>
      </c>
      <c r="E38" s="7" t="s">
        <v>335</v>
      </c>
      <c r="F38" s="19">
        <v>19</v>
      </c>
      <c r="G38" s="3"/>
      <c r="H38" s="3">
        <f>Tabel15[[#This Row],[Indicatief aantal PV-panelen ]]*Tabel15[[#This Row],[Paneelpiekvermogen '[Wp']]]/1000</f>
        <v>0</v>
      </c>
      <c r="I38" s="3" t="str">
        <f>IFERROR(Tabel15[[#This Row],[Totaal piekvermogen '[kWp']]]*1000/#REF!,"N.v.t.")</f>
        <v>N.v.t.</v>
      </c>
      <c r="J38" s="3"/>
      <c r="K38" s="3">
        <f>Tabel15[[#This Row],[Totaal piekvermogen '[kWp']]]*Tabel15[[#This Row],[Specifieke opbrengst '[kWh/kWp jaar']]]</f>
        <v>0</v>
      </c>
    </row>
    <row r="39" spans="1:11" x14ac:dyDescent="0.2">
      <c r="A39" s="7" t="str">
        <f>Tabel15[[#This Row],[Objectcode]]&amp;"-"&amp;Tabel15[[#This Row],[Dakcode]]</f>
        <v>LB 000047-D01</v>
      </c>
      <c r="B39" s="7" t="s">
        <v>288</v>
      </c>
      <c r="C39" s="7" t="s">
        <v>58</v>
      </c>
      <c r="D39" s="7" t="s">
        <v>289</v>
      </c>
      <c r="E39" s="7" t="s">
        <v>291</v>
      </c>
      <c r="F39" s="19">
        <v>132</v>
      </c>
      <c r="G39" s="19">
        <v>340</v>
      </c>
      <c r="H39" s="19">
        <f>Tabel15[[#This Row],[Indicatief aantal PV-panelen ]]*Tabel15[[#This Row],[Paneelpiekvermogen '[Wp']]]/1000</f>
        <v>44.88</v>
      </c>
      <c r="I39" s="19" t="str">
        <f>IFERROR(Tabel15[[#This Row],[Totaal piekvermogen '[kWp']]]*1000/#REF!,"N.v.t.")</f>
        <v>N.v.t.</v>
      </c>
      <c r="J39" s="19">
        <v>827.6</v>
      </c>
      <c r="K39" s="19">
        <f>Tabel15[[#This Row],[Totaal piekvermogen '[kWp']]]*Tabel15[[#This Row],[Specifieke opbrengst '[kWh/kWp jaar']]]</f>
        <v>37142.688000000002</v>
      </c>
    </row>
    <row r="40" spans="1:11" x14ac:dyDescent="0.2">
      <c r="A40" s="7" t="str">
        <f>Tabel15[[#This Row],[Objectcode]]&amp;"-"&amp;Tabel15[[#This Row],[Dakcode]]</f>
        <v>LB 000047-D02</v>
      </c>
      <c r="B40" s="7" t="s">
        <v>288</v>
      </c>
      <c r="C40" s="7" t="s">
        <v>94</v>
      </c>
      <c r="D40" s="7" t="s">
        <v>289</v>
      </c>
      <c r="E40" s="7" t="s">
        <v>291</v>
      </c>
      <c r="F40" s="19">
        <v>132</v>
      </c>
      <c r="G40" s="19">
        <v>340</v>
      </c>
      <c r="H40" s="19">
        <f>Tabel15[[#This Row],[Indicatief aantal PV-panelen ]]*Tabel15[[#This Row],[Paneelpiekvermogen '[Wp']]]/1000</f>
        <v>44.88</v>
      </c>
      <c r="I40" s="19" t="str">
        <f>IFERROR(Tabel15[[#This Row],[Totaal piekvermogen '[kWp']]]*1000/#REF!,"N.v.t.")</f>
        <v>N.v.t.</v>
      </c>
      <c r="J40" s="19">
        <v>827.6</v>
      </c>
      <c r="K40" s="19">
        <f>Tabel15[[#This Row],[Totaal piekvermogen '[kWp']]]*Tabel15[[#This Row],[Specifieke opbrengst '[kWh/kWp jaar']]]</f>
        <v>37142.688000000002</v>
      </c>
    </row>
    <row r="41" spans="1:11" x14ac:dyDescent="0.2">
      <c r="A41" s="7" t="str">
        <f>Tabel15[[#This Row],[Objectcode]]&amp;"-"&amp;Tabel15[[#This Row],[Dakcode]]</f>
        <v>LB000012A-D01</v>
      </c>
      <c r="B41" s="7" t="s">
        <v>320</v>
      </c>
      <c r="C41" s="7" t="s">
        <v>58</v>
      </c>
      <c r="D41" s="7" t="s">
        <v>289</v>
      </c>
      <c r="E41" s="7" t="s">
        <v>291</v>
      </c>
      <c r="F41" s="19">
        <v>208</v>
      </c>
      <c r="G41" s="19">
        <v>340</v>
      </c>
      <c r="H41" s="19">
        <f>Tabel15[[#This Row],[Indicatief aantal PV-panelen ]]*Tabel15[[#This Row],[Paneelpiekvermogen '[Wp']]]/1000</f>
        <v>70.72</v>
      </c>
      <c r="I41" s="19" t="str">
        <f>IFERROR(Tabel15[[#This Row],[Totaal piekvermogen '[kWp']]]*1000/#REF!,"N.v.t.")</f>
        <v>N.v.t.</v>
      </c>
      <c r="J41" s="19">
        <v>827.6</v>
      </c>
      <c r="K41" s="19">
        <f>Tabel15[[#This Row],[Totaal piekvermogen '[kWp']]]*Tabel15[[#This Row],[Specifieke opbrengst '[kWh/kWp jaar']]]</f>
        <v>58527.872000000003</v>
      </c>
    </row>
    <row r="42" spans="1:11" x14ac:dyDescent="0.2">
      <c r="A42" s="7" t="str">
        <f>Tabel15[[#This Row],[Objectcode]]&amp;"-"&amp;Tabel15[[#This Row],[Dakcode]]</f>
        <v>LB000012B-D01</v>
      </c>
      <c r="B42" s="7" t="s">
        <v>322</v>
      </c>
      <c r="C42" s="7" t="s">
        <v>58</v>
      </c>
      <c r="D42" s="7" t="s">
        <v>289</v>
      </c>
      <c r="E42" s="7" t="s">
        <v>291</v>
      </c>
      <c r="F42" s="19">
        <v>252</v>
      </c>
      <c r="G42" s="19">
        <v>340</v>
      </c>
      <c r="H42" s="19">
        <f>Tabel15[[#This Row],[Indicatief aantal PV-panelen ]]*Tabel15[[#This Row],[Paneelpiekvermogen '[Wp']]]/1000</f>
        <v>85.68</v>
      </c>
      <c r="I42" s="19" t="str">
        <f>IFERROR(Tabel15[[#This Row],[Totaal piekvermogen '[kWp']]]*1000/#REF!,"N.v.t.")</f>
        <v>N.v.t.</v>
      </c>
      <c r="J42" s="19">
        <v>827.6</v>
      </c>
      <c r="K42" s="19">
        <f>Tabel15[[#This Row],[Totaal piekvermogen '[kWp']]]*Tabel15[[#This Row],[Specifieke opbrengst '[kWh/kWp jaar']]]</f>
        <v>70908.768000000011</v>
      </c>
    </row>
    <row r="43" spans="1:11" x14ac:dyDescent="0.2">
      <c r="A43" s="7" t="str">
        <f>Tabel15[[#This Row],[Objectcode]]&amp;"-"&amp;Tabel15[[#This Row],[Dakcode]]</f>
        <v>LB000058-D01</v>
      </c>
      <c r="B43" s="7" t="s">
        <v>360</v>
      </c>
      <c r="C43" s="7" t="s">
        <v>58</v>
      </c>
      <c r="D43" s="7" t="s">
        <v>361</v>
      </c>
      <c r="E43" s="7" t="s">
        <v>362</v>
      </c>
      <c r="F43" s="19">
        <v>92</v>
      </c>
      <c r="G43" s="19"/>
      <c r="H43" s="19">
        <f>Tabel15[[#This Row],[Indicatief aantal PV-panelen ]]*Tabel15[[#This Row],[Paneelpiekvermogen '[Wp']]]/1000</f>
        <v>0</v>
      </c>
      <c r="I43" s="19" t="str">
        <f>IFERROR(Tabel15[[#This Row],[Totaal piekvermogen '[kWp']]]*1000/#REF!,"N.v.t.")</f>
        <v>N.v.t.</v>
      </c>
      <c r="J43" s="19"/>
      <c r="K43" s="19">
        <f>Tabel15[[#This Row],[Totaal piekvermogen '[kWp']]]*Tabel15[[#This Row],[Specifieke opbrengst '[kWh/kWp jaar']]]</f>
        <v>0</v>
      </c>
    </row>
    <row r="44" spans="1:11" x14ac:dyDescent="0.2">
      <c r="A44" t="str">
        <f>Tabel15[[#This Row],[Objectcode]]&amp;"-"&amp;Tabel15[[#This Row],[Dakcode]]</f>
        <v>NB000036 -D01</v>
      </c>
      <c r="B44" t="s">
        <v>375</v>
      </c>
      <c r="C44" t="s">
        <v>58</v>
      </c>
      <c r="D44" t="s">
        <v>376</v>
      </c>
      <c r="E44" t="s">
        <v>378</v>
      </c>
      <c r="F44" s="3">
        <v>632</v>
      </c>
      <c r="G44" s="3">
        <v>340</v>
      </c>
      <c r="H44" s="3">
        <f>Tabel15[[#This Row],[Indicatief aantal PV-panelen ]]*Tabel15[[#This Row],[Paneelpiekvermogen '[Wp']]]/1000</f>
        <v>214.88</v>
      </c>
      <c r="I44" s="3" t="str">
        <f>IFERROR(Tabel15[[#This Row],[Totaal piekvermogen '[kWp']]]*1000/#REF!,"N.v.t.")</f>
        <v>N.v.t.</v>
      </c>
      <c r="J44" s="3">
        <v>836.7</v>
      </c>
      <c r="K44" s="3">
        <f>Tabel15[[#This Row],[Totaal piekvermogen '[kWp']]]*Tabel15[[#This Row],[Specifieke opbrengst '[kWh/kWp jaar']]]</f>
        <v>179790.09600000002</v>
      </c>
    </row>
    <row r="45" spans="1:11" x14ac:dyDescent="0.2">
      <c r="A45" t="str">
        <f>Tabel15[[#This Row],[Objectcode]]&amp;"-"&amp;Tabel15[[#This Row],[Dakcode]]</f>
        <v>NB000036 -D02</v>
      </c>
      <c r="B45" t="s">
        <v>375</v>
      </c>
      <c r="C45" t="s">
        <v>94</v>
      </c>
      <c r="D45" t="s">
        <v>376</v>
      </c>
      <c r="E45" t="s">
        <v>378</v>
      </c>
      <c r="F45" t="str">
        <f t="shared" ref="F45:F53" si="0">"Gedeeld met "&amp;$A$44</f>
        <v>Gedeeld met NB000036 -D01</v>
      </c>
      <c r="G45" s="3">
        <v>340</v>
      </c>
      <c r="H45" t="str">
        <f t="shared" ref="H45:H53" si="1">"Gedeeld met "&amp;$A$44</f>
        <v>Gedeeld met NB000036 -D01</v>
      </c>
      <c r="I45" s="3" t="str">
        <f>IFERROR(Tabel15[[#This Row],[Totaal piekvermogen '[kWp']]]*1000/#REF!,"N.v.t.")</f>
        <v>N.v.t.</v>
      </c>
      <c r="J45" t="str">
        <f t="shared" ref="J45:K53" si="2">"Gedeeld met "&amp;$A$44</f>
        <v>Gedeeld met NB000036 -D01</v>
      </c>
      <c r="K45" t="str">
        <f t="shared" si="2"/>
        <v>Gedeeld met NB000036 -D01</v>
      </c>
    </row>
    <row r="46" spans="1:11" x14ac:dyDescent="0.2">
      <c r="A46" t="str">
        <f>Tabel15[[#This Row],[Objectcode]]&amp;"-"&amp;Tabel15[[#This Row],[Dakcode]]</f>
        <v>NB000036 -D03</v>
      </c>
      <c r="B46" t="s">
        <v>375</v>
      </c>
      <c r="C46" t="s">
        <v>126</v>
      </c>
      <c r="D46" t="s">
        <v>376</v>
      </c>
      <c r="E46" t="s">
        <v>378</v>
      </c>
      <c r="F46" t="str">
        <f t="shared" si="0"/>
        <v>Gedeeld met NB000036 -D01</v>
      </c>
      <c r="G46" s="3">
        <v>340</v>
      </c>
      <c r="H46" t="str">
        <f t="shared" si="1"/>
        <v>Gedeeld met NB000036 -D01</v>
      </c>
      <c r="I46" s="3" t="str">
        <f>IFERROR(Tabel15[[#This Row],[Totaal piekvermogen '[kWp']]]*1000/#REF!,"N.v.t.")</f>
        <v>N.v.t.</v>
      </c>
      <c r="J46" t="str">
        <f t="shared" si="2"/>
        <v>Gedeeld met NB000036 -D01</v>
      </c>
      <c r="K46" t="str">
        <f t="shared" si="2"/>
        <v>Gedeeld met NB000036 -D01</v>
      </c>
    </row>
    <row r="47" spans="1:11" x14ac:dyDescent="0.2">
      <c r="A47" t="str">
        <f>Tabel15[[#This Row],[Objectcode]]&amp;"-"&amp;Tabel15[[#This Row],[Dakcode]]</f>
        <v>NB000036 -D04</v>
      </c>
      <c r="B47" t="s">
        <v>375</v>
      </c>
      <c r="C47" t="s">
        <v>153</v>
      </c>
      <c r="D47" t="s">
        <v>376</v>
      </c>
      <c r="E47" t="s">
        <v>378</v>
      </c>
      <c r="F47" t="str">
        <f t="shared" si="0"/>
        <v>Gedeeld met NB000036 -D01</v>
      </c>
      <c r="G47" s="3">
        <v>340</v>
      </c>
      <c r="H47" t="str">
        <f t="shared" si="1"/>
        <v>Gedeeld met NB000036 -D01</v>
      </c>
      <c r="I47" s="3" t="str">
        <f>IFERROR(Tabel15[[#This Row],[Totaal piekvermogen '[kWp']]]*1000/#REF!,"N.v.t.")</f>
        <v>N.v.t.</v>
      </c>
      <c r="J47" t="str">
        <f t="shared" si="2"/>
        <v>Gedeeld met NB000036 -D01</v>
      </c>
      <c r="K47" t="str">
        <f t="shared" si="2"/>
        <v>Gedeeld met NB000036 -D01</v>
      </c>
    </row>
    <row r="48" spans="1:11" x14ac:dyDescent="0.2">
      <c r="A48" t="str">
        <f>Tabel15[[#This Row],[Objectcode]]&amp;"-"&amp;Tabel15[[#This Row],[Dakcode]]</f>
        <v>NB000036 -D05</v>
      </c>
      <c r="B48" t="s">
        <v>375</v>
      </c>
      <c r="C48" t="s">
        <v>254</v>
      </c>
      <c r="D48" t="s">
        <v>376</v>
      </c>
      <c r="E48" t="s">
        <v>378</v>
      </c>
      <c r="F48" t="str">
        <f t="shared" si="0"/>
        <v>Gedeeld met NB000036 -D01</v>
      </c>
      <c r="G48" s="3">
        <v>340</v>
      </c>
      <c r="H48" t="str">
        <f t="shared" si="1"/>
        <v>Gedeeld met NB000036 -D01</v>
      </c>
      <c r="I48" s="3" t="str">
        <f>IFERROR(Tabel15[[#This Row],[Totaal piekvermogen '[kWp']]]*1000/#REF!,"N.v.t.")</f>
        <v>N.v.t.</v>
      </c>
      <c r="J48" t="str">
        <f t="shared" si="2"/>
        <v>Gedeeld met NB000036 -D01</v>
      </c>
      <c r="K48" t="str">
        <f t="shared" si="2"/>
        <v>Gedeeld met NB000036 -D01</v>
      </c>
    </row>
    <row r="49" spans="1:11" x14ac:dyDescent="0.2">
      <c r="A49" t="str">
        <f>Tabel15[[#This Row],[Objectcode]]&amp;"-"&amp;Tabel15[[#This Row],[Dakcode]]</f>
        <v>NB000036 -D06</v>
      </c>
      <c r="B49" t="s">
        <v>375</v>
      </c>
      <c r="C49" t="s">
        <v>256</v>
      </c>
      <c r="D49" t="s">
        <v>376</v>
      </c>
      <c r="E49" t="s">
        <v>378</v>
      </c>
      <c r="F49" t="str">
        <f t="shared" si="0"/>
        <v>Gedeeld met NB000036 -D01</v>
      </c>
      <c r="G49" s="3">
        <v>340</v>
      </c>
      <c r="H49" t="str">
        <f t="shared" si="1"/>
        <v>Gedeeld met NB000036 -D01</v>
      </c>
      <c r="I49" s="3" t="str">
        <f>IFERROR(Tabel15[[#This Row],[Totaal piekvermogen '[kWp']]]*1000/#REF!,"N.v.t.")</f>
        <v>N.v.t.</v>
      </c>
      <c r="J49" t="str">
        <f t="shared" si="2"/>
        <v>Gedeeld met NB000036 -D01</v>
      </c>
      <c r="K49" t="str">
        <f t="shared" si="2"/>
        <v>Gedeeld met NB000036 -D01</v>
      </c>
    </row>
    <row r="50" spans="1:11" x14ac:dyDescent="0.2">
      <c r="A50" t="str">
        <f>Tabel15[[#This Row],[Objectcode]]&amp;"-"&amp;Tabel15[[#This Row],[Dakcode]]</f>
        <v>NB000036 -D07</v>
      </c>
      <c r="B50" t="s">
        <v>375</v>
      </c>
      <c r="C50" t="s">
        <v>388</v>
      </c>
      <c r="D50" t="s">
        <v>376</v>
      </c>
      <c r="E50" t="s">
        <v>378</v>
      </c>
      <c r="F50" t="str">
        <f t="shared" si="0"/>
        <v>Gedeeld met NB000036 -D01</v>
      </c>
      <c r="G50" s="3">
        <v>340</v>
      </c>
      <c r="H50" t="str">
        <f t="shared" si="1"/>
        <v>Gedeeld met NB000036 -D01</v>
      </c>
      <c r="I50" s="3" t="str">
        <f>IFERROR(Tabel15[[#This Row],[Totaal piekvermogen '[kWp']]]*1000/#REF!,"N.v.t.")</f>
        <v>N.v.t.</v>
      </c>
      <c r="J50" t="str">
        <f t="shared" si="2"/>
        <v>Gedeeld met NB000036 -D01</v>
      </c>
      <c r="K50" t="str">
        <f t="shared" si="2"/>
        <v>Gedeeld met NB000036 -D01</v>
      </c>
    </row>
    <row r="51" spans="1:11" x14ac:dyDescent="0.2">
      <c r="A51" t="str">
        <f>Tabel15[[#This Row],[Objectcode]]&amp;"-"&amp;Tabel15[[#This Row],[Dakcode]]</f>
        <v>NB000036 -D08</v>
      </c>
      <c r="B51" t="s">
        <v>375</v>
      </c>
      <c r="C51" t="s">
        <v>390</v>
      </c>
      <c r="D51" t="s">
        <v>376</v>
      </c>
      <c r="E51" t="s">
        <v>378</v>
      </c>
      <c r="F51" s="19" t="str">
        <f t="shared" si="0"/>
        <v>Gedeeld met NB000036 -D01</v>
      </c>
      <c r="G51" s="3">
        <v>340</v>
      </c>
      <c r="H51" t="str">
        <f t="shared" si="1"/>
        <v>Gedeeld met NB000036 -D01</v>
      </c>
      <c r="I51" s="3" t="str">
        <f>IFERROR(Tabel15[[#This Row],[Totaal piekvermogen '[kWp']]]*1000/#REF!,"N.v.t.")</f>
        <v>N.v.t.</v>
      </c>
      <c r="J51" t="str">
        <f t="shared" si="2"/>
        <v>Gedeeld met NB000036 -D01</v>
      </c>
      <c r="K51" t="str">
        <f t="shared" si="2"/>
        <v>Gedeeld met NB000036 -D01</v>
      </c>
    </row>
    <row r="52" spans="1:11" x14ac:dyDescent="0.2">
      <c r="A52" t="str">
        <f>Tabel15[[#This Row],[Objectcode]]&amp;"-"&amp;Tabel15[[#This Row],[Dakcode]]</f>
        <v>NB000036 -D09</v>
      </c>
      <c r="B52" t="s">
        <v>375</v>
      </c>
      <c r="C52" t="s">
        <v>392</v>
      </c>
      <c r="D52" t="s">
        <v>376</v>
      </c>
      <c r="E52" t="s">
        <v>378</v>
      </c>
      <c r="F52" t="str">
        <f t="shared" si="0"/>
        <v>Gedeeld met NB000036 -D01</v>
      </c>
      <c r="G52" s="3">
        <v>340</v>
      </c>
      <c r="H52" t="str">
        <f t="shared" si="1"/>
        <v>Gedeeld met NB000036 -D01</v>
      </c>
      <c r="I52" s="3" t="str">
        <f>IFERROR(Tabel15[[#This Row],[Totaal piekvermogen '[kWp']]]*1000/#REF!,"N.v.t.")</f>
        <v>N.v.t.</v>
      </c>
      <c r="J52" t="str">
        <f t="shared" si="2"/>
        <v>Gedeeld met NB000036 -D01</v>
      </c>
      <c r="K52" t="str">
        <f t="shared" si="2"/>
        <v>Gedeeld met NB000036 -D01</v>
      </c>
    </row>
    <row r="53" spans="1:11" x14ac:dyDescent="0.2">
      <c r="A53" t="str">
        <f>Tabel15[[#This Row],[Objectcode]]&amp;"-"&amp;Tabel15[[#This Row],[Dakcode]]</f>
        <v>NB000036 -D10</v>
      </c>
      <c r="B53" t="s">
        <v>375</v>
      </c>
      <c r="C53" t="s">
        <v>394</v>
      </c>
      <c r="D53" t="s">
        <v>376</v>
      </c>
      <c r="E53" t="s">
        <v>378</v>
      </c>
      <c r="F53" t="str">
        <f t="shared" si="0"/>
        <v>Gedeeld met NB000036 -D01</v>
      </c>
      <c r="G53" s="3">
        <v>340</v>
      </c>
      <c r="H53" t="str">
        <f t="shared" si="1"/>
        <v>Gedeeld met NB000036 -D01</v>
      </c>
      <c r="I53" s="3" t="str">
        <f>IFERROR(Tabel15[[#This Row],[Totaal piekvermogen '[kWp']]]*1000/#REF!,"N.v.t.")</f>
        <v>N.v.t.</v>
      </c>
      <c r="J53" t="str">
        <f t="shared" si="2"/>
        <v>Gedeeld met NB000036 -D01</v>
      </c>
      <c r="K53" t="str">
        <f t="shared" si="2"/>
        <v>Gedeeld met NB000036 -D01</v>
      </c>
    </row>
    <row r="54" spans="1:11" x14ac:dyDescent="0.2">
      <c r="A54" t="str">
        <f>Tabel15[[#This Row],[Objectcode]]&amp;"-"&amp;Tabel15[[#This Row],[Dakcode]]</f>
        <v>NB000040A-D01</v>
      </c>
      <c r="B54" t="s">
        <v>403</v>
      </c>
      <c r="C54" t="s">
        <v>58</v>
      </c>
      <c r="D54" t="s">
        <v>376</v>
      </c>
      <c r="E54" t="s">
        <v>378</v>
      </c>
      <c r="F54" s="3">
        <v>391</v>
      </c>
      <c r="G54" s="3">
        <v>340</v>
      </c>
      <c r="H54" s="3">
        <f>Tabel15[[#This Row],[Indicatief aantal PV-panelen ]]*Tabel15[[#This Row],[Paneelpiekvermogen '[Wp']]]/1000</f>
        <v>132.94</v>
      </c>
      <c r="I54" s="3" t="str">
        <f>IFERROR(Tabel15[[#This Row],[Totaal piekvermogen '[kWp']]]*1000/#REF!,"N.v.t.")</f>
        <v>N.v.t.</v>
      </c>
      <c r="J54" s="3">
        <v>873.6</v>
      </c>
      <c r="K54" s="3">
        <f>Tabel15[[#This Row],[Totaal piekvermogen '[kWp']]]*Tabel15[[#This Row],[Specifieke opbrengst '[kWh/kWp jaar']]]</f>
        <v>116136.38400000001</v>
      </c>
    </row>
    <row r="55" spans="1:11" x14ac:dyDescent="0.2">
      <c r="A55" t="str">
        <f>Tabel15[[#This Row],[Objectcode]]&amp;"-"&amp;Tabel15[[#This Row],[Dakcode]]</f>
        <v>NB000040A-D02</v>
      </c>
      <c r="B55" t="s">
        <v>403</v>
      </c>
      <c r="C55" t="s">
        <v>94</v>
      </c>
      <c r="D55" t="s">
        <v>376</v>
      </c>
      <c r="E55" t="s">
        <v>378</v>
      </c>
      <c r="F55" t="str">
        <f t="shared" ref="F55:F63" si="3">"Gedeeld met "&amp;$A$58</f>
        <v>Gedeeld met NB000040A-D05</v>
      </c>
      <c r="G55" s="3">
        <v>340</v>
      </c>
      <c r="H55" t="str">
        <f t="shared" ref="H55:H63" si="4">"Gedeeld met "&amp;$A$58</f>
        <v>Gedeeld met NB000040A-D05</v>
      </c>
      <c r="I55" s="3" t="str">
        <f>IFERROR(Tabel15[[#This Row],[Totaal piekvermogen '[kWp']]]*1000/#REF!,"N.v.t.")</f>
        <v>N.v.t.</v>
      </c>
      <c r="J55" t="str">
        <f t="shared" ref="J55:K63" si="5">"Gedeeld met "&amp;$A$58</f>
        <v>Gedeeld met NB000040A-D05</v>
      </c>
      <c r="K55" t="str">
        <f t="shared" si="5"/>
        <v>Gedeeld met NB000040A-D05</v>
      </c>
    </row>
    <row r="56" spans="1:11" x14ac:dyDescent="0.2">
      <c r="A56" t="str">
        <f>Tabel15[[#This Row],[Objectcode]]&amp;"-"&amp;Tabel15[[#This Row],[Dakcode]]</f>
        <v>NB000040A-D03</v>
      </c>
      <c r="B56" t="s">
        <v>403</v>
      </c>
      <c r="C56" t="s">
        <v>126</v>
      </c>
      <c r="D56" t="s">
        <v>376</v>
      </c>
      <c r="E56" t="s">
        <v>378</v>
      </c>
      <c r="F56" t="str">
        <f t="shared" si="3"/>
        <v>Gedeeld met NB000040A-D05</v>
      </c>
      <c r="G56" s="3">
        <v>340</v>
      </c>
      <c r="H56" t="str">
        <f t="shared" si="4"/>
        <v>Gedeeld met NB000040A-D05</v>
      </c>
      <c r="I56" s="3" t="str">
        <f>IFERROR(Tabel15[[#This Row],[Totaal piekvermogen '[kWp']]]*1000/#REF!,"N.v.t.")</f>
        <v>N.v.t.</v>
      </c>
      <c r="J56" t="str">
        <f t="shared" si="5"/>
        <v>Gedeeld met NB000040A-D05</v>
      </c>
      <c r="K56" t="str">
        <f t="shared" si="5"/>
        <v>Gedeeld met NB000040A-D05</v>
      </c>
    </row>
    <row r="57" spans="1:11" x14ac:dyDescent="0.2">
      <c r="A57" t="str">
        <f>Tabel15[[#This Row],[Objectcode]]&amp;"-"&amp;Tabel15[[#This Row],[Dakcode]]</f>
        <v>NB000040A-D04</v>
      </c>
      <c r="B57" t="s">
        <v>403</v>
      </c>
      <c r="C57" t="s">
        <v>153</v>
      </c>
      <c r="D57" t="s">
        <v>376</v>
      </c>
      <c r="E57" t="s">
        <v>378</v>
      </c>
      <c r="F57" t="str">
        <f t="shared" si="3"/>
        <v>Gedeeld met NB000040A-D05</v>
      </c>
      <c r="G57" s="3">
        <v>340</v>
      </c>
      <c r="H57" t="str">
        <f t="shared" si="4"/>
        <v>Gedeeld met NB000040A-D05</v>
      </c>
      <c r="I57" s="3" t="str">
        <f>IFERROR(Tabel15[[#This Row],[Totaal piekvermogen '[kWp']]]*1000/#REF!,"N.v.t.")</f>
        <v>N.v.t.</v>
      </c>
      <c r="J57" t="str">
        <f t="shared" si="5"/>
        <v>Gedeeld met NB000040A-D05</v>
      </c>
      <c r="K57" t="str">
        <f t="shared" si="5"/>
        <v>Gedeeld met NB000040A-D05</v>
      </c>
    </row>
    <row r="58" spans="1:11" x14ac:dyDescent="0.2">
      <c r="A58" t="str">
        <f>Tabel15[[#This Row],[Objectcode]]&amp;"-"&amp;Tabel15[[#This Row],[Dakcode]]</f>
        <v>NB000040A-D05</v>
      </c>
      <c r="B58" t="s">
        <v>403</v>
      </c>
      <c r="C58" t="s">
        <v>254</v>
      </c>
      <c r="D58" t="s">
        <v>376</v>
      </c>
      <c r="E58" t="s">
        <v>378</v>
      </c>
      <c r="F58" t="str">
        <f t="shared" si="3"/>
        <v>Gedeeld met NB000040A-D05</v>
      </c>
      <c r="G58" s="3">
        <v>340</v>
      </c>
      <c r="H58" t="str">
        <f t="shared" si="4"/>
        <v>Gedeeld met NB000040A-D05</v>
      </c>
      <c r="I58" s="3" t="str">
        <f>IFERROR(Tabel15[[#This Row],[Totaal piekvermogen '[kWp']]]*1000/#REF!,"N.v.t.")</f>
        <v>N.v.t.</v>
      </c>
      <c r="J58" t="str">
        <f t="shared" si="5"/>
        <v>Gedeeld met NB000040A-D05</v>
      </c>
      <c r="K58" t="str">
        <f t="shared" si="5"/>
        <v>Gedeeld met NB000040A-D05</v>
      </c>
    </row>
    <row r="59" spans="1:11" x14ac:dyDescent="0.2">
      <c r="A59" t="str">
        <f>Tabel15[[#This Row],[Objectcode]]&amp;"-"&amp;Tabel15[[#This Row],[Dakcode]]</f>
        <v>NB000040A-D06</v>
      </c>
      <c r="B59" t="s">
        <v>403</v>
      </c>
      <c r="C59" t="s">
        <v>256</v>
      </c>
      <c r="D59" t="s">
        <v>376</v>
      </c>
      <c r="E59" t="s">
        <v>378</v>
      </c>
      <c r="F59" t="str">
        <f t="shared" si="3"/>
        <v>Gedeeld met NB000040A-D05</v>
      </c>
      <c r="G59" s="3">
        <v>340</v>
      </c>
      <c r="H59" t="str">
        <f t="shared" si="4"/>
        <v>Gedeeld met NB000040A-D05</v>
      </c>
      <c r="I59" s="3" t="str">
        <f>IFERROR(Tabel15[[#This Row],[Totaal piekvermogen '[kWp']]]*1000/#REF!,"N.v.t.")</f>
        <v>N.v.t.</v>
      </c>
      <c r="J59" t="str">
        <f t="shared" si="5"/>
        <v>Gedeeld met NB000040A-D05</v>
      </c>
      <c r="K59" t="str">
        <f t="shared" si="5"/>
        <v>Gedeeld met NB000040A-D05</v>
      </c>
    </row>
    <row r="60" spans="1:11" x14ac:dyDescent="0.2">
      <c r="A60" t="str">
        <f>Tabel15[[#This Row],[Objectcode]]&amp;"-"&amp;Tabel15[[#This Row],[Dakcode]]</f>
        <v>NB000040A-D07</v>
      </c>
      <c r="B60" t="s">
        <v>403</v>
      </c>
      <c r="C60" t="s">
        <v>388</v>
      </c>
      <c r="D60" t="s">
        <v>376</v>
      </c>
      <c r="E60" t="s">
        <v>378</v>
      </c>
      <c r="F60" t="str">
        <f t="shared" si="3"/>
        <v>Gedeeld met NB000040A-D05</v>
      </c>
      <c r="G60" s="3">
        <v>340</v>
      </c>
      <c r="H60" t="str">
        <f t="shared" si="4"/>
        <v>Gedeeld met NB000040A-D05</v>
      </c>
      <c r="I60" s="3" t="str">
        <f>IFERROR(Tabel15[[#This Row],[Totaal piekvermogen '[kWp']]]*1000/#REF!,"N.v.t.")</f>
        <v>N.v.t.</v>
      </c>
      <c r="J60" t="str">
        <f t="shared" si="5"/>
        <v>Gedeeld met NB000040A-D05</v>
      </c>
      <c r="K60" t="str">
        <f t="shared" si="5"/>
        <v>Gedeeld met NB000040A-D05</v>
      </c>
    </row>
    <row r="61" spans="1:11" x14ac:dyDescent="0.2">
      <c r="A61" t="str">
        <f>Tabel15[[#This Row],[Objectcode]]&amp;"-"&amp;Tabel15[[#This Row],[Dakcode]]</f>
        <v>NB000040A-D08</v>
      </c>
      <c r="B61" t="s">
        <v>403</v>
      </c>
      <c r="C61" t="s">
        <v>390</v>
      </c>
      <c r="D61" t="s">
        <v>376</v>
      </c>
      <c r="E61" t="s">
        <v>378</v>
      </c>
      <c r="F61" t="str">
        <f t="shared" si="3"/>
        <v>Gedeeld met NB000040A-D05</v>
      </c>
      <c r="G61" s="3">
        <v>340</v>
      </c>
      <c r="H61" t="str">
        <f t="shared" si="4"/>
        <v>Gedeeld met NB000040A-D05</v>
      </c>
      <c r="I61" s="3" t="str">
        <f>IFERROR(Tabel15[[#This Row],[Totaal piekvermogen '[kWp']]]*1000/#REF!,"N.v.t.")</f>
        <v>N.v.t.</v>
      </c>
      <c r="J61" t="str">
        <f t="shared" si="5"/>
        <v>Gedeeld met NB000040A-D05</v>
      </c>
      <c r="K61" t="str">
        <f t="shared" si="5"/>
        <v>Gedeeld met NB000040A-D05</v>
      </c>
    </row>
    <row r="62" spans="1:11" x14ac:dyDescent="0.2">
      <c r="A62" t="str">
        <f>Tabel15[[#This Row],[Objectcode]]&amp;"-"&amp;Tabel15[[#This Row],[Dakcode]]</f>
        <v>NB000040A-D09</v>
      </c>
      <c r="B62" t="s">
        <v>403</v>
      </c>
      <c r="C62" t="s">
        <v>392</v>
      </c>
      <c r="D62" t="s">
        <v>376</v>
      </c>
      <c r="E62" t="s">
        <v>378</v>
      </c>
      <c r="F62" t="str">
        <f t="shared" si="3"/>
        <v>Gedeeld met NB000040A-D05</v>
      </c>
      <c r="G62" s="3">
        <v>340</v>
      </c>
      <c r="H62" t="str">
        <f t="shared" si="4"/>
        <v>Gedeeld met NB000040A-D05</v>
      </c>
      <c r="I62" s="3" t="str">
        <f>IFERROR(Tabel15[[#This Row],[Totaal piekvermogen '[kWp']]]*1000/#REF!,"N.v.t.")</f>
        <v>N.v.t.</v>
      </c>
      <c r="J62" t="str">
        <f t="shared" si="5"/>
        <v>Gedeeld met NB000040A-D05</v>
      </c>
      <c r="K62" t="str">
        <f t="shared" si="5"/>
        <v>Gedeeld met NB000040A-D05</v>
      </c>
    </row>
    <row r="63" spans="1:11" x14ac:dyDescent="0.2">
      <c r="A63" t="str">
        <f>Tabel15[[#This Row],[Objectcode]]&amp;"-"&amp;Tabel15[[#This Row],[Dakcode]]</f>
        <v>NB000040A-D10</v>
      </c>
      <c r="B63" t="s">
        <v>403</v>
      </c>
      <c r="C63" t="s">
        <v>394</v>
      </c>
      <c r="D63" t="s">
        <v>376</v>
      </c>
      <c r="E63" t="s">
        <v>378</v>
      </c>
      <c r="F63" t="str">
        <f t="shared" si="3"/>
        <v>Gedeeld met NB000040A-D05</v>
      </c>
      <c r="G63" s="3">
        <v>340</v>
      </c>
      <c r="H63" t="str">
        <f t="shared" si="4"/>
        <v>Gedeeld met NB000040A-D05</v>
      </c>
      <c r="I63" s="3" t="str">
        <f>IFERROR(Tabel15[[#This Row],[Totaal piekvermogen '[kWp']]]*1000/#REF!,"N.v.t.")</f>
        <v>N.v.t.</v>
      </c>
      <c r="J63" t="str">
        <f t="shared" si="5"/>
        <v>Gedeeld met NB000040A-D05</v>
      </c>
      <c r="K63" t="str">
        <f t="shared" si="5"/>
        <v>Gedeeld met NB000040A-D05</v>
      </c>
    </row>
    <row r="64" spans="1:11" x14ac:dyDescent="0.2">
      <c r="A64" t="str">
        <f>Tabel15[[#This Row],[Objectcode]]&amp;"-"&amp;Tabel15[[#This Row],[Dakcode]]</f>
        <v>NB000041-D01a</v>
      </c>
      <c r="B64" t="s">
        <v>406</v>
      </c>
      <c r="C64" t="s">
        <v>132</v>
      </c>
      <c r="D64" t="s">
        <v>407</v>
      </c>
      <c r="E64" t="s">
        <v>408</v>
      </c>
      <c r="F64" s="3">
        <v>154</v>
      </c>
      <c r="G64" s="3">
        <v>340</v>
      </c>
      <c r="H64" s="3">
        <f>Tabel15[[#This Row],[Indicatief aantal PV-panelen ]]*Tabel15[[#This Row],[Paneelpiekvermogen '[Wp']]]/1000</f>
        <v>52.36</v>
      </c>
      <c r="I64" s="3" t="str">
        <f>IFERROR(Tabel15[[#This Row],[Totaal piekvermogen '[kWp']]]*1000/#REF!,"N.v.t.")</f>
        <v>N.v.t.</v>
      </c>
      <c r="J64" s="3">
        <v>740.3</v>
      </c>
      <c r="K64" s="3">
        <f>Tabel15[[#This Row],[Totaal piekvermogen '[kWp']]]*Tabel15[[#This Row],[Specifieke opbrengst '[kWh/kWp jaar']]]</f>
        <v>38762.108</v>
      </c>
    </row>
    <row r="65" spans="1:11" x14ac:dyDescent="0.2">
      <c r="A65" t="str">
        <f>Tabel15[[#This Row],[Objectcode]]&amp;"-"&amp;Tabel15[[#This Row],[Dakcode]]</f>
        <v>NB000041-D01b</v>
      </c>
      <c r="B65" t="s">
        <v>406</v>
      </c>
      <c r="C65" t="s">
        <v>165</v>
      </c>
      <c r="D65" t="s">
        <v>407</v>
      </c>
      <c r="E65" t="s">
        <v>408</v>
      </c>
      <c r="F65" t="str">
        <f>"Gedeeld met "&amp;$A$66</f>
        <v>Gedeeld met NB000045-D01</v>
      </c>
      <c r="G65" s="3">
        <v>340</v>
      </c>
      <c r="H65" t="str">
        <f>"Gedeeld met "&amp;$A$66</f>
        <v>Gedeeld met NB000045-D01</v>
      </c>
      <c r="I65" s="3" t="str">
        <f>IFERROR(Tabel15[[#This Row],[Totaal piekvermogen '[kWp']]]*1000/#REF!,"N.v.t.")</f>
        <v>N.v.t.</v>
      </c>
      <c r="J65" t="str">
        <f>"Gedeeld met "&amp;$A$66</f>
        <v>Gedeeld met NB000045-D01</v>
      </c>
      <c r="K65" t="str">
        <f>"Gedeeld met "&amp;$A$66</f>
        <v>Gedeeld met NB000045-D01</v>
      </c>
    </row>
    <row r="66" spans="1:11" x14ac:dyDescent="0.2">
      <c r="A66" t="str">
        <f>Tabel15[[#This Row],[Objectcode]]&amp;"-"&amp;Tabel15[[#This Row],[Dakcode]]</f>
        <v>NB000045-D01</v>
      </c>
      <c r="B66" t="s">
        <v>411</v>
      </c>
      <c r="C66" t="s">
        <v>58</v>
      </c>
      <c r="D66" t="s">
        <v>397</v>
      </c>
      <c r="E66" t="s">
        <v>398</v>
      </c>
      <c r="F66" s="3">
        <v>148</v>
      </c>
      <c r="G66" s="3">
        <v>340</v>
      </c>
      <c r="H66" s="3">
        <f>Tabel15[[#This Row],[Indicatief aantal PV-panelen ]]*Tabel15[[#This Row],[Paneelpiekvermogen '[Wp']]]/1000</f>
        <v>50.32</v>
      </c>
      <c r="I66" s="3" t="str">
        <f>IFERROR(Tabel15[[#This Row],[Totaal piekvermogen '[kWp']]]*1000/#REF!,"N.v.t.")</f>
        <v>N.v.t.</v>
      </c>
      <c r="J66" s="3">
        <v>0</v>
      </c>
      <c r="K66" s="3">
        <f>Tabel15[[#This Row],[Totaal piekvermogen '[kWp']]]*Tabel15[[#This Row],[Specifieke opbrengst '[kWh/kWp jaar']]]</f>
        <v>0</v>
      </c>
    </row>
    <row r="67" spans="1:11" x14ac:dyDescent="0.2">
      <c r="A67" t="str">
        <f>Tabel15[[#This Row],[Objectcode]]&amp;"-"&amp;Tabel15[[#This Row],[Dakcode]]</f>
        <v>NB000046-D01</v>
      </c>
      <c r="B67" t="s">
        <v>412</v>
      </c>
      <c r="C67" t="s">
        <v>58</v>
      </c>
      <c r="D67" t="s">
        <v>397</v>
      </c>
      <c r="E67" t="s">
        <v>398</v>
      </c>
      <c r="F67" s="3">
        <v>84</v>
      </c>
      <c r="G67" s="3"/>
      <c r="H67" s="3">
        <f>Tabel15[[#This Row],[Indicatief aantal PV-panelen ]]*Tabel15[[#This Row],[Paneelpiekvermogen '[Wp']]]/1000</f>
        <v>0</v>
      </c>
      <c r="I67" s="3" t="str">
        <f>IFERROR(Tabel15[[#This Row],[Totaal piekvermogen '[kWp']]]*1000/#REF!,"N.v.t.")</f>
        <v>N.v.t.</v>
      </c>
      <c r="J67" s="3"/>
      <c r="K67" s="3">
        <f>Tabel15[[#This Row],[Totaal piekvermogen '[kWp']]]*Tabel15[[#This Row],[Specifieke opbrengst '[kWh/kWp jaar']]]</f>
        <v>0</v>
      </c>
    </row>
    <row r="68" spans="1:11" x14ac:dyDescent="0.2">
      <c r="A68" t="str">
        <f>Tabel15[[#This Row],[Objectcode]]&amp;"-"&amp;Tabel15[[#This Row],[Dakcode]]</f>
        <v>NB000052-D01</v>
      </c>
      <c r="B68" t="s">
        <v>416</v>
      </c>
      <c r="C68" t="s">
        <v>58</v>
      </c>
      <c r="D68" t="s">
        <v>397</v>
      </c>
      <c r="E68" t="s">
        <v>398</v>
      </c>
      <c r="F68" s="3">
        <v>46</v>
      </c>
      <c r="G68" s="3">
        <v>340</v>
      </c>
      <c r="H68" s="3">
        <f>Tabel15[[#This Row],[Indicatief aantal PV-panelen ]]*Tabel15[[#This Row],[Paneelpiekvermogen '[Wp']]]/1000</f>
        <v>15.64</v>
      </c>
      <c r="I68" s="3" t="str">
        <f>IFERROR(Tabel15[[#This Row],[Totaal piekvermogen '[kWp']]]*1000/#REF!,"N.v.t.")</f>
        <v>N.v.t.</v>
      </c>
      <c r="J68" s="3">
        <v>0</v>
      </c>
      <c r="K68" s="3">
        <f>Tabel15[[#This Row],[Totaal piekvermogen '[kWp']]]*Tabel15[[#This Row],[Specifieke opbrengst '[kWh/kWp jaar']]]</f>
        <v>0</v>
      </c>
    </row>
    <row r="69" spans="1:11" x14ac:dyDescent="0.2">
      <c r="A69" t="str">
        <f>Tabel15[[#This Row],[Objectcode]]&amp;"-"&amp;Tabel15[[#This Row],[Dakcode]]</f>
        <v>NB000057-D01</v>
      </c>
      <c r="B69" t="s">
        <v>417</v>
      </c>
      <c r="C69" t="s">
        <v>58</v>
      </c>
      <c r="D69" t="s">
        <v>418</v>
      </c>
      <c r="E69" t="s">
        <v>419</v>
      </c>
      <c r="F69" s="3">
        <v>145</v>
      </c>
      <c r="G69" s="3">
        <v>340</v>
      </c>
      <c r="H69" s="3">
        <f>Tabel15[[#This Row],[Indicatief aantal PV-panelen ]]*Tabel15[[#This Row],[Paneelpiekvermogen '[Wp']]]/1000</f>
        <v>49.3</v>
      </c>
      <c r="I69" s="3" t="str">
        <f>IFERROR(Tabel15[[#This Row],[Totaal piekvermogen '[kWp']]]*1000/#REF!,"N.v.t.")</f>
        <v>N.v.t.</v>
      </c>
      <c r="J69" s="3">
        <v>855.9</v>
      </c>
      <c r="K69" s="3">
        <f>Tabel15[[#This Row],[Totaal piekvermogen '[kWp']]]*Tabel15[[#This Row],[Specifieke opbrengst '[kWh/kWp jaar']]]</f>
        <v>42195.869999999995</v>
      </c>
    </row>
    <row r="70" spans="1:11" x14ac:dyDescent="0.2">
      <c r="A70" t="str">
        <f>Tabel15[[#This Row],[Objectcode]]&amp;"-"&amp;Tabel15[[#This Row],[Dakcode]]</f>
        <v>NB000057-D02</v>
      </c>
      <c r="B70" t="s">
        <v>417</v>
      </c>
      <c r="C70" t="s">
        <v>94</v>
      </c>
      <c r="D70" t="s">
        <v>418</v>
      </c>
      <c r="E70" t="s">
        <v>419</v>
      </c>
      <c r="F70" s="3">
        <v>253</v>
      </c>
      <c r="G70" s="3">
        <v>340</v>
      </c>
      <c r="H70" s="3">
        <f>Tabel15[[#This Row],[Indicatief aantal PV-panelen ]]*Tabel15[[#This Row],[Paneelpiekvermogen '[Wp']]]/1000</f>
        <v>86.02</v>
      </c>
      <c r="I70" s="3" t="str">
        <f>IFERROR(Tabel15[[#This Row],[Totaal piekvermogen '[kWp']]]*1000/#REF!,"N.v.t.")</f>
        <v>N.v.t.</v>
      </c>
      <c r="J70" s="3">
        <v>855.9</v>
      </c>
      <c r="K70" s="3">
        <f>Tabel15[[#This Row],[Totaal piekvermogen '[kWp']]]*Tabel15[[#This Row],[Specifieke opbrengst '[kWh/kWp jaar']]]</f>
        <v>73624.517999999996</v>
      </c>
    </row>
    <row r="71" spans="1:11" x14ac:dyDescent="0.2">
      <c r="A71" t="str">
        <f>Tabel15[[#This Row],[Objectcode]]&amp;"-"&amp;Tabel15[[#This Row],[Dakcode]]</f>
        <v>NB000057-D03</v>
      </c>
      <c r="B71" t="s">
        <v>417</v>
      </c>
      <c r="C71" t="s">
        <v>126</v>
      </c>
      <c r="D71" t="s">
        <v>418</v>
      </c>
      <c r="E71" t="s">
        <v>419</v>
      </c>
      <c r="F71" s="3">
        <v>200</v>
      </c>
      <c r="G71" s="3">
        <v>340</v>
      </c>
      <c r="H71" s="3">
        <f>Tabel15[[#This Row],[Indicatief aantal PV-panelen ]]*Tabel15[[#This Row],[Paneelpiekvermogen '[Wp']]]/1000</f>
        <v>68</v>
      </c>
      <c r="I71" s="3" t="str">
        <f>IFERROR(Tabel15[[#This Row],[Totaal piekvermogen '[kWp']]]*1000/#REF!,"N.v.t.")</f>
        <v>N.v.t.</v>
      </c>
      <c r="J71" s="3">
        <v>855.9</v>
      </c>
      <c r="K71" s="3">
        <f>Tabel15[[#This Row],[Totaal piekvermogen '[kWp']]]*Tabel15[[#This Row],[Specifieke opbrengst '[kWh/kWp jaar']]]</f>
        <v>58201.2</v>
      </c>
    </row>
    <row r="72" spans="1:11" x14ac:dyDescent="0.2">
      <c r="A72" t="str">
        <f>Tabel15[[#This Row],[Objectcode]]&amp;"-"&amp;Tabel15[[#This Row],[Dakcode]]</f>
        <v>NB000061-D01</v>
      </c>
      <c r="B72" t="s">
        <v>424</v>
      </c>
      <c r="C72" t="s">
        <v>58</v>
      </c>
      <c r="D72" t="s">
        <v>418</v>
      </c>
      <c r="E72" t="s">
        <v>419</v>
      </c>
      <c r="F72" s="3">
        <v>72</v>
      </c>
      <c r="G72" s="3"/>
      <c r="H72" s="3">
        <f>Tabel15[[#This Row],[Indicatief aantal PV-panelen ]]*Tabel15[[#This Row],[Paneelpiekvermogen '[Wp']]]/1000</f>
        <v>0</v>
      </c>
      <c r="I72" s="3" t="str">
        <f>IFERROR(Tabel15[[#This Row],[Totaal piekvermogen '[kWp']]]*1000/#REF!,"N.v.t.")</f>
        <v>N.v.t.</v>
      </c>
      <c r="J72" s="3"/>
      <c r="K72" s="3">
        <f>Tabel15[[#This Row],[Totaal piekvermogen '[kWp']]]*Tabel15[[#This Row],[Specifieke opbrengst '[kWh/kWp jaar']]]</f>
        <v>0</v>
      </c>
    </row>
    <row r="73" spans="1:11" x14ac:dyDescent="0.2">
      <c r="A73" t="str">
        <f>Tabel15[[#This Row],[Objectcode]]&amp;"-"&amp;Tabel15[[#This Row],[Dakcode]]</f>
        <v>NH000076a-D01</v>
      </c>
      <c r="B73" t="s">
        <v>437</v>
      </c>
      <c r="C73" t="s">
        <v>58</v>
      </c>
      <c r="D73" t="s">
        <v>432</v>
      </c>
      <c r="E73" t="s">
        <v>433</v>
      </c>
      <c r="F73" s="3">
        <v>104</v>
      </c>
      <c r="G73" s="3">
        <v>340</v>
      </c>
      <c r="H73" s="3">
        <f>Tabel15[[#This Row],[Indicatief aantal PV-panelen ]]*Tabel15[[#This Row],[Paneelpiekvermogen '[Wp']]]/1000</f>
        <v>35.36</v>
      </c>
      <c r="I73" s="3" t="str">
        <f>IFERROR(Tabel15[[#This Row],[Totaal piekvermogen '[kWp']]]*1000/#REF!,"N.v.t.")</f>
        <v>N.v.t.</v>
      </c>
      <c r="J73" s="3" t="e">
        <f>"Gedeeld met "&amp;#REF!</f>
        <v>#REF!</v>
      </c>
      <c r="K73" s="3" t="e">
        <f>"Gedeeld met "&amp;#REF!</f>
        <v>#REF!</v>
      </c>
    </row>
    <row r="74" spans="1:11" x14ac:dyDescent="0.2">
      <c r="A74" t="str">
        <f>Tabel15[[#This Row],[Objectcode]]&amp;"-"&amp;Tabel15[[#This Row],[Dakcode]]</f>
        <v>NH000076a-D02</v>
      </c>
      <c r="B74" t="s">
        <v>437</v>
      </c>
      <c r="C74" t="s">
        <v>94</v>
      </c>
      <c r="D74" t="s">
        <v>432</v>
      </c>
      <c r="E74" t="s">
        <v>433</v>
      </c>
      <c r="F74" s="3">
        <v>114</v>
      </c>
      <c r="G74" s="3">
        <v>340</v>
      </c>
      <c r="H74" s="3">
        <f>Tabel15[[#This Row],[Indicatief aantal PV-panelen ]]*Tabel15[[#This Row],[Paneelpiekvermogen '[Wp']]]/1000</f>
        <v>38.76</v>
      </c>
      <c r="I74" s="3" t="str">
        <f>IFERROR(Tabel15[[#This Row],[Totaal piekvermogen '[kWp']]]*1000/#REF!,"N.v.t.")</f>
        <v>N.v.t.</v>
      </c>
      <c r="J74" s="3" t="e">
        <f>"Gedeeld met "&amp;#REF!</f>
        <v>#REF!</v>
      </c>
      <c r="K74" s="3" t="e">
        <f>"Gedeeld met "&amp;#REF!</f>
        <v>#REF!</v>
      </c>
    </row>
    <row r="75" spans="1:11" x14ac:dyDescent="0.2">
      <c r="A75" t="str">
        <f>Tabel15[[#This Row],[Objectcode]]&amp;"-"&amp;Tabel15[[#This Row],[Dakcode]]</f>
        <v>NH000081-D01</v>
      </c>
      <c r="B75" t="s">
        <v>439</v>
      </c>
      <c r="C75" t="s">
        <v>58</v>
      </c>
      <c r="D75" t="s">
        <v>440</v>
      </c>
      <c r="E75" t="s">
        <v>441</v>
      </c>
      <c r="F75" s="3">
        <v>8</v>
      </c>
      <c r="G75" s="3">
        <v>340</v>
      </c>
      <c r="H75" s="3">
        <f>Tabel15[[#This Row],[Indicatief aantal PV-panelen ]]*Tabel15[[#This Row],[Paneelpiekvermogen '[Wp']]]/1000</f>
        <v>2.72</v>
      </c>
      <c r="I75" s="3" t="str">
        <f>IFERROR(Tabel15[[#This Row],[Totaal piekvermogen '[kWp']]]*1000/#REF!,"N.v.t.")</f>
        <v>N.v.t.</v>
      </c>
      <c r="J75" s="3">
        <v>814</v>
      </c>
      <c r="K75" s="3">
        <f>Tabel15[[#This Row],[Totaal piekvermogen '[kWp']]]*Tabel15[[#This Row],[Specifieke opbrengst '[kWh/kWp jaar']]]</f>
        <v>2214.0800000000004</v>
      </c>
    </row>
    <row r="76" spans="1:11" x14ac:dyDescent="0.2">
      <c r="A76" t="str">
        <f>Tabel15[[#This Row],[Objectcode]]&amp;"-"&amp;Tabel15[[#This Row],[Dakcode]]</f>
        <v>NH000081-D02</v>
      </c>
      <c r="B76" t="s">
        <v>439</v>
      </c>
      <c r="C76" t="s">
        <v>94</v>
      </c>
      <c r="D76" t="s">
        <v>440</v>
      </c>
      <c r="E76" t="s">
        <v>441</v>
      </c>
      <c r="F76" s="3">
        <v>12</v>
      </c>
      <c r="G76" s="3">
        <v>340</v>
      </c>
      <c r="H76" s="3">
        <f>Tabel15[[#This Row],[Indicatief aantal PV-panelen ]]*Tabel15[[#This Row],[Paneelpiekvermogen '[Wp']]]/1000</f>
        <v>4.08</v>
      </c>
      <c r="I76" s="3" t="str">
        <f>IFERROR(Tabel15[[#This Row],[Totaal piekvermogen '[kWp']]]*1000/#REF!,"N.v.t.")</f>
        <v>N.v.t.</v>
      </c>
      <c r="J76" s="3">
        <v>814</v>
      </c>
      <c r="K76" s="3">
        <f>Tabel15[[#This Row],[Totaal piekvermogen '[kWp']]]*Tabel15[[#This Row],[Specifieke opbrengst '[kWh/kWp jaar']]]</f>
        <v>3321.12</v>
      </c>
    </row>
    <row r="77" spans="1:11" x14ac:dyDescent="0.2">
      <c r="A77" t="str">
        <f>Tabel15[[#This Row],[Objectcode]]&amp;"-"&amp;Tabel15[[#This Row],[Dakcode]]</f>
        <v>NH000081-D03</v>
      </c>
      <c r="B77" t="s">
        <v>439</v>
      </c>
      <c r="C77" t="s">
        <v>126</v>
      </c>
      <c r="D77" t="s">
        <v>440</v>
      </c>
      <c r="E77" t="s">
        <v>441</v>
      </c>
      <c r="F77" s="3">
        <v>16</v>
      </c>
      <c r="G77" s="3">
        <v>340</v>
      </c>
      <c r="H77" s="3">
        <f>Tabel15[[#This Row],[Indicatief aantal PV-panelen ]]*Tabel15[[#This Row],[Paneelpiekvermogen '[Wp']]]/1000</f>
        <v>5.44</v>
      </c>
      <c r="I77" s="3" t="str">
        <f>IFERROR(Tabel15[[#This Row],[Totaal piekvermogen '[kWp']]]*1000/#REF!,"N.v.t.")</f>
        <v>N.v.t.</v>
      </c>
      <c r="J77" s="3">
        <v>814</v>
      </c>
      <c r="K77" s="3">
        <f>Tabel15[[#This Row],[Totaal piekvermogen '[kWp']]]*Tabel15[[#This Row],[Specifieke opbrengst '[kWh/kWp jaar']]]</f>
        <v>4428.1600000000008</v>
      </c>
    </row>
    <row r="78" spans="1:11" x14ac:dyDescent="0.2">
      <c r="A78" t="str">
        <f>Tabel15[[#This Row],[Objectcode]]&amp;"-"&amp;Tabel15[[#This Row],[Dakcode]]</f>
        <v>NH000085-D01</v>
      </c>
      <c r="B78" t="s">
        <v>445</v>
      </c>
      <c r="C78" t="s">
        <v>58</v>
      </c>
      <c r="D78" t="s">
        <v>446</v>
      </c>
      <c r="E78" t="s">
        <v>447</v>
      </c>
      <c r="F78" s="3">
        <v>152</v>
      </c>
      <c r="G78" s="3">
        <v>340</v>
      </c>
      <c r="H78" s="3">
        <f>Tabel15[[#This Row],[Indicatief aantal PV-panelen ]]*Tabel15[[#This Row],[Paneelpiekvermogen '[Wp']]]/1000</f>
        <v>51.68</v>
      </c>
      <c r="I78" s="3" t="str">
        <f>IFERROR(Tabel15[[#This Row],[Totaal piekvermogen '[kWp']]]*1000/#REF!,"N.v.t.")</f>
        <v>N.v.t.</v>
      </c>
      <c r="J78" s="3">
        <v>875</v>
      </c>
      <c r="K78" s="3">
        <f>Tabel15[[#This Row],[Totaal piekvermogen '[kWp']]]*Tabel15[[#This Row],[Specifieke opbrengst '[kWh/kWp jaar']]]</f>
        <v>45220</v>
      </c>
    </row>
    <row r="79" spans="1:11" x14ac:dyDescent="0.2">
      <c r="A79" t="str">
        <f>Tabel15[[#This Row],[Objectcode]]&amp;"-"&amp;Tabel15[[#This Row],[Dakcode]]</f>
        <v>NH000085-D02</v>
      </c>
      <c r="B79" t="s">
        <v>445</v>
      </c>
      <c r="C79" t="s">
        <v>94</v>
      </c>
      <c r="D79" t="s">
        <v>446</v>
      </c>
      <c r="E79" t="s">
        <v>447</v>
      </c>
      <c r="F79" s="3">
        <v>55</v>
      </c>
      <c r="G79" s="3">
        <v>340</v>
      </c>
      <c r="H79" s="3">
        <f>Tabel15[[#This Row],[Indicatief aantal PV-panelen ]]*Tabel15[[#This Row],[Paneelpiekvermogen '[Wp']]]/1000</f>
        <v>18.7</v>
      </c>
      <c r="I79" s="3" t="str">
        <f>IFERROR(Tabel15[[#This Row],[Totaal piekvermogen '[kWp']]]*1000/#REF!,"N.v.t.")</f>
        <v>N.v.t.</v>
      </c>
      <c r="J79" s="3">
        <v>875</v>
      </c>
      <c r="K79" s="3">
        <f>Tabel15[[#This Row],[Totaal piekvermogen '[kWp']]]*Tabel15[[#This Row],[Specifieke opbrengst '[kWh/kWp jaar']]]</f>
        <v>16362.5</v>
      </c>
    </row>
    <row r="80" spans="1:11" x14ac:dyDescent="0.2">
      <c r="A80" t="str">
        <f>Tabel15[[#This Row],[Objectcode]]&amp;"-"&amp;Tabel15[[#This Row],[Dakcode]]</f>
        <v>NH000085-D03</v>
      </c>
      <c r="B80" t="s">
        <v>445</v>
      </c>
      <c r="C80" t="s">
        <v>126</v>
      </c>
      <c r="D80" t="s">
        <v>446</v>
      </c>
      <c r="E80" t="s">
        <v>447</v>
      </c>
      <c r="F80" s="3">
        <v>106</v>
      </c>
      <c r="G80" s="3">
        <v>340</v>
      </c>
      <c r="H80" s="3">
        <f>Tabel15[[#This Row],[Indicatief aantal PV-panelen ]]*Tabel15[[#This Row],[Paneelpiekvermogen '[Wp']]]/1000</f>
        <v>36.04</v>
      </c>
      <c r="I80" s="3" t="str">
        <f>IFERROR(Tabel15[[#This Row],[Totaal piekvermogen '[kWp']]]*1000/#REF!,"N.v.t.")</f>
        <v>N.v.t.</v>
      </c>
      <c r="J80" s="3">
        <v>875</v>
      </c>
      <c r="K80" s="3">
        <f>Tabel15[[#This Row],[Totaal piekvermogen '[kWp']]]*Tabel15[[#This Row],[Specifieke opbrengst '[kWh/kWp jaar']]]</f>
        <v>31535</v>
      </c>
    </row>
    <row r="81" spans="1:11" x14ac:dyDescent="0.2">
      <c r="A81" t="str">
        <f>Tabel15[[#This Row],[Objectcode]]&amp;"-"&amp;Tabel15[[#This Row],[Dakcode]]</f>
        <v>NH000089A-D01</v>
      </c>
      <c r="B81" t="s">
        <v>452</v>
      </c>
      <c r="C81" t="s">
        <v>58</v>
      </c>
      <c r="D81" t="s">
        <v>453</v>
      </c>
      <c r="E81" t="s">
        <v>450</v>
      </c>
      <c r="F81" s="3">
        <v>60</v>
      </c>
      <c r="G81" s="3">
        <v>340</v>
      </c>
      <c r="H81" s="3">
        <f>Tabel15[[#This Row],[Indicatief aantal PV-panelen ]]*Tabel15[[#This Row],[Paneelpiekvermogen '[Wp']]]/1000</f>
        <v>20.399999999999999</v>
      </c>
      <c r="I81" s="12" t="str">
        <f>IFERROR(Tabel15[[#This Row],[Totaal piekvermogen '[kWp']]]*1000/#REF!,"N.v.t.")</f>
        <v>N.v.t.</v>
      </c>
      <c r="J81" s="3">
        <v>804</v>
      </c>
      <c r="K81" s="12">
        <f>Tabel15[[#This Row],[Totaal piekvermogen '[kWp']]]*Tabel15[[#This Row],[Specifieke opbrengst '[kWh/kWp jaar']]]</f>
        <v>16401.599999999999</v>
      </c>
    </row>
    <row r="82" spans="1:11" x14ac:dyDescent="0.2">
      <c r="A82" t="str">
        <f>Tabel15[[#This Row],[Objectcode]]&amp;"-"&amp;Tabel15[[#This Row],[Dakcode]]</f>
        <v>NH000089-D01</v>
      </c>
      <c r="B82" t="s">
        <v>455</v>
      </c>
      <c r="C82" t="s">
        <v>58</v>
      </c>
      <c r="D82" t="s">
        <v>453</v>
      </c>
      <c r="E82" t="s">
        <v>450</v>
      </c>
      <c r="F82" s="3">
        <v>140</v>
      </c>
      <c r="G82" s="3">
        <v>340</v>
      </c>
      <c r="H82" s="3">
        <f>Tabel15[[#This Row],[Indicatief aantal PV-panelen ]]*Tabel15[[#This Row],[Paneelpiekvermogen '[Wp']]]/1000</f>
        <v>47.6</v>
      </c>
      <c r="I82" s="12" t="str">
        <f>IFERROR(Tabel15[[#This Row],[Totaal piekvermogen '[kWp']]]*1000/#REF!,"N.v.t.")</f>
        <v>N.v.t.</v>
      </c>
      <c r="J82" s="3">
        <v>804</v>
      </c>
      <c r="K82" s="12">
        <f>Tabel15[[#This Row],[Totaal piekvermogen '[kWp']]]*Tabel15[[#This Row],[Specifieke opbrengst '[kWh/kWp jaar']]]</f>
        <v>38270.400000000001</v>
      </c>
    </row>
    <row r="83" spans="1:11" s="11" customFormat="1" ht="10.9" customHeight="1" x14ac:dyDescent="0.2">
      <c r="A83" t="str">
        <f>Tabel15[[#This Row],[Objectcode]]&amp;"-"&amp;Tabel15[[#This Row],[Dakcode]]</f>
        <v>NH000417a-D01</v>
      </c>
      <c r="B83" t="s">
        <v>488</v>
      </c>
      <c r="C83" t="s">
        <v>58</v>
      </c>
      <c r="D83" t="s">
        <v>482</v>
      </c>
      <c r="E83" t="s">
        <v>483</v>
      </c>
      <c r="F83" s="3">
        <v>22</v>
      </c>
      <c r="G83" s="3">
        <v>340</v>
      </c>
      <c r="H83" s="3">
        <f>Tabel15[[#This Row],[Indicatief aantal PV-panelen ]]*Tabel15[[#This Row],[Paneelpiekvermogen '[Wp']]]/1000</f>
        <v>7.48</v>
      </c>
      <c r="I83" s="3" t="str">
        <f>IFERROR(Tabel15[[#This Row],[Totaal piekvermogen '[kWp']]]*1000/#REF!,"N.v.t.")</f>
        <v>N.v.t.</v>
      </c>
      <c r="J83" s="3">
        <v>845</v>
      </c>
      <c r="K83" s="3">
        <f>Tabel15[[#This Row],[Totaal piekvermogen '[kWp']]]*Tabel15[[#This Row],[Specifieke opbrengst '[kWh/kWp jaar']]]</f>
        <v>6320.6</v>
      </c>
    </row>
    <row r="84" spans="1:11" s="11" customFormat="1" x14ac:dyDescent="0.2">
      <c r="A84" t="str">
        <f>Tabel15[[#This Row],[Objectcode]]&amp;"-"&amp;Tabel15[[#This Row],[Dakcode]]</f>
        <v>NH000417a-D02</v>
      </c>
      <c r="B84" t="s">
        <v>488</v>
      </c>
      <c r="C84" t="s">
        <v>94</v>
      </c>
      <c r="D84" t="s">
        <v>482</v>
      </c>
      <c r="E84" t="s">
        <v>483</v>
      </c>
      <c r="F84" s="3">
        <v>22</v>
      </c>
      <c r="G84" s="3">
        <v>340</v>
      </c>
      <c r="H84" s="3">
        <f>Tabel15[[#This Row],[Indicatief aantal PV-panelen ]]*Tabel15[[#This Row],[Paneelpiekvermogen '[Wp']]]/1000</f>
        <v>7.48</v>
      </c>
      <c r="I84" s="3" t="str">
        <f>IFERROR(Tabel15[[#This Row],[Totaal piekvermogen '[kWp']]]*1000/#REF!,"N.v.t.")</f>
        <v>N.v.t.</v>
      </c>
      <c r="J84" s="3">
        <v>845</v>
      </c>
      <c r="K84" s="3">
        <f>Tabel15[[#This Row],[Totaal piekvermogen '[kWp']]]*Tabel15[[#This Row],[Specifieke opbrengst '[kWh/kWp jaar']]]</f>
        <v>6320.6</v>
      </c>
    </row>
    <row r="85" spans="1:11" x14ac:dyDescent="0.2">
      <c r="A85" t="str">
        <f>Tabel15[[#This Row],[Objectcode]]&amp;"-"&amp;Tabel15[[#This Row],[Dakcode]]</f>
        <v>NH000417a-D03</v>
      </c>
      <c r="B85" t="s">
        <v>488</v>
      </c>
      <c r="C85" t="s">
        <v>126</v>
      </c>
      <c r="D85" t="s">
        <v>482</v>
      </c>
      <c r="E85" t="s">
        <v>483</v>
      </c>
      <c r="F85" s="3">
        <v>19</v>
      </c>
      <c r="G85" s="3">
        <v>340</v>
      </c>
      <c r="H85" s="3">
        <f>Tabel15[[#This Row],[Indicatief aantal PV-panelen ]]*Tabel15[[#This Row],[Paneelpiekvermogen '[Wp']]]/1000</f>
        <v>6.46</v>
      </c>
      <c r="I85" s="3" t="str">
        <f>IFERROR(Tabel15[[#This Row],[Totaal piekvermogen '[kWp']]]*1000/#REF!,"N.v.t.")</f>
        <v>N.v.t.</v>
      </c>
      <c r="J85" s="3">
        <v>845</v>
      </c>
      <c r="K85" s="3">
        <f>Tabel15[[#This Row],[Totaal piekvermogen '[kWp']]]*Tabel15[[#This Row],[Specifieke opbrengst '[kWh/kWp jaar']]]</f>
        <v>5458.7</v>
      </c>
    </row>
    <row r="86" spans="1:11" x14ac:dyDescent="0.2">
      <c r="A86" t="str">
        <f>Tabel15[[#This Row],[Objectcode]]&amp;"-"&amp;Tabel15[[#This Row],[Dakcode]]</f>
        <v>NH000417a-D04</v>
      </c>
      <c r="B86" t="s">
        <v>488</v>
      </c>
      <c r="C86" t="s">
        <v>153</v>
      </c>
      <c r="D86" t="s">
        <v>482</v>
      </c>
      <c r="E86" t="s">
        <v>483</v>
      </c>
      <c r="F86" s="3">
        <v>19</v>
      </c>
      <c r="G86" s="3">
        <v>340</v>
      </c>
      <c r="H86" s="3">
        <f>Tabel15[[#This Row],[Indicatief aantal PV-panelen ]]*Tabel15[[#This Row],[Paneelpiekvermogen '[Wp']]]/1000</f>
        <v>6.46</v>
      </c>
      <c r="I86" s="3" t="str">
        <f>IFERROR(Tabel15[[#This Row],[Totaal piekvermogen '[kWp']]]*1000/#REF!,"N.v.t.")</f>
        <v>N.v.t.</v>
      </c>
      <c r="J86" s="3">
        <v>845</v>
      </c>
      <c r="K86" s="3">
        <f>Tabel15[[#This Row],[Totaal piekvermogen '[kWp']]]*Tabel15[[#This Row],[Specifieke opbrengst '[kWh/kWp jaar']]]</f>
        <v>5458.7</v>
      </c>
    </row>
    <row r="87" spans="1:11" x14ac:dyDescent="0.2">
      <c r="A87" t="str">
        <f>Tabel15[[#This Row],[Objectcode]]&amp;"-"&amp;Tabel15[[#This Row],[Dakcode]]</f>
        <v>OV000178A-D01</v>
      </c>
      <c r="B87" t="s">
        <v>499</v>
      </c>
      <c r="C87" t="s">
        <v>58</v>
      </c>
      <c r="D87" t="s">
        <v>495</v>
      </c>
      <c r="E87" t="s">
        <v>496</v>
      </c>
      <c r="F87" s="3">
        <v>160</v>
      </c>
      <c r="G87" s="3">
        <v>340</v>
      </c>
      <c r="H87" s="3">
        <f>Tabel15[[#This Row],[Indicatief aantal PV-panelen ]]*Tabel15[[#This Row],[Paneelpiekvermogen '[Wp']]]/1000</f>
        <v>54.4</v>
      </c>
      <c r="I87" s="3" t="str">
        <f>IFERROR(Tabel15[[#This Row],[Totaal piekvermogen '[kWp']]]*1000/#REF!,"N.v.t.")</f>
        <v>N.v.t.</v>
      </c>
      <c r="J87" s="3">
        <v>767.4</v>
      </c>
      <c r="K87" s="3">
        <f>Tabel15[[#This Row],[Totaal piekvermogen '[kWp']]]*Tabel15[[#This Row],[Specifieke opbrengst '[kWh/kWp jaar']]]</f>
        <v>41746.559999999998</v>
      </c>
    </row>
    <row r="88" spans="1:11" x14ac:dyDescent="0.2">
      <c r="A88" t="str">
        <f>Tabel15[[#This Row],[Objectcode]]&amp;"-"&amp;Tabel15[[#This Row],[Dakcode]]</f>
        <v>OV000178A-D02</v>
      </c>
      <c r="B88" t="s">
        <v>499</v>
      </c>
      <c r="C88" t="s">
        <v>94</v>
      </c>
      <c r="D88" t="s">
        <v>495</v>
      </c>
      <c r="E88" t="s">
        <v>496</v>
      </c>
      <c r="F88" s="3">
        <v>160</v>
      </c>
      <c r="G88" s="3">
        <v>340</v>
      </c>
      <c r="H88" s="3">
        <f>Tabel15[[#This Row],[Indicatief aantal PV-panelen ]]*Tabel15[[#This Row],[Paneelpiekvermogen '[Wp']]]/1000</f>
        <v>54.4</v>
      </c>
      <c r="I88" s="3" t="str">
        <f>IFERROR(Tabel15[[#This Row],[Totaal piekvermogen '[kWp']]]*1000/#REF!,"N.v.t.")</f>
        <v>N.v.t.</v>
      </c>
      <c r="J88" s="3">
        <v>767.4</v>
      </c>
      <c r="K88" s="3">
        <f>Tabel15[[#This Row],[Totaal piekvermogen '[kWp']]]*Tabel15[[#This Row],[Specifieke opbrengst '[kWh/kWp jaar']]]</f>
        <v>41746.559999999998</v>
      </c>
    </row>
    <row r="89" spans="1:11" x14ac:dyDescent="0.2">
      <c r="A89" t="str">
        <f>Tabel15[[#This Row],[Objectcode]]&amp;"-"&amp;Tabel15[[#This Row],[Dakcode]]</f>
        <v>OV000197 -D01</v>
      </c>
      <c r="B89" t="s">
        <v>508</v>
      </c>
      <c r="C89" t="s">
        <v>58</v>
      </c>
      <c r="D89" t="s">
        <v>509</v>
      </c>
      <c r="E89" t="s">
        <v>510</v>
      </c>
      <c r="F89" s="3">
        <v>95</v>
      </c>
      <c r="G89" s="3"/>
      <c r="H89" s="3">
        <f>Tabel15[[#This Row],[Indicatief aantal PV-panelen ]]*Tabel15[[#This Row],[Paneelpiekvermogen '[Wp']]]/1000</f>
        <v>0</v>
      </c>
      <c r="I89" s="3" t="str">
        <f>IFERROR(Tabel15[[#This Row],[Totaal piekvermogen '[kWp']]]*1000/#REF!,"N.v.t.")</f>
        <v>N.v.t.</v>
      </c>
      <c r="J89" s="3"/>
      <c r="K89" s="3">
        <f>Tabel15[[#This Row],[Totaal piekvermogen '[kWp']]]*Tabel15[[#This Row],[Specifieke opbrengst '[kWh/kWp jaar']]]</f>
        <v>0</v>
      </c>
    </row>
    <row r="90" spans="1:11" x14ac:dyDescent="0.2">
      <c r="A90" t="str">
        <f>Tabel15[[#This Row],[Objectcode]]&amp;"-"&amp;Tabel15[[#This Row],[Dakcode]]</f>
        <v>OV000197 -D02</v>
      </c>
      <c r="B90" t="s">
        <v>508</v>
      </c>
      <c r="C90" t="s">
        <v>94</v>
      </c>
      <c r="D90" t="s">
        <v>509</v>
      </c>
      <c r="E90" t="s">
        <v>510</v>
      </c>
      <c r="F90" s="3">
        <v>52</v>
      </c>
      <c r="G90" s="3"/>
      <c r="H90" s="3">
        <f>Tabel15[[#This Row],[Indicatief aantal PV-panelen ]]*Tabel15[[#This Row],[Paneelpiekvermogen '[Wp']]]/1000</f>
        <v>0</v>
      </c>
      <c r="I90" s="3" t="str">
        <f>IFERROR(Tabel15[[#This Row],[Totaal piekvermogen '[kWp']]]*1000/#REF!,"N.v.t.")</f>
        <v>N.v.t.</v>
      </c>
      <c r="J90" s="3"/>
      <c r="K90" s="3">
        <f>Tabel15[[#This Row],[Totaal piekvermogen '[kWp']]]*Tabel15[[#This Row],[Specifieke opbrengst '[kWh/kWp jaar']]]</f>
        <v>0</v>
      </c>
    </row>
    <row r="91" spans="1:11" x14ac:dyDescent="0.2">
      <c r="A91" t="str">
        <f>Tabel15[[#This Row],[Objectcode]]&amp;"-"&amp;Tabel15[[#This Row],[Dakcode]]</f>
        <v>OV000197A-D01</v>
      </c>
      <c r="B91" t="s">
        <v>513</v>
      </c>
      <c r="C91" t="s">
        <v>58</v>
      </c>
      <c r="D91" t="s">
        <v>509</v>
      </c>
      <c r="E91" t="s">
        <v>510</v>
      </c>
      <c r="F91" s="3">
        <v>114</v>
      </c>
      <c r="G91" s="3">
        <v>340</v>
      </c>
      <c r="H91" s="3">
        <f>Tabel15[[#This Row],[Indicatief aantal PV-panelen ]]*Tabel15[[#This Row],[Paneelpiekvermogen '[Wp']]]/1000</f>
        <v>38.76</v>
      </c>
      <c r="I91" s="3" t="str">
        <f>IFERROR(Tabel15[[#This Row],[Totaal piekvermogen '[kWp']]]*1000/#REF!,"N.v.t.")</f>
        <v>N.v.t.</v>
      </c>
      <c r="J91" s="3">
        <v>774</v>
      </c>
      <c r="K91" s="3">
        <f>Tabel15[[#This Row],[Totaal piekvermogen '[kWp']]]*Tabel15[[#This Row],[Specifieke opbrengst '[kWh/kWp jaar']]]</f>
        <v>30000.239999999998</v>
      </c>
    </row>
    <row r="92" spans="1:11" x14ac:dyDescent="0.2">
      <c r="A92" t="str">
        <f>Tabel15[[#This Row],[Objectcode]]&amp;"-"&amp;Tabel15[[#This Row],[Dakcode]]</f>
        <v>OV000197A-D02</v>
      </c>
      <c r="B92" t="s">
        <v>513</v>
      </c>
      <c r="C92" t="s">
        <v>94</v>
      </c>
      <c r="D92" t="s">
        <v>509</v>
      </c>
      <c r="E92" t="s">
        <v>510</v>
      </c>
      <c r="F92" s="3">
        <v>114</v>
      </c>
      <c r="G92" s="3">
        <v>340</v>
      </c>
      <c r="H92" s="3">
        <f>Tabel15[[#This Row],[Indicatief aantal PV-panelen ]]*Tabel15[[#This Row],[Paneelpiekvermogen '[Wp']]]/1000</f>
        <v>38.76</v>
      </c>
      <c r="I92" s="3" t="str">
        <f>IFERROR(Tabel15[[#This Row],[Totaal piekvermogen '[kWp']]]*1000/#REF!,"N.v.t.")</f>
        <v>N.v.t.</v>
      </c>
      <c r="J92" s="3">
        <v>774</v>
      </c>
      <c r="K92" s="3">
        <f>Tabel15[[#This Row],[Totaal piekvermogen '[kWp']]]*Tabel15[[#This Row],[Specifieke opbrengst '[kWh/kWp jaar']]]</f>
        <v>30000.239999999998</v>
      </c>
    </row>
    <row r="93" spans="1:11" x14ac:dyDescent="0.2">
      <c r="A93" t="str">
        <f>Tabel15[[#This Row],[Objectcode]]&amp;"-"&amp;Tabel15[[#This Row],[Dakcode]]</f>
        <v>OV000205-D01</v>
      </c>
      <c r="B93" t="s">
        <v>729</v>
      </c>
      <c r="C93" t="s">
        <v>58</v>
      </c>
      <c r="D93" t="s">
        <v>514</v>
      </c>
      <c r="E93" t="s">
        <v>515</v>
      </c>
      <c r="F93" s="3">
        <v>140</v>
      </c>
      <c r="G93" s="3"/>
      <c r="H93" s="3">
        <f>Tabel15[[#This Row],[Indicatief aantal PV-panelen ]]*Tabel15[[#This Row],[Paneelpiekvermogen '[Wp']]]/1000</f>
        <v>0</v>
      </c>
      <c r="I93" s="3" t="str">
        <f>IFERROR(Tabel15[[#This Row],[Totaal piekvermogen '[kWp']]]*1000/#REF!,"N.v.t.")</f>
        <v>N.v.t.</v>
      </c>
      <c r="J93" s="3"/>
      <c r="K93" s="3">
        <f>Tabel15[[#This Row],[Totaal piekvermogen '[kWp']]]*Tabel15[[#This Row],[Specifieke opbrengst '[kWh/kWp jaar']]]</f>
        <v>0</v>
      </c>
    </row>
    <row r="94" spans="1:11" x14ac:dyDescent="0.2">
      <c r="A94" t="str">
        <f>Tabel15[[#This Row],[Objectcode]]&amp;"-"&amp;Tabel15[[#This Row],[Dakcode]]</f>
        <v>OV000205-D02</v>
      </c>
      <c r="B94" t="s">
        <v>729</v>
      </c>
      <c r="C94" t="s">
        <v>94</v>
      </c>
      <c r="D94" t="s">
        <v>514</v>
      </c>
      <c r="E94" t="s">
        <v>515</v>
      </c>
      <c r="F94" s="3">
        <v>30</v>
      </c>
      <c r="G94" s="3"/>
      <c r="H94" s="3">
        <f>Tabel15[[#This Row],[Indicatief aantal PV-panelen ]]*Tabel15[[#This Row],[Paneelpiekvermogen '[Wp']]]/1000</f>
        <v>0</v>
      </c>
      <c r="I94" s="3" t="str">
        <f>IFERROR(Tabel15[[#This Row],[Totaal piekvermogen '[kWp']]]*1000/#REF!,"N.v.t.")</f>
        <v>N.v.t.</v>
      </c>
      <c r="J94" s="3"/>
      <c r="K94" s="3">
        <f>Tabel15[[#This Row],[Totaal piekvermogen '[kWp']]]*Tabel15[[#This Row],[Specifieke opbrengst '[kWh/kWp jaar']]]</f>
        <v>0</v>
      </c>
    </row>
    <row r="95" spans="1:11" x14ac:dyDescent="0.2">
      <c r="A95" t="str">
        <f>Tabel15[[#This Row],[Objectcode]]&amp;"-"&amp;Tabel15[[#This Row],[Dakcode]]</f>
        <v>OV000205a-D01(1)</v>
      </c>
      <c r="B95" t="s">
        <v>518</v>
      </c>
      <c r="C95" t="s">
        <v>523</v>
      </c>
      <c r="D95" t="s">
        <v>514</v>
      </c>
      <c r="E95" t="s">
        <v>515</v>
      </c>
      <c r="F95" s="3">
        <v>192</v>
      </c>
      <c r="G95" s="3">
        <v>340</v>
      </c>
      <c r="H95" s="3">
        <f>Tabel15[[#This Row],[Indicatief aantal PV-panelen ]]*Tabel15[[#This Row],[Paneelpiekvermogen '[Wp']]]/1000</f>
        <v>65.28</v>
      </c>
      <c r="I95" s="3" t="str">
        <f>IFERROR(Tabel15[[#This Row],[Totaal piekvermogen '[kWp']]]*1000/#REF!,"N.v.t.")</f>
        <v>N.v.t.</v>
      </c>
      <c r="J95" s="3">
        <v>796</v>
      </c>
      <c r="K95" s="3">
        <f>Tabel15[[#This Row],[Totaal piekvermogen '[kWp']]]*Tabel15[[#This Row],[Specifieke opbrengst '[kWh/kWp jaar']]]</f>
        <v>51962.879999999997</v>
      </c>
    </row>
    <row r="96" spans="1:11" x14ac:dyDescent="0.2">
      <c r="A96" t="str">
        <f>Tabel15[[#This Row],[Objectcode]]&amp;"-"&amp;Tabel15[[#This Row],[Dakcode]]</f>
        <v>OV000205a-D01(2)</v>
      </c>
      <c r="B96" t="s">
        <v>518</v>
      </c>
      <c r="C96" t="s">
        <v>535</v>
      </c>
      <c r="D96" t="s">
        <v>514</v>
      </c>
      <c r="E96" t="s">
        <v>515</v>
      </c>
      <c r="F96" s="3">
        <v>176</v>
      </c>
      <c r="G96" s="3">
        <v>340</v>
      </c>
      <c r="H96" s="3">
        <f>Tabel15[[#This Row],[Indicatief aantal PV-panelen ]]*Tabel15[[#This Row],[Paneelpiekvermogen '[Wp']]]/1000</f>
        <v>59.84</v>
      </c>
      <c r="I96" s="3" t="str">
        <f>IFERROR(Tabel15[[#This Row],[Totaal piekvermogen '[kWp']]]*1000/#REF!,"N.v.t.")</f>
        <v>N.v.t.</v>
      </c>
      <c r="J96" s="3">
        <v>796</v>
      </c>
      <c r="K96" s="3">
        <f>Tabel15[[#This Row],[Totaal piekvermogen '[kWp']]]*Tabel15[[#This Row],[Specifieke opbrengst '[kWh/kWp jaar']]]</f>
        <v>47632.639999999999</v>
      </c>
    </row>
    <row r="97" spans="1:11" x14ac:dyDescent="0.2">
      <c r="A97" t="str">
        <f>Tabel15[[#This Row],[Objectcode]]&amp;"-"&amp;Tabel15[[#This Row],[Dakcode]]</f>
        <v>OV000205B-D01(1)</v>
      </c>
      <c r="B97" t="s">
        <v>519</v>
      </c>
      <c r="C97" t="s">
        <v>523</v>
      </c>
      <c r="D97" t="s">
        <v>514</v>
      </c>
      <c r="E97" t="s">
        <v>515</v>
      </c>
      <c r="F97" s="3">
        <v>100</v>
      </c>
      <c r="G97" s="3">
        <v>340</v>
      </c>
      <c r="H97" s="3">
        <f>Tabel15[[#This Row],[Indicatief aantal PV-panelen ]]*Tabel15[[#This Row],[Paneelpiekvermogen '[Wp']]]/1000</f>
        <v>34</v>
      </c>
      <c r="I97" s="3" t="str">
        <f>IFERROR(Tabel15[[#This Row],[Totaal piekvermogen '[kWp']]]*1000/#REF!,"N.v.t.")</f>
        <v>N.v.t.</v>
      </c>
      <c r="J97" s="3">
        <v>796</v>
      </c>
      <c r="K97" s="3">
        <f>Tabel15[[#This Row],[Totaal piekvermogen '[kWp']]]*Tabel15[[#This Row],[Specifieke opbrengst '[kWh/kWp jaar']]]</f>
        <v>27064</v>
      </c>
    </row>
    <row r="98" spans="1:11" x14ac:dyDescent="0.2">
      <c r="A98" t="str">
        <f>Tabel15[[#This Row],[Objectcode]]&amp;"-"&amp;Tabel15[[#This Row],[Dakcode]]</f>
        <v>OV000205B-D01(3)</v>
      </c>
      <c r="B98" t="s">
        <v>519</v>
      </c>
      <c r="C98" t="s">
        <v>730</v>
      </c>
      <c r="D98" t="s">
        <v>514</v>
      </c>
      <c r="E98" t="s">
        <v>515</v>
      </c>
      <c r="F98" s="3">
        <v>156</v>
      </c>
      <c r="G98" s="3">
        <v>340</v>
      </c>
      <c r="H98" s="3">
        <f>Tabel15[[#This Row],[Indicatief aantal PV-panelen ]]*Tabel15[[#This Row],[Paneelpiekvermogen '[Wp']]]/1000</f>
        <v>53.04</v>
      </c>
      <c r="I98" s="3" t="str">
        <f>IFERROR(Tabel15[[#This Row],[Totaal piekvermogen '[kWp']]]*1000/#REF!,"N.v.t.")</f>
        <v>N.v.t.</v>
      </c>
      <c r="J98" s="3">
        <v>796</v>
      </c>
      <c r="K98" s="3">
        <f>Tabel15[[#This Row],[Totaal piekvermogen '[kWp']]]*Tabel15[[#This Row],[Specifieke opbrengst '[kWh/kWp jaar']]]</f>
        <v>42219.839999999997</v>
      </c>
    </row>
    <row r="99" spans="1:11" x14ac:dyDescent="0.2">
      <c r="A99" t="str">
        <f>Tabel15[[#This Row],[Objectcode]]&amp;"-"&amp;Tabel15[[#This Row],[Dakcode]]</f>
        <v>OV000205C-D01</v>
      </c>
      <c r="B99" t="s">
        <v>520</v>
      </c>
      <c r="C99" t="s">
        <v>58</v>
      </c>
      <c r="D99" t="s">
        <v>514</v>
      </c>
      <c r="E99" t="s">
        <v>515</v>
      </c>
      <c r="F99" s="3">
        <v>256</v>
      </c>
      <c r="G99" s="3">
        <v>340</v>
      </c>
      <c r="H99" s="3">
        <f>Tabel15[[#This Row],[Indicatief aantal PV-panelen ]]*Tabel15[[#This Row],[Paneelpiekvermogen '[Wp']]]/1000</f>
        <v>87.04</v>
      </c>
      <c r="I99" s="3" t="str">
        <f>IFERROR(Tabel15[[#This Row],[Totaal piekvermogen '[kWp']]]*1000/#REF!,"N.v.t.")</f>
        <v>N.v.t.</v>
      </c>
      <c r="J99" s="3">
        <v>796</v>
      </c>
      <c r="K99" s="3">
        <f>Tabel15[[#This Row],[Totaal piekvermogen '[kWp']]]*Tabel15[[#This Row],[Specifieke opbrengst '[kWh/kWp jaar']]]</f>
        <v>69283.840000000011</v>
      </c>
    </row>
    <row r="100" spans="1:11" x14ac:dyDescent="0.2">
      <c r="A100" t="str">
        <f>Tabel15[[#This Row],[Objectcode]]&amp;"-"&amp;Tabel15[[#This Row],[Dakcode]]</f>
        <v>OV000210-D01</v>
      </c>
      <c r="B100" t="s">
        <v>521</v>
      </c>
      <c r="C100" t="s">
        <v>58</v>
      </c>
      <c r="D100" t="s">
        <v>502</v>
      </c>
      <c r="E100" t="s">
        <v>504</v>
      </c>
      <c r="F100" s="3">
        <v>85</v>
      </c>
      <c r="G100" s="3">
        <v>340</v>
      </c>
      <c r="H100" s="3">
        <f>Tabel15[[#This Row],[Indicatief aantal PV-panelen ]]*Tabel15[[#This Row],[Paneelpiekvermogen '[Wp']]]/1000</f>
        <v>28.9</v>
      </c>
      <c r="I100" s="3" t="str">
        <f>IFERROR(Tabel15[[#This Row],[Totaal piekvermogen '[kWp']]]*1000/#REF!,"N.v.t.")</f>
        <v>N.v.t.</v>
      </c>
      <c r="J100" s="3">
        <v>950</v>
      </c>
      <c r="K100" s="3">
        <f>Tabel15[[#This Row],[Totaal piekvermogen '[kWp']]]*Tabel15[[#This Row],[Specifieke opbrengst '[kWh/kWp jaar']]]</f>
        <v>27455</v>
      </c>
    </row>
    <row r="101" spans="1:11" x14ac:dyDescent="0.2">
      <c r="A101" t="str">
        <f>Tabel15[[#This Row],[Objectcode]]&amp;"-"&amp;Tabel15[[#This Row],[Dakcode]]</f>
        <v>OV000218-D01(1)</v>
      </c>
      <c r="B101" t="s">
        <v>522</v>
      </c>
      <c r="C101" t="s">
        <v>523</v>
      </c>
      <c r="D101" t="s">
        <v>524</v>
      </c>
      <c r="E101" t="s">
        <v>526</v>
      </c>
      <c r="F101" s="3">
        <v>661</v>
      </c>
      <c r="G101" s="3">
        <v>340</v>
      </c>
      <c r="H101" s="3">
        <f>Tabel15[[#This Row],[Indicatief aantal PV-panelen ]]*Tabel15[[#This Row],[Paneelpiekvermogen '[Wp']]]/1000</f>
        <v>224.74</v>
      </c>
      <c r="I101" s="3" t="str">
        <f>IFERROR(Tabel15[[#This Row],[Totaal piekvermogen '[kWp']]]*1000/#REF!,"N.v.t.")</f>
        <v>N.v.t.</v>
      </c>
      <c r="J101" s="3">
        <v>798.6</v>
      </c>
      <c r="K101" s="3">
        <f>Tabel15[[#This Row],[Totaal piekvermogen '[kWp']]]*Tabel15[[#This Row],[Specifieke opbrengst '[kWh/kWp jaar']]]</f>
        <v>179477.364</v>
      </c>
    </row>
    <row r="102" spans="1:11" x14ac:dyDescent="0.2">
      <c r="A102" t="str">
        <f>Tabel15[[#This Row],[Objectcode]]&amp;"-"&amp;Tabel15[[#This Row],[Dakcode]]</f>
        <v>OV000218-D01(2)</v>
      </c>
      <c r="B102" t="s">
        <v>522</v>
      </c>
      <c r="C102" t="s">
        <v>535</v>
      </c>
      <c r="D102" t="s">
        <v>524</v>
      </c>
      <c r="E102" t="s">
        <v>526</v>
      </c>
      <c r="F102" s="3">
        <v>692</v>
      </c>
      <c r="G102" s="3">
        <v>340</v>
      </c>
      <c r="H102" s="3">
        <f>Tabel15[[#This Row],[Indicatief aantal PV-panelen ]]*Tabel15[[#This Row],[Paneelpiekvermogen '[Wp']]]/1000</f>
        <v>235.28</v>
      </c>
      <c r="I102" s="3" t="str">
        <f>IFERROR(Tabel15[[#This Row],[Totaal piekvermogen '[kWp']]]*1000/#REF!,"N.v.t.")</f>
        <v>N.v.t.</v>
      </c>
      <c r="J102" s="3">
        <v>798.6</v>
      </c>
      <c r="K102" s="3">
        <f>Tabel15[[#This Row],[Totaal piekvermogen '[kWp']]]*Tabel15[[#This Row],[Specifieke opbrengst '[kWh/kWp jaar']]]</f>
        <v>187894.60800000001</v>
      </c>
    </row>
    <row r="103" spans="1:11" x14ac:dyDescent="0.2">
      <c r="A103" t="str">
        <f>Tabel15[[#This Row],[Objectcode]]&amp;"-"&amp;Tabel15[[#This Row],[Dakcode]]</f>
        <v>OV000218-D02</v>
      </c>
      <c r="B103" t="s">
        <v>522</v>
      </c>
      <c r="C103" t="s">
        <v>94</v>
      </c>
      <c r="D103" t="s">
        <v>524</v>
      </c>
      <c r="E103" t="s">
        <v>526</v>
      </c>
      <c r="F103" s="3">
        <v>38</v>
      </c>
      <c r="G103" s="3">
        <v>340</v>
      </c>
      <c r="H103" s="3">
        <f>Tabel15[[#This Row],[Indicatief aantal PV-panelen ]]*Tabel15[[#This Row],[Paneelpiekvermogen '[Wp']]]/1000</f>
        <v>12.92</v>
      </c>
      <c r="I103" s="3" t="str">
        <f>IFERROR(Tabel15[[#This Row],[Totaal piekvermogen '[kWp']]]*1000/#REF!,"N.v.t.")</f>
        <v>N.v.t.</v>
      </c>
      <c r="J103" s="3">
        <v>798.6</v>
      </c>
      <c r="K103" s="3">
        <f>Tabel15[[#This Row],[Totaal piekvermogen '[kWp']]]*Tabel15[[#This Row],[Specifieke opbrengst '[kWh/kWp jaar']]]</f>
        <v>10317.912</v>
      </c>
    </row>
    <row r="104" spans="1:11" x14ac:dyDescent="0.2">
      <c r="A104" t="str">
        <f>Tabel15[[#This Row],[Objectcode]]&amp;"-"&amp;Tabel15[[#This Row],[Dakcode]]</f>
        <v>UT000212-D01</v>
      </c>
      <c r="B104" t="s">
        <v>547</v>
      </c>
      <c r="C104" t="s">
        <v>58</v>
      </c>
      <c r="D104" t="s">
        <v>548</v>
      </c>
      <c r="E104" t="s">
        <v>539</v>
      </c>
      <c r="F104" s="3">
        <v>56</v>
      </c>
      <c r="G104" s="3">
        <v>340</v>
      </c>
      <c r="H104" s="3">
        <f>Tabel15[[#This Row],[Indicatief aantal PV-panelen ]]*Tabel15[[#This Row],[Paneelpiekvermogen '[Wp']]]/1000</f>
        <v>19.04</v>
      </c>
      <c r="I104" s="3" t="str">
        <f>IFERROR(Tabel15[[#This Row],[Totaal piekvermogen '[kWp']]]*1000/#REF!,"N.v.t.")</f>
        <v>N.v.t.</v>
      </c>
      <c r="J104" s="2">
        <v>891.2</v>
      </c>
      <c r="K104" s="3">
        <f>Tabel15[[#This Row],[Totaal piekvermogen '[kWp']]]*Tabel15[[#This Row],[Specifieke opbrengst '[kWh/kWp jaar']]]</f>
        <v>16968.448</v>
      </c>
    </row>
    <row r="105" spans="1:11" x14ac:dyDescent="0.2">
      <c r="A105" t="str">
        <f>Tabel15[[#This Row],[Objectcode]]&amp;"-"&amp;Tabel15[[#This Row],[Dakcode]]</f>
        <v>UT000212-D02</v>
      </c>
      <c r="B105" t="s">
        <v>547</v>
      </c>
      <c r="C105" t="s">
        <v>94</v>
      </c>
      <c r="D105" t="s">
        <v>548</v>
      </c>
      <c r="E105" t="s">
        <v>539</v>
      </c>
      <c r="F105" s="3">
        <v>42</v>
      </c>
      <c r="G105" s="3">
        <v>340</v>
      </c>
      <c r="H105" s="3">
        <f>Tabel15[[#This Row],[Indicatief aantal PV-panelen ]]*Tabel15[[#This Row],[Paneelpiekvermogen '[Wp']]]/1000</f>
        <v>14.28</v>
      </c>
      <c r="I105" s="3" t="str">
        <f>IFERROR(Tabel15[[#This Row],[Totaal piekvermogen '[kWp']]]*1000/#REF!,"N.v.t.")</f>
        <v>N.v.t.</v>
      </c>
      <c r="J105" s="2">
        <v>891.2</v>
      </c>
      <c r="K105" s="3">
        <f>Tabel15[[#This Row],[Totaal piekvermogen '[kWp']]]*Tabel15[[#This Row],[Specifieke opbrengst '[kWh/kWp jaar']]]</f>
        <v>12726.335999999999</v>
      </c>
    </row>
    <row r="106" spans="1:11" x14ac:dyDescent="0.2">
      <c r="A106" t="str">
        <f>Tabel15[[#This Row],[Objectcode]]&amp;"-"&amp;Tabel15[[#This Row],[Dakcode]]</f>
        <v>UT000260A-D01</v>
      </c>
      <c r="B106" t="s">
        <v>786</v>
      </c>
      <c r="C106" t="s">
        <v>58</v>
      </c>
      <c r="D106" t="s">
        <v>566</v>
      </c>
      <c r="E106" t="s">
        <v>567</v>
      </c>
      <c r="F106" s="3">
        <v>156</v>
      </c>
      <c r="G106" s="3">
        <v>340</v>
      </c>
      <c r="H106" s="3">
        <f>Tabel15[[#This Row],[Indicatief aantal PV-panelen ]]*Tabel15[[#This Row],[Paneelpiekvermogen '[Wp']]]/1000</f>
        <v>53.04</v>
      </c>
      <c r="I106" s="3" t="str">
        <f>IFERROR(Tabel15[[#This Row],[Totaal piekvermogen '[kWp']]]*1000/#REF!,"N.v.t.")</f>
        <v>N.v.t.</v>
      </c>
      <c r="J106" s="3">
        <v>823</v>
      </c>
      <c r="K106" s="3">
        <f>Tabel15[[#This Row],[Totaal piekvermogen '[kWp']]]*Tabel15[[#This Row],[Specifieke opbrengst '[kWh/kWp jaar']]]</f>
        <v>43651.92</v>
      </c>
    </row>
    <row r="107" spans="1:11" x14ac:dyDescent="0.2">
      <c r="A107" t="str">
        <f>Tabel15[[#This Row],[Objectcode]]&amp;"-"&amp;Tabel15[[#This Row],[Dakcode]]</f>
        <v>UT000260A-D02</v>
      </c>
      <c r="B107" t="s">
        <v>786</v>
      </c>
      <c r="C107" t="s">
        <v>94</v>
      </c>
      <c r="D107" t="s">
        <v>566</v>
      </c>
      <c r="E107" t="s">
        <v>567</v>
      </c>
      <c r="F107" s="3">
        <v>26</v>
      </c>
      <c r="G107" s="3">
        <v>340</v>
      </c>
      <c r="H107" s="3">
        <f>Tabel15[[#This Row],[Indicatief aantal PV-panelen ]]*Tabel15[[#This Row],[Paneelpiekvermogen '[Wp']]]/1000</f>
        <v>8.84</v>
      </c>
      <c r="I107" s="3" t="str">
        <f>IFERROR(Tabel15[[#This Row],[Totaal piekvermogen '[kWp']]]*1000/#REF!,"N.v.t.")</f>
        <v>N.v.t.</v>
      </c>
      <c r="J107" s="3">
        <v>823</v>
      </c>
      <c r="K107" s="3">
        <f>Tabel15[[#This Row],[Totaal piekvermogen '[kWp']]]*Tabel15[[#This Row],[Specifieke opbrengst '[kWh/kWp jaar']]]</f>
        <v>7275.32</v>
      </c>
    </row>
    <row r="108" spans="1:11" x14ac:dyDescent="0.2">
      <c r="A108" t="str">
        <f>Tabel15[[#This Row],[Objectcode]]&amp;"-"&amp;Tabel15[[#This Row],[Dakcode]]</f>
        <v>UT000260B-D01</v>
      </c>
      <c r="B108" t="s">
        <v>571</v>
      </c>
      <c r="C108" t="s">
        <v>58</v>
      </c>
      <c r="D108" t="s">
        <v>566</v>
      </c>
      <c r="E108" t="s">
        <v>567</v>
      </c>
      <c r="F108" s="3">
        <v>177</v>
      </c>
      <c r="G108" s="3">
        <v>340</v>
      </c>
      <c r="H108" s="3">
        <f>Tabel15[[#This Row],[Indicatief aantal PV-panelen ]]*Tabel15[[#This Row],[Paneelpiekvermogen '[Wp']]]/1000</f>
        <v>60.18</v>
      </c>
      <c r="I108" s="3" t="str">
        <f>IFERROR(Tabel15[[#This Row],[Totaal piekvermogen '[kWp']]]*1000/#REF!,"N.v.t.")</f>
        <v>N.v.t.</v>
      </c>
      <c r="J108" s="3">
        <v>823</v>
      </c>
      <c r="K108" s="3">
        <f>Tabel15[[#This Row],[Totaal piekvermogen '[kWp']]]*Tabel15[[#This Row],[Specifieke opbrengst '[kWh/kWp jaar']]]</f>
        <v>49528.14</v>
      </c>
    </row>
    <row r="109" spans="1:11" x14ac:dyDescent="0.2">
      <c r="A109" t="str">
        <f>Tabel15[[#This Row],[Objectcode]]&amp;"-"&amp;Tabel15[[#This Row],[Dakcode]]</f>
        <v>UT000260B-D02</v>
      </c>
      <c r="B109" t="s">
        <v>571</v>
      </c>
      <c r="C109" t="s">
        <v>94</v>
      </c>
      <c r="D109" t="s">
        <v>566</v>
      </c>
      <c r="E109" t="s">
        <v>567</v>
      </c>
      <c r="F109" s="3">
        <v>177</v>
      </c>
      <c r="G109" s="3">
        <v>340</v>
      </c>
      <c r="H109" s="3">
        <f>Tabel15[[#This Row],[Indicatief aantal PV-panelen ]]*Tabel15[[#This Row],[Paneelpiekvermogen '[Wp']]]/1000</f>
        <v>60.18</v>
      </c>
      <c r="I109" s="3" t="str">
        <f>IFERROR(Tabel15[[#This Row],[Totaal piekvermogen '[kWp']]]*1000/#REF!,"N.v.t.")</f>
        <v>N.v.t.</v>
      </c>
      <c r="J109" s="3">
        <v>823</v>
      </c>
      <c r="K109" s="3">
        <f>Tabel15[[#This Row],[Totaal piekvermogen '[kWp']]]*Tabel15[[#This Row],[Specifieke opbrengst '[kWh/kWp jaar']]]</f>
        <v>49528.14</v>
      </c>
    </row>
    <row r="110" spans="1:11" x14ac:dyDescent="0.2">
      <c r="A110" t="str">
        <f>Tabel15[[#This Row],[Objectcode]]&amp;"-"&amp;Tabel15[[#This Row],[Dakcode]]</f>
        <v>UT000272a-D01(1)</v>
      </c>
      <c r="B110" t="s">
        <v>576</v>
      </c>
      <c r="C110" t="s">
        <v>523</v>
      </c>
      <c r="D110" t="s">
        <v>573</v>
      </c>
      <c r="E110" t="s">
        <v>574</v>
      </c>
      <c r="F110" s="3">
        <v>75</v>
      </c>
      <c r="G110" s="3">
        <v>340</v>
      </c>
      <c r="H110" s="3">
        <f>Tabel15[[#This Row],[Indicatief aantal PV-panelen ]]*Tabel15[[#This Row],[Paneelpiekvermogen '[Wp']]]/1000</f>
        <v>25.5</v>
      </c>
      <c r="I110" s="3" t="str">
        <f>IFERROR(Tabel15[[#This Row],[Totaal piekvermogen '[kWp']]]*1000/#REF!,"N.v.t.")</f>
        <v>N.v.t.</v>
      </c>
      <c r="J110" s="3">
        <v>836</v>
      </c>
      <c r="K110" s="3">
        <f>Tabel15[[#This Row],[Totaal piekvermogen '[kWp']]]*Tabel15[[#This Row],[Specifieke opbrengst '[kWh/kWp jaar']]]</f>
        <v>21318</v>
      </c>
    </row>
    <row r="111" spans="1:11" x14ac:dyDescent="0.2">
      <c r="A111" t="str">
        <f>Tabel15[[#This Row],[Objectcode]]&amp;"-"&amp;Tabel15[[#This Row],[Dakcode]]</f>
        <v>UT000272a-D01(2)</v>
      </c>
      <c r="B111" t="s">
        <v>576</v>
      </c>
      <c r="C111" t="s">
        <v>535</v>
      </c>
      <c r="D111" t="s">
        <v>573</v>
      </c>
      <c r="E111" t="s">
        <v>574</v>
      </c>
      <c r="F111" s="3">
        <v>74</v>
      </c>
      <c r="G111" s="3">
        <v>340</v>
      </c>
      <c r="H111" s="3">
        <f>Tabel15[[#This Row],[Indicatief aantal PV-panelen ]]*Tabel15[[#This Row],[Paneelpiekvermogen '[Wp']]]/1000</f>
        <v>25.16</v>
      </c>
      <c r="I111" s="3" t="str">
        <f>IFERROR(Tabel15[[#This Row],[Totaal piekvermogen '[kWp']]]*1000/#REF!,"N.v.t.")</f>
        <v>N.v.t.</v>
      </c>
      <c r="J111" s="3">
        <v>836</v>
      </c>
      <c r="K111" s="3">
        <f>Tabel15[[#This Row],[Totaal piekvermogen '[kWp']]]*Tabel15[[#This Row],[Specifieke opbrengst '[kWh/kWp jaar']]]</f>
        <v>21033.759999999998</v>
      </c>
    </row>
    <row r="112" spans="1:11" x14ac:dyDescent="0.2">
      <c r="A112" t="str">
        <f>Tabel15[[#This Row],[Objectcode]]&amp;"-"&amp;Tabel15[[#This Row],[Dakcode]]</f>
        <v>UT000272a-D01(3)</v>
      </c>
      <c r="B112" t="s">
        <v>576</v>
      </c>
      <c r="C112" t="s">
        <v>730</v>
      </c>
      <c r="D112" t="s">
        <v>573</v>
      </c>
      <c r="E112" t="s">
        <v>574</v>
      </c>
      <c r="F112" s="3">
        <v>75</v>
      </c>
      <c r="G112" s="3">
        <v>340</v>
      </c>
      <c r="H112" s="3">
        <f>Tabel15[[#This Row],[Indicatief aantal PV-panelen ]]*Tabel15[[#This Row],[Paneelpiekvermogen '[Wp']]]/1000</f>
        <v>25.5</v>
      </c>
      <c r="I112" s="3" t="str">
        <f>IFERROR(Tabel15[[#This Row],[Totaal piekvermogen '[kWp']]]*1000/#REF!,"N.v.t.")</f>
        <v>N.v.t.</v>
      </c>
      <c r="J112" s="3">
        <v>836</v>
      </c>
      <c r="K112" s="3">
        <f>Tabel15[[#This Row],[Totaal piekvermogen '[kWp']]]*Tabel15[[#This Row],[Specifieke opbrengst '[kWh/kWp jaar']]]</f>
        <v>21318</v>
      </c>
    </row>
    <row r="113" spans="1:12" x14ac:dyDescent="0.2">
      <c r="A113" t="str">
        <f>Tabel15[[#This Row],[Objectcode]]&amp;"-"&amp;Tabel15[[#This Row],[Dakcode]]</f>
        <v>UT000272a-D01(4)</v>
      </c>
      <c r="B113" t="s">
        <v>576</v>
      </c>
      <c r="C113" t="s">
        <v>833</v>
      </c>
      <c r="D113" t="s">
        <v>573</v>
      </c>
      <c r="E113" t="s">
        <v>574</v>
      </c>
      <c r="F113" s="3">
        <v>74</v>
      </c>
      <c r="G113" s="3">
        <v>340</v>
      </c>
      <c r="H113" s="3">
        <f>Tabel15[[#This Row],[Indicatief aantal PV-panelen ]]*Tabel15[[#This Row],[Paneelpiekvermogen '[Wp']]]/1000</f>
        <v>25.16</v>
      </c>
      <c r="I113" s="3" t="str">
        <f>IFERROR(Tabel15[[#This Row],[Totaal piekvermogen '[kWp']]]*1000/#REF!,"N.v.t.")</f>
        <v>N.v.t.</v>
      </c>
      <c r="J113" s="3">
        <v>836</v>
      </c>
      <c r="K113" s="3">
        <f>Tabel15[[#This Row],[Totaal piekvermogen '[kWp']]]*Tabel15[[#This Row],[Specifieke opbrengst '[kWh/kWp jaar']]]</f>
        <v>21033.759999999998</v>
      </c>
    </row>
    <row r="114" spans="1:12" x14ac:dyDescent="0.2">
      <c r="A114" t="str">
        <f>Tabel15[[#This Row],[Objectcode]]&amp;"-"&amp;Tabel15[[#This Row],[Dakcode]]</f>
        <v>ZH000279 -D01a</v>
      </c>
      <c r="B114" t="s">
        <v>592</v>
      </c>
      <c r="C114" t="s">
        <v>132</v>
      </c>
      <c r="D114" t="s">
        <v>593</v>
      </c>
      <c r="E114" t="s">
        <v>594</v>
      </c>
      <c r="F114" s="10">
        <v>33</v>
      </c>
      <c r="G114" s="10">
        <v>33</v>
      </c>
      <c r="H114" s="3">
        <f>Tabel15[[#This Row],[Indicatief aantal PV-panelen ]]*Tabel15[[#This Row],[Paneelpiekvermogen '[Wp']]]/1000</f>
        <v>1.089</v>
      </c>
      <c r="I114" s="3" t="str">
        <f>IFERROR(Tabel15[[#This Row],[Totaal piekvermogen '[kWp']]]*1000/#REF!,"N.v.t.")</f>
        <v>N.v.t.</v>
      </c>
      <c r="J114" s="3"/>
      <c r="K114" s="3">
        <f>Tabel15[[#This Row],[Totaal piekvermogen '[kWp']]]*Tabel15[[#This Row],[Specifieke opbrengst '[kWh/kWp jaar']]]</f>
        <v>0</v>
      </c>
    </row>
    <row r="115" spans="1:12" x14ac:dyDescent="0.2">
      <c r="A115" t="str">
        <f>Tabel15[[#This Row],[Objectcode]]&amp;"-"&amp;Tabel15[[#This Row],[Dakcode]]</f>
        <v>ZH000279 -D01b</v>
      </c>
      <c r="B115" t="s">
        <v>592</v>
      </c>
      <c r="C115" t="s">
        <v>165</v>
      </c>
      <c r="D115" t="s">
        <v>593</v>
      </c>
      <c r="E115" t="s">
        <v>594</v>
      </c>
      <c r="F115" s="10">
        <v>33</v>
      </c>
      <c r="G115" s="10">
        <v>33</v>
      </c>
      <c r="H115" s="3">
        <f>Tabel15[[#This Row],[Indicatief aantal PV-panelen ]]*Tabel15[[#This Row],[Paneelpiekvermogen '[Wp']]]/1000</f>
        <v>1.089</v>
      </c>
      <c r="I115" s="3" t="str">
        <f>IFERROR(Tabel15[[#This Row],[Totaal piekvermogen '[kWp']]]*1000/#REF!,"N.v.t.")</f>
        <v>N.v.t.</v>
      </c>
      <c r="J115" s="3"/>
      <c r="K115" s="3">
        <f>Tabel15[[#This Row],[Totaal piekvermogen '[kWp']]]*Tabel15[[#This Row],[Specifieke opbrengst '[kWh/kWp jaar']]]</f>
        <v>0</v>
      </c>
    </row>
    <row r="116" spans="1:12" x14ac:dyDescent="0.2">
      <c r="A116" t="str">
        <f>Tabel15[[#This Row],[Objectcode]]&amp;"-"&amp;Tabel15[[#This Row],[Dakcode]]</f>
        <v>ZH000279 -D02</v>
      </c>
      <c r="B116" t="s">
        <v>592</v>
      </c>
      <c r="C116" t="s">
        <v>94</v>
      </c>
      <c r="D116" t="s">
        <v>593</v>
      </c>
      <c r="E116" t="s">
        <v>594</v>
      </c>
      <c r="F116" s="3">
        <v>36</v>
      </c>
      <c r="G116" s="3">
        <v>36</v>
      </c>
      <c r="H116" s="3">
        <f>Tabel15[[#This Row],[Indicatief aantal PV-panelen ]]*Tabel15[[#This Row],[Paneelpiekvermogen '[Wp']]]/1000</f>
        <v>1.296</v>
      </c>
      <c r="I116" s="3" t="str">
        <f>IFERROR(Tabel15[[#This Row],[Totaal piekvermogen '[kWp']]]*1000/#REF!,"N.v.t.")</f>
        <v>N.v.t.</v>
      </c>
      <c r="J116" s="3"/>
      <c r="K116" s="3">
        <f>Tabel15[[#This Row],[Totaal piekvermogen '[kWp']]]*Tabel15[[#This Row],[Specifieke opbrengst '[kWh/kWp jaar']]]</f>
        <v>0</v>
      </c>
    </row>
    <row r="117" spans="1:12" x14ac:dyDescent="0.2">
      <c r="A117" t="str">
        <f>Tabel15[[#This Row],[Objectcode]]&amp;"-"&amp;Tabel15[[#This Row],[Dakcode]]</f>
        <v>ZH000279 -D06</v>
      </c>
      <c r="B117" t="s">
        <v>592</v>
      </c>
      <c r="C117" t="s">
        <v>256</v>
      </c>
      <c r="D117" t="s">
        <v>593</v>
      </c>
      <c r="E117" t="s">
        <v>594</v>
      </c>
      <c r="F117" s="3">
        <v>24</v>
      </c>
      <c r="G117" s="3">
        <v>24</v>
      </c>
      <c r="H117" s="3">
        <f>Tabel15[[#This Row],[Indicatief aantal PV-panelen ]]*Tabel15[[#This Row],[Paneelpiekvermogen '[Wp']]]/1000</f>
        <v>0.57599999999999996</v>
      </c>
      <c r="I117" s="3" t="str">
        <f>IFERROR(Tabel15[[#This Row],[Totaal piekvermogen '[kWp']]]*1000/#REF!,"N.v.t.")</f>
        <v>N.v.t.</v>
      </c>
      <c r="J117" s="3"/>
      <c r="K117" s="3">
        <f>Tabel15[[#This Row],[Totaal piekvermogen '[kWp']]]*Tabel15[[#This Row],[Specifieke opbrengst '[kWh/kWp jaar']]]</f>
        <v>0</v>
      </c>
    </row>
    <row r="118" spans="1:12" x14ac:dyDescent="0.2">
      <c r="A118" t="str">
        <f>Tabel15[[#This Row],[Objectcode]]&amp;"-"&amp;Tabel15[[#This Row],[Dakcode]]</f>
        <v>ZH000279 -D07</v>
      </c>
      <c r="B118" t="s">
        <v>592</v>
      </c>
      <c r="C118" t="s">
        <v>388</v>
      </c>
      <c r="D118" t="s">
        <v>593</v>
      </c>
      <c r="E118" t="s">
        <v>594</v>
      </c>
      <c r="F118" s="3">
        <v>2</v>
      </c>
      <c r="G118" s="3">
        <v>2</v>
      </c>
      <c r="H118" s="3">
        <f>Tabel15[[#This Row],[Indicatief aantal PV-panelen ]]*Tabel15[[#This Row],[Paneelpiekvermogen '[Wp']]]/1000</f>
        <v>4.0000000000000001E-3</v>
      </c>
      <c r="I118" s="3" t="str">
        <f>IFERROR(Tabel15[[#This Row],[Totaal piekvermogen '[kWp']]]*1000/#REF!,"N.v.t.")</f>
        <v>N.v.t.</v>
      </c>
      <c r="J118" s="3"/>
      <c r="K118" s="3">
        <f>Tabel15[[#This Row],[Totaal piekvermogen '[kWp']]]*Tabel15[[#This Row],[Specifieke opbrengst '[kWh/kWp jaar']]]</f>
        <v>0</v>
      </c>
    </row>
    <row r="119" spans="1:12" x14ac:dyDescent="0.2">
      <c r="A119" t="str">
        <f>Tabel15[[#This Row],[Objectcode]]&amp;"-"&amp;Tabel15[[#This Row],[Dakcode]]</f>
        <v>ZH000282-D01</v>
      </c>
      <c r="B119" t="s">
        <v>605</v>
      </c>
      <c r="C119" t="s">
        <v>58</v>
      </c>
      <c r="D119" t="s">
        <v>593</v>
      </c>
      <c r="E119" t="s">
        <v>594</v>
      </c>
      <c r="F119" s="3">
        <v>14</v>
      </c>
      <c r="G119" s="3">
        <v>14</v>
      </c>
      <c r="H119" s="3">
        <f>Tabel15[[#This Row],[Indicatief aantal PV-panelen ]]*Tabel15[[#This Row],[Paneelpiekvermogen '[Wp']]]/1000</f>
        <v>0.19600000000000001</v>
      </c>
      <c r="I119" s="3" t="str">
        <f>IFERROR(Tabel15[[#This Row],[Totaal piekvermogen '[kWp']]]*1000/#REF!,"N.v.t.")</f>
        <v>N.v.t.</v>
      </c>
      <c r="J119" s="3"/>
      <c r="K119" s="3">
        <f>Tabel15[[#This Row],[Totaal piekvermogen '[kWp']]]*Tabel15[[#This Row],[Specifieke opbrengst '[kWh/kWp jaar']]]</f>
        <v>0</v>
      </c>
    </row>
    <row r="120" spans="1:12" x14ac:dyDescent="0.2">
      <c r="A120" t="str">
        <f>Tabel15[[#This Row],[Objectcode]]&amp;"-"&amp;Tabel15[[#This Row],[Dakcode]]</f>
        <v>ZH000282-D02</v>
      </c>
      <c r="B120" t="s">
        <v>605</v>
      </c>
      <c r="C120" t="s">
        <v>94</v>
      </c>
      <c r="D120" t="s">
        <v>593</v>
      </c>
      <c r="E120" t="s">
        <v>594</v>
      </c>
      <c r="F120" s="3">
        <v>12</v>
      </c>
      <c r="G120" s="3">
        <v>12</v>
      </c>
      <c r="H120" s="3">
        <f>Tabel15[[#This Row],[Indicatief aantal PV-panelen ]]*Tabel15[[#This Row],[Paneelpiekvermogen '[Wp']]]/1000</f>
        <v>0.14399999999999999</v>
      </c>
      <c r="I120" s="3" t="str">
        <f>IFERROR(Tabel15[[#This Row],[Totaal piekvermogen '[kWp']]]*1000/#REF!,"N.v.t.")</f>
        <v>N.v.t.</v>
      </c>
      <c r="J120" s="3"/>
      <c r="K120" s="3">
        <f>Tabel15[[#This Row],[Totaal piekvermogen '[kWp']]]*Tabel15[[#This Row],[Specifieke opbrengst '[kWh/kWp jaar']]]</f>
        <v>0</v>
      </c>
    </row>
    <row r="121" spans="1:12" x14ac:dyDescent="0.2">
      <c r="A121" t="str">
        <f>Tabel15[[#This Row],[Objectcode]]&amp;"-"&amp;Tabel15[[#This Row],[Dakcode]]</f>
        <v>ZH000291-D01</v>
      </c>
      <c r="B121" t="s">
        <v>607</v>
      </c>
      <c r="C121" t="s">
        <v>58</v>
      </c>
      <c r="D121" t="s">
        <v>608</v>
      </c>
      <c r="E121" t="s">
        <v>609</v>
      </c>
      <c r="F121" s="3">
        <v>52</v>
      </c>
      <c r="G121" s="3">
        <v>52</v>
      </c>
      <c r="H121" s="3">
        <f>Tabel15[[#This Row],[Indicatief aantal PV-panelen ]]*Tabel15[[#This Row],[Paneelpiekvermogen '[Wp']]]/1000</f>
        <v>2.7040000000000002</v>
      </c>
      <c r="I121" s="3" t="str">
        <f>IFERROR(Tabel15[[#This Row],[Totaal piekvermogen '[kWp']]]*1000/#REF!,"N.v.t.")</f>
        <v>N.v.t.</v>
      </c>
      <c r="J121" s="3"/>
      <c r="K121" s="3">
        <f>Tabel15[[#This Row],[Totaal piekvermogen '[kWp']]]*Tabel15[[#This Row],[Specifieke opbrengst '[kWh/kWp jaar']]]</f>
        <v>0</v>
      </c>
    </row>
    <row r="122" spans="1:12" x14ac:dyDescent="0.2">
      <c r="A122" t="str">
        <f>Tabel15[[#This Row],[Objectcode]]&amp;"-"&amp;Tabel15[[#This Row],[Dakcode]]</f>
        <v>ZH000291-D04</v>
      </c>
      <c r="B122" t="s">
        <v>607</v>
      </c>
      <c r="C122" t="s">
        <v>153</v>
      </c>
      <c r="D122" t="s">
        <v>608</v>
      </c>
      <c r="E122" t="s">
        <v>609</v>
      </c>
      <c r="F122" s="3">
        <v>48</v>
      </c>
      <c r="G122" s="3">
        <v>48</v>
      </c>
      <c r="H122" s="3">
        <f>Tabel15[[#This Row],[Indicatief aantal PV-panelen ]]*Tabel15[[#This Row],[Paneelpiekvermogen '[Wp']]]/1000</f>
        <v>2.3039999999999998</v>
      </c>
      <c r="I122" s="3" t="str">
        <f>IFERROR(Tabel15[[#This Row],[Totaal piekvermogen '[kWp']]]*1000/#REF!,"N.v.t.")</f>
        <v>N.v.t.</v>
      </c>
      <c r="J122" s="3"/>
      <c r="K122" s="3">
        <f>Tabel15[[#This Row],[Totaal piekvermogen '[kWp']]]*Tabel15[[#This Row],[Specifieke opbrengst '[kWh/kWp jaar']]]</f>
        <v>0</v>
      </c>
    </row>
    <row r="123" spans="1:12" x14ac:dyDescent="0.2">
      <c r="A123" t="str">
        <f>Tabel15[[#This Row],[Objectcode]]&amp;"-"&amp;Tabel15[[#This Row],[Dakcode]]</f>
        <v>ZH000280A-D01</v>
      </c>
      <c r="B123" t="s">
        <v>604</v>
      </c>
      <c r="C123" t="s">
        <v>58</v>
      </c>
      <c r="D123" t="s">
        <v>600</v>
      </c>
      <c r="E123" t="s">
        <v>601</v>
      </c>
      <c r="F123" s="3">
        <v>294</v>
      </c>
      <c r="G123" s="3">
        <v>340</v>
      </c>
      <c r="H123" s="3">
        <f>Tabel15[[#This Row],[Indicatief aantal PV-panelen ]]*Tabel15[[#This Row],[Paneelpiekvermogen '[Wp']]]/1000</f>
        <v>99.96</v>
      </c>
      <c r="I123" s="3" t="str">
        <f>IFERROR(Tabel15[[#This Row],[Totaal piekvermogen '[kWp']]]*1000/#REF!,"N.v.t.")</f>
        <v>N.v.t.</v>
      </c>
      <c r="J123" s="3">
        <v>833</v>
      </c>
      <c r="K123" s="3">
        <f>Tabel15[[#This Row],[Totaal piekvermogen '[kWp']]]*Tabel15[[#This Row],[Specifieke opbrengst '[kWh/kWp jaar']]]</f>
        <v>83266.679999999993</v>
      </c>
    </row>
    <row r="124" spans="1:12" x14ac:dyDescent="0.2">
      <c r="A124" t="str">
        <f>Tabel15[[#This Row],[Objectcode]]&amp;"-"&amp;Tabel15[[#This Row],[Dakcode]]</f>
        <v>ZH000280-D01</v>
      </c>
      <c r="B124" t="s">
        <v>599</v>
      </c>
      <c r="C124" t="s">
        <v>58</v>
      </c>
      <c r="D124" t="s">
        <v>600</v>
      </c>
      <c r="E124" t="s">
        <v>601</v>
      </c>
      <c r="F124" s="3">
        <v>70</v>
      </c>
      <c r="G124" s="3" t="e">
        <f>#REF!*#REF!/1000</f>
        <v>#REF!</v>
      </c>
      <c r="H124" s="3">
        <v>833</v>
      </c>
      <c r="I124" s="3" t="e">
        <f>#REF!*#REF!</f>
        <v>#REF!</v>
      </c>
      <c r="J124">
        <v>8</v>
      </c>
      <c r="K124">
        <v>0</v>
      </c>
    </row>
    <row r="125" spans="1:12" x14ac:dyDescent="0.2">
      <c r="A125" t="str">
        <f>Tabel15[[#This Row],[Objectcode]]&amp;"-"&amp;Tabel15[[#This Row],[Dakcode]]</f>
        <v>ZH000280-D02</v>
      </c>
      <c r="B125" t="s">
        <v>599</v>
      </c>
      <c r="C125" t="s">
        <v>94</v>
      </c>
      <c r="D125" t="s">
        <v>600</v>
      </c>
      <c r="E125" t="s">
        <v>601</v>
      </c>
      <c r="F125" s="3">
        <v>24</v>
      </c>
      <c r="G125" s="3" t="e">
        <f>#REF!*#REF!/1000</f>
        <v>#REF!</v>
      </c>
      <c r="H125" s="3">
        <v>833</v>
      </c>
      <c r="I125" s="3" t="e">
        <f>#REF!*#REF!</f>
        <v>#REF!</v>
      </c>
    </row>
    <row r="126" spans="1:12" x14ac:dyDescent="0.2">
      <c r="A126" t="str">
        <f>Tabel15[[#This Row],[Objectcode]]&amp;"-"&amp;Tabel15[[#This Row],[Dakcode]]</f>
        <v>ZH000300-D01 Overkappingen</v>
      </c>
      <c r="B126" t="s">
        <v>792</v>
      </c>
      <c r="C126" t="s">
        <v>827</v>
      </c>
      <c r="D126" t="s">
        <v>489</v>
      </c>
      <c r="E126" t="s">
        <v>490</v>
      </c>
      <c r="F126" s="3">
        <v>160</v>
      </c>
      <c r="G126" s="3">
        <v>340</v>
      </c>
      <c r="H126" s="3">
        <f>Tabel15[[#This Row],[Indicatief aantal PV-panelen ]]*Tabel15[[#This Row],[Paneelpiekvermogen '[Wp']]]/1000</f>
        <v>54.4</v>
      </c>
      <c r="I126" s="3" t="str">
        <f>IFERROR(Tabel15[[#This Row],[Totaal piekvermogen '[kWp']]]*1000/#REF!,"N.v.t.")</f>
        <v>N.v.t.</v>
      </c>
      <c r="J126" s="3">
        <v>858.5</v>
      </c>
      <c r="K126" s="3">
        <f>Tabel15[[#This Row],[Totaal piekvermogen '[kWp']]]*Tabel15[[#This Row],[Specifieke opbrengst '[kWh/kWp jaar']]]</f>
        <v>46702.400000000001</v>
      </c>
      <c r="L126" s="7"/>
    </row>
    <row r="127" spans="1:12" x14ac:dyDescent="0.2">
      <c r="A127" t="str">
        <f>Tabel15[[#This Row],[Objectcode]]&amp;"-"&amp;Tabel15[[#This Row],[Dakcode]]</f>
        <v>ZH000300-D01 Steunpunt</v>
      </c>
      <c r="B127" t="s">
        <v>792</v>
      </c>
      <c r="C127" t="s">
        <v>821</v>
      </c>
      <c r="D127" t="s">
        <v>489</v>
      </c>
      <c r="E127" t="s">
        <v>490</v>
      </c>
      <c r="F127" s="3">
        <v>240</v>
      </c>
      <c r="G127" s="3"/>
      <c r="H127" s="3">
        <f>Tabel15[[#This Row],[Indicatief aantal PV-panelen ]]*Tabel15[[#This Row],[Paneelpiekvermogen '[Wp']]]/1000</f>
        <v>0</v>
      </c>
      <c r="I127" s="3" t="str">
        <f>IFERROR(Tabel15[[#This Row],[Totaal piekvermogen '[kWp']]]*1000/#REF!,"N.v.t.")</f>
        <v>N.v.t.</v>
      </c>
      <c r="J127" s="3"/>
      <c r="K127" s="3">
        <f>Tabel15[[#This Row],[Totaal piekvermogen '[kWp']]]*Tabel15[[#This Row],[Specifieke opbrengst '[kWh/kWp jaar']]]</f>
        <v>0</v>
      </c>
      <c r="L127" s="7"/>
    </row>
    <row r="128" spans="1:12" x14ac:dyDescent="0.2">
      <c r="A128" t="str">
        <f>Tabel15[[#This Row],[Objectcode]]&amp;"-"&amp;Tabel15[[#This Row],[Dakcode]]</f>
        <v>ZH000300-D01 zoutloods</v>
      </c>
      <c r="B128" t="s">
        <v>792</v>
      </c>
      <c r="C128" t="s">
        <v>859</v>
      </c>
      <c r="D128" t="s">
        <v>489</v>
      </c>
      <c r="E128" t="s">
        <v>490</v>
      </c>
      <c r="F128" s="3">
        <v>245</v>
      </c>
      <c r="G128" s="3">
        <v>340</v>
      </c>
      <c r="H128" s="3">
        <f>Tabel15[[#This Row],[Indicatief aantal PV-panelen ]]*Tabel15[[#This Row],[Paneelpiekvermogen '[Wp']]]/1000</f>
        <v>83.3</v>
      </c>
      <c r="I128" s="3" t="str">
        <f>IFERROR(Tabel15[[#This Row],[Totaal piekvermogen '[kWp']]]*1000/#REF!,"N.v.t.")</f>
        <v>N.v.t.</v>
      </c>
      <c r="J128" s="3">
        <v>858.5</v>
      </c>
      <c r="K128" s="3">
        <f>Tabel15[[#This Row],[Totaal piekvermogen '[kWp']]]*Tabel15[[#This Row],[Specifieke opbrengst '[kWh/kWp jaar']]]</f>
        <v>71513.05</v>
      </c>
      <c r="L128" s="7"/>
    </row>
    <row r="129" spans="1:12" x14ac:dyDescent="0.2">
      <c r="A129" t="str">
        <f>Tabel15[[#This Row],[Objectcode]]&amp;"-"&amp;Tabel15[[#This Row],[Dakcode]]</f>
        <v>ZH000300-D02 Overkappingen</v>
      </c>
      <c r="B129" t="s">
        <v>792</v>
      </c>
      <c r="C129" t="s">
        <v>828</v>
      </c>
      <c r="D129" t="s">
        <v>489</v>
      </c>
      <c r="E129" t="s">
        <v>490</v>
      </c>
      <c r="F129" s="3">
        <v>160</v>
      </c>
      <c r="G129" s="3">
        <v>340</v>
      </c>
      <c r="H129" s="3">
        <f>Tabel15[[#This Row],[Indicatief aantal PV-panelen ]]*Tabel15[[#This Row],[Paneelpiekvermogen '[Wp']]]/1000</f>
        <v>54.4</v>
      </c>
      <c r="I129" s="3" t="str">
        <f>IFERROR(Tabel15[[#This Row],[Totaal piekvermogen '[kWp']]]*1000/#REF!,"N.v.t.")</f>
        <v>N.v.t.</v>
      </c>
      <c r="J129" s="3">
        <v>858.5</v>
      </c>
      <c r="K129" s="3">
        <f>Tabel15[[#This Row],[Totaal piekvermogen '[kWp']]]*Tabel15[[#This Row],[Specifieke opbrengst '[kWh/kWp jaar']]]</f>
        <v>46702.400000000001</v>
      </c>
      <c r="L129" s="7"/>
    </row>
    <row r="130" spans="1:12" x14ac:dyDescent="0.2">
      <c r="A130" t="str">
        <f>Tabel15[[#This Row],[Objectcode]]&amp;"-"&amp;Tabel15[[#This Row],[Dakcode]]</f>
        <v>ZH000300-D02 zoutloods</v>
      </c>
      <c r="B130" t="s">
        <v>792</v>
      </c>
      <c r="C130" t="s">
        <v>860</v>
      </c>
      <c r="D130" t="s">
        <v>489</v>
      </c>
      <c r="E130" t="s">
        <v>490</v>
      </c>
      <c r="F130" s="3">
        <v>95</v>
      </c>
      <c r="G130" s="3">
        <v>340</v>
      </c>
      <c r="H130" s="3">
        <f>Tabel15[[#This Row],[Indicatief aantal PV-panelen ]]*Tabel15[[#This Row],[Paneelpiekvermogen '[Wp']]]/1000</f>
        <v>32.299999999999997</v>
      </c>
      <c r="I130" s="3" t="str">
        <f>IFERROR(Tabel15[[#This Row],[Totaal piekvermogen '[kWp']]]*1000/#REF!,"N.v.t.")</f>
        <v>N.v.t.</v>
      </c>
      <c r="J130" s="3">
        <v>823</v>
      </c>
      <c r="K130" s="3">
        <f>Tabel15[[#This Row],[Totaal piekvermogen '[kWp']]]*Tabel15[[#This Row],[Specifieke opbrengst '[kWh/kWp jaar']]]</f>
        <v>26582.899999999998</v>
      </c>
      <c r="L130" s="7"/>
    </row>
    <row r="131" spans="1:12" x14ac:dyDescent="0.2">
      <c r="A131" t="str">
        <f>Tabel15[[#This Row],[Objectcode]]&amp;"-"&amp;Tabel15[[#This Row],[Dakcode]]</f>
        <v>ZH000300-D03 Steunpunt</v>
      </c>
      <c r="B131" t="s">
        <v>792</v>
      </c>
      <c r="C131" t="s">
        <v>823</v>
      </c>
      <c r="D131" t="s">
        <v>489</v>
      </c>
      <c r="E131" t="s">
        <v>490</v>
      </c>
      <c r="F131" s="3">
        <v>44</v>
      </c>
      <c r="G131" s="3"/>
      <c r="H131" s="3">
        <f>Tabel15[[#This Row],[Indicatief aantal PV-panelen ]]*Tabel15[[#This Row],[Paneelpiekvermogen '[Wp']]]/1000</f>
        <v>0</v>
      </c>
      <c r="I131" s="3" t="str">
        <f>IFERROR(Tabel15[[#This Row],[Totaal piekvermogen '[kWp']]]*1000/#REF!,"N.v.t.")</f>
        <v>N.v.t.</v>
      </c>
      <c r="J131" s="3"/>
      <c r="K131" s="3">
        <f>Tabel15[[#This Row],[Totaal piekvermogen '[kWp']]]*Tabel15[[#This Row],[Specifieke opbrengst '[kWh/kWp jaar']]]</f>
        <v>0</v>
      </c>
      <c r="L131" s="7"/>
    </row>
    <row r="132" spans="1:12" x14ac:dyDescent="0.2">
      <c r="A132" t="str">
        <f>Tabel15[[#This Row],[Objectcode]]&amp;"-"&amp;Tabel15[[#This Row],[Dakcode]]</f>
        <v>ZH000300-D03 Zoutloods</v>
      </c>
      <c r="B132" t="s">
        <v>792</v>
      </c>
      <c r="C132" t="s">
        <v>817</v>
      </c>
      <c r="D132" t="s">
        <v>489</v>
      </c>
      <c r="E132" t="s">
        <v>490</v>
      </c>
      <c r="F132" s="3">
        <v>95</v>
      </c>
      <c r="G132" s="3">
        <v>340</v>
      </c>
      <c r="H132" s="3">
        <f>Tabel15[[#This Row],[Indicatief aantal PV-panelen ]]*Tabel15[[#This Row],[Paneelpiekvermogen '[Wp']]]/1000</f>
        <v>32.299999999999997</v>
      </c>
      <c r="I132" s="3" t="str">
        <f>IFERROR(Tabel15[[#This Row],[Totaal piekvermogen '[kWp']]]*1000/#REF!,"N.v.t.")</f>
        <v>N.v.t.</v>
      </c>
      <c r="J132" s="3">
        <v>858.5</v>
      </c>
      <c r="K132" s="3">
        <f>Tabel15[[#This Row],[Totaal piekvermogen '[kWp']]]*Tabel15[[#This Row],[Specifieke opbrengst '[kWh/kWp jaar']]]</f>
        <v>27729.55</v>
      </c>
      <c r="L132" s="7"/>
    </row>
    <row r="133" spans="1:12" x14ac:dyDescent="0.2">
      <c r="A133" t="str">
        <f>Tabel15[[#This Row],[Objectcode]]&amp;"-"&amp;Tabel15[[#This Row],[Dakcode]]</f>
        <v>ZH000300-D04 zoutloods</v>
      </c>
      <c r="B133" t="s">
        <v>792</v>
      </c>
      <c r="C133" t="s">
        <v>861</v>
      </c>
      <c r="D133" t="s">
        <v>489</v>
      </c>
      <c r="E133" t="s">
        <v>490</v>
      </c>
      <c r="F133" s="3">
        <v>95</v>
      </c>
      <c r="G133" s="3">
        <v>340</v>
      </c>
      <c r="H133" s="3">
        <f>Tabel15[[#This Row],[Indicatief aantal PV-panelen ]]*Tabel15[[#This Row],[Paneelpiekvermogen '[Wp']]]/1000</f>
        <v>32.299999999999997</v>
      </c>
      <c r="I133" s="3" t="str">
        <f>IFERROR(Tabel15[[#This Row],[Totaal piekvermogen '[kWp']]]*1000/#REF!,"N.v.t.")</f>
        <v>N.v.t.</v>
      </c>
      <c r="J133" s="3">
        <v>858.5</v>
      </c>
      <c r="K133" s="3">
        <f>Tabel15[[#This Row],[Totaal piekvermogen '[kWp']]]*Tabel15[[#This Row],[Specifieke opbrengst '[kWh/kWp jaar']]]</f>
        <v>27729.55</v>
      </c>
      <c r="L133" s="7"/>
    </row>
    <row r="134" spans="1:12" x14ac:dyDescent="0.2">
      <c r="A134" t="str">
        <f>Tabel15[[#This Row],[Objectcode]]&amp;"-"&amp;Tabel15[[#This Row],[Dakcode]]</f>
        <v>ZH000300-D05 Steunpunt</v>
      </c>
      <c r="B134" t="s">
        <v>792</v>
      </c>
      <c r="C134" t="s">
        <v>825</v>
      </c>
      <c r="D134" t="s">
        <v>489</v>
      </c>
      <c r="E134" t="s">
        <v>490</v>
      </c>
      <c r="F134" s="3">
        <v>52</v>
      </c>
      <c r="G134" s="3"/>
      <c r="H134" s="3">
        <f>Tabel15[[#This Row],[Indicatief aantal PV-panelen ]]*Tabel15[[#This Row],[Paneelpiekvermogen '[Wp']]]/1000</f>
        <v>0</v>
      </c>
      <c r="I134" s="3" t="str">
        <f>IFERROR(Tabel15[[#This Row],[Totaal piekvermogen '[kWp']]]*1000/#REF!,"N.v.t.")</f>
        <v>N.v.t.</v>
      </c>
      <c r="J134" s="3"/>
      <c r="K134" s="3">
        <f>Tabel15[[#This Row],[Totaal piekvermogen '[kWp']]]*Tabel15[[#This Row],[Specifieke opbrengst '[kWh/kWp jaar']]]</f>
        <v>0</v>
      </c>
      <c r="L134" s="7"/>
    </row>
    <row r="135" spans="1:12" x14ac:dyDescent="0.2">
      <c r="A135" t="str">
        <f>Tabel15[[#This Row],[Objectcode]]&amp;"-"&amp;Tabel15[[#This Row],[Dakcode]]</f>
        <v>ZH000300-D05 Zoutloods</v>
      </c>
      <c r="B135" t="s">
        <v>792</v>
      </c>
      <c r="C135" t="s">
        <v>819</v>
      </c>
      <c r="D135" t="s">
        <v>489</v>
      </c>
      <c r="E135" t="s">
        <v>490</v>
      </c>
      <c r="F135" s="3">
        <v>95</v>
      </c>
      <c r="G135" s="3">
        <v>340</v>
      </c>
      <c r="H135" s="3">
        <f>Tabel15[[#This Row],[Indicatief aantal PV-panelen ]]*Tabel15[[#This Row],[Paneelpiekvermogen '[Wp']]]/1000</f>
        <v>32.299999999999997</v>
      </c>
      <c r="I135" s="3" t="str">
        <f>IFERROR(Tabel15[[#This Row],[Totaal piekvermogen '[kWp']]]*1000/#REF!,"N.v.t.")</f>
        <v>N.v.t.</v>
      </c>
      <c r="J135" s="3">
        <v>858.5</v>
      </c>
      <c r="K135" s="3">
        <f>Tabel15[[#This Row],[Totaal piekvermogen '[kWp']]]*Tabel15[[#This Row],[Specifieke opbrengst '[kWh/kWp jaar']]]</f>
        <v>27729.55</v>
      </c>
      <c r="L135" s="7"/>
    </row>
    <row r="136" spans="1:12" x14ac:dyDescent="0.2">
      <c r="A136" t="str">
        <f>Tabel15[[#This Row],[Objectcode]]&amp;"-"&amp;Tabel15[[#This Row],[Dakcode]]</f>
        <v>ZH000300-D06 Zoutloods</v>
      </c>
      <c r="B136" t="s">
        <v>792</v>
      </c>
      <c r="C136" t="s">
        <v>820</v>
      </c>
      <c r="D136" t="s">
        <v>489</v>
      </c>
      <c r="E136" t="s">
        <v>490</v>
      </c>
      <c r="F136" s="3">
        <v>245</v>
      </c>
      <c r="G136" s="3">
        <v>340</v>
      </c>
      <c r="H136" s="3">
        <f>Tabel15[[#This Row],[Indicatief aantal PV-panelen ]]*Tabel15[[#This Row],[Paneelpiekvermogen '[Wp']]]/1000</f>
        <v>83.3</v>
      </c>
      <c r="I136" s="3" t="str">
        <f>IFERROR(Tabel15[[#This Row],[Totaal piekvermogen '[kWp']]]*1000/#REF!,"N.v.t.")</f>
        <v>N.v.t.</v>
      </c>
      <c r="J136" s="3">
        <v>858.5</v>
      </c>
      <c r="K136" s="3">
        <f>Tabel15[[#This Row],[Totaal piekvermogen '[kWp']]]*Tabel15[[#This Row],[Specifieke opbrengst '[kWh/kWp jaar']]]</f>
        <v>71513.05</v>
      </c>
    </row>
    <row r="137" spans="1:12" x14ac:dyDescent="0.2">
      <c r="A137" t="str">
        <f>Tabel15[[#This Row],[Objectcode]]&amp;"-"&amp;Tabel15[[#This Row],[Dakcode]]</f>
        <v>ZH000303-D01</v>
      </c>
      <c r="B137" t="s">
        <v>617</v>
      </c>
      <c r="C137" t="s">
        <v>58</v>
      </c>
      <c r="D137" t="s">
        <v>618</v>
      </c>
      <c r="E137" t="s">
        <v>865</v>
      </c>
      <c r="F137" s="3">
        <v>165</v>
      </c>
      <c r="G137" s="3"/>
      <c r="H137" s="3">
        <f>Tabel15[[#This Row],[Indicatief aantal PV-panelen ]]*Tabel15[[#This Row],[Paneelpiekvermogen '[Wp']]]/1000</f>
        <v>0</v>
      </c>
      <c r="I137" s="3" t="str">
        <f>IFERROR(Tabel15[[#This Row],[Totaal piekvermogen '[kWp']]]*1000/#REF!,"N.v.t.")</f>
        <v>N.v.t.</v>
      </c>
      <c r="J137" s="3"/>
      <c r="K137" s="3">
        <f>Tabel15[[#This Row],[Totaal piekvermogen '[kWp']]]*Tabel15[[#This Row],[Specifieke opbrengst '[kWh/kWp jaar']]]</f>
        <v>0</v>
      </c>
    </row>
    <row r="138" spans="1:12" x14ac:dyDescent="0.2">
      <c r="A138" t="str">
        <f>Tabel15[[#This Row],[Objectcode]]&amp;"-"&amp;Tabel15[[#This Row],[Dakcode]]</f>
        <v>ZH000305-D01</v>
      </c>
      <c r="B138" t="s">
        <v>621</v>
      </c>
      <c r="C138" t="s">
        <v>58</v>
      </c>
      <c r="D138" t="s">
        <v>622</v>
      </c>
      <c r="E138" t="s">
        <v>623</v>
      </c>
      <c r="F138" s="3">
        <v>38</v>
      </c>
      <c r="G138" s="3">
        <v>340</v>
      </c>
      <c r="H138" s="3">
        <f>Tabel15[[#This Row],[Indicatief aantal PV-panelen ]]*Tabel15[[#This Row],[Paneelpiekvermogen '[Wp']]]/1000</f>
        <v>12.92</v>
      </c>
      <c r="I138" s="3" t="str">
        <f>IFERROR(Tabel15[[#This Row],[Totaal piekvermogen '[kWp']]]*1000/#REF!,"N.v.t.")</f>
        <v>N.v.t.</v>
      </c>
      <c r="J138" s="3">
        <v>929.2</v>
      </c>
      <c r="K138" s="3">
        <f>Tabel15[[#This Row],[Totaal piekvermogen '[kWp']]]*Tabel15[[#This Row],[Specifieke opbrengst '[kWh/kWp jaar']]]</f>
        <v>12005.264000000001</v>
      </c>
    </row>
    <row r="139" spans="1:12" x14ac:dyDescent="0.2">
      <c r="A139" t="str">
        <f>Tabel15[[#This Row],[Objectcode]]&amp;"-"&amp;Tabel15[[#This Row],[Dakcode]]</f>
        <v>ZH000307 -D01</v>
      </c>
      <c r="B139" t="s">
        <v>626</v>
      </c>
      <c r="C139" t="s">
        <v>58</v>
      </c>
      <c r="D139" t="s">
        <v>627</v>
      </c>
      <c r="E139" t="s">
        <v>628</v>
      </c>
      <c r="F139" s="3">
        <v>30</v>
      </c>
      <c r="G139" s="3"/>
      <c r="H139" s="3">
        <f>Tabel15[[#This Row],[Indicatief aantal PV-panelen ]]*Tabel15[[#This Row],[Paneelpiekvermogen '[Wp']]]/1000</f>
        <v>0</v>
      </c>
      <c r="I139" s="3" t="str">
        <f>IFERROR(Tabel15[[#This Row],[Totaal piekvermogen '[kWp']]]*1000/#REF!,"N.v.t.")</f>
        <v>N.v.t.</v>
      </c>
      <c r="J139" s="3"/>
      <c r="K139" s="3">
        <f>Tabel15[[#This Row],[Totaal piekvermogen '[kWp']]]*Tabel15[[#This Row],[Specifieke opbrengst '[kWh/kWp jaar']]]</f>
        <v>0</v>
      </c>
    </row>
    <row r="140" spans="1:12" x14ac:dyDescent="0.2">
      <c r="A140" t="str">
        <f>Tabel15[[#This Row],[Objectcode]]&amp;"-"&amp;Tabel15[[#This Row],[Dakcode]]</f>
        <v>ZH000307 -D02</v>
      </c>
      <c r="B140" s="11" t="s">
        <v>626</v>
      </c>
      <c r="C140" s="11" t="s">
        <v>94</v>
      </c>
      <c r="D140" t="s">
        <v>627</v>
      </c>
      <c r="E140" t="s">
        <v>628</v>
      </c>
      <c r="F140" s="3">
        <v>178</v>
      </c>
      <c r="G140" s="3"/>
      <c r="H140" s="3">
        <f>Tabel15[[#This Row],[Indicatief aantal PV-panelen ]]*Tabel15[[#This Row],[Paneelpiekvermogen '[Wp']]]/1000</f>
        <v>0</v>
      </c>
      <c r="I140" s="3" t="str">
        <f>IFERROR(Tabel15[[#This Row],[Totaal piekvermogen '[kWp']]]*1000/#REF!,"N.v.t.")</f>
        <v>N.v.t.</v>
      </c>
      <c r="J140" s="3"/>
      <c r="K140" s="3">
        <f>Tabel15[[#This Row],[Totaal piekvermogen '[kWp']]]*Tabel15[[#This Row],[Specifieke opbrengst '[kWh/kWp jaar']]]</f>
        <v>0</v>
      </c>
    </row>
    <row r="141" spans="1:12" x14ac:dyDescent="0.2">
      <c r="A141" t="str">
        <f>Tabel15[[#This Row],[Objectcode]]&amp;"-"&amp;Tabel15[[#This Row],[Dakcode]]</f>
        <v>ZH000307 -D03</v>
      </c>
      <c r="B141" t="s">
        <v>626</v>
      </c>
      <c r="C141" t="s">
        <v>126</v>
      </c>
      <c r="D141" t="s">
        <v>627</v>
      </c>
      <c r="E141" t="s">
        <v>628</v>
      </c>
      <c r="F141" s="3">
        <v>106</v>
      </c>
      <c r="G141" s="3"/>
      <c r="H141" s="3">
        <f>Tabel15[[#This Row],[Indicatief aantal PV-panelen ]]*Tabel15[[#This Row],[Paneelpiekvermogen '[Wp']]]/1000</f>
        <v>0</v>
      </c>
      <c r="I141" s="3" t="str">
        <f>IFERROR(Tabel15[[#This Row],[Totaal piekvermogen '[kWp']]]*1000/#REF!,"N.v.t.")</f>
        <v>N.v.t.</v>
      </c>
      <c r="J141" s="3"/>
      <c r="K141" s="3">
        <f>Tabel15[[#This Row],[Totaal piekvermogen '[kWp']]]*Tabel15[[#This Row],[Specifieke opbrengst '[kWh/kWp jaar']]]</f>
        <v>0</v>
      </c>
    </row>
    <row r="142" spans="1:12" x14ac:dyDescent="0.2">
      <c r="A142" t="str">
        <f>Tabel15[[#This Row],[Objectcode]]&amp;"-"&amp;Tabel15[[#This Row],[Dakcode]]</f>
        <v>ZH000307 -D04</v>
      </c>
      <c r="B142" t="s">
        <v>626</v>
      </c>
      <c r="C142" t="s">
        <v>153</v>
      </c>
      <c r="D142" t="s">
        <v>627</v>
      </c>
      <c r="E142" t="s">
        <v>628</v>
      </c>
      <c r="F142" s="3">
        <v>12</v>
      </c>
      <c r="G142" s="3"/>
      <c r="H142" s="3">
        <f>Tabel15[[#This Row],[Indicatief aantal PV-panelen ]]*Tabel15[[#This Row],[Paneelpiekvermogen '[Wp']]]/1000</f>
        <v>0</v>
      </c>
      <c r="I142" s="3" t="str">
        <f>IFERROR(Tabel15[[#This Row],[Totaal piekvermogen '[kWp']]]*1000/#REF!,"N.v.t.")</f>
        <v>N.v.t.</v>
      </c>
      <c r="J142" s="3"/>
      <c r="K142" s="3">
        <f>Tabel15[[#This Row],[Totaal piekvermogen '[kWp']]]*Tabel15[[#This Row],[Specifieke opbrengst '[kWh/kWp jaar']]]</f>
        <v>0</v>
      </c>
    </row>
    <row r="143" spans="1:12" x14ac:dyDescent="0.2">
      <c r="A143" s="11" t="str">
        <f>Tabel15[[#This Row],[Objectcode]]&amp;"-"&amp;Tabel15[[#This Row],[Dakcode]]</f>
        <v>ZH000362-D01</v>
      </c>
      <c r="B143" s="11" t="s">
        <v>646</v>
      </c>
      <c r="C143" s="11" t="s">
        <v>58</v>
      </c>
      <c r="D143" s="11" t="s">
        <v>647</v>
      </c>
      <c r="E143" s="11" t="s">
        <v>648</v>
      </c>
      <c r="F143" s="12">
        <v>378</v>
      </c>
      <c r="G143" s="12">
        <v>340</v>
      </c>
      <c r="H143" s="12">
        <f>Tabel15[[#This Row],[Indicatief aantal PV-panelen ]]*Tabel15[[#This Row],[Paneelpiekvermogen '[Wp']]]/1000</f>
        <v>128.52000000000001</v>
      </c>
      <c r="I143" s="12" t="str">
        <f>IFERROR(Tabel15[[#This Row],[Totaal piekvermogen '[kWp']]]*1000/#REF!,"N.v.t.")</f>
        <v>N.v.t.</v>
      </c>
      <c r="J143" s="12">
        <v>890</v>
      </c>
      <c r="K143" s="12">
        <f>Tabel15[[#This Row],[Totaal piekvermogen '[kWp']]]*Tabel15[[#This Row],[Specifieke opbrengst '[kWh/kWp jaar']]]</f>
        <v>114382.8</v>
      </c>
    </row>
    <row r="144" spans="1:12" s="11" customFormat="1" x14ac:dyDescent="0.2">
      <c r="A144" s="11" t="str">
        <f>Tabel15[[#This Row],[Objectcode]]&amp;"-"&amp;Tabel15[[#This Row],[Dakcode]]</f>
        <v>ZL000325-D01</v>
      </c>
      <c r="B144" s="11" t="s">
        <v>663</v>
      </c>
      <c r="C144" s="11" t="s">
        <v>58</v>
      </c>
      <c r="D144" s="11" t="s">
        <v>664</v>
      </c>
      <c r="E144" s="11" t="s">
        <v>665</v>
      </c>
      <c r="F144" s="12">
        <v>30</v>
      </c>
      <c r="G144" s="12">
        <v>340</v>
      </c>
      <c r="H144" s="12">
        <f>Tabel15[[#This Row],[Indicatief aantal PV-panelen ]]*Tabel15[[#This Row],[Paneelpiekvermogen '[Wp']]]/1000</f>
        <v>10.199999999999999</v>
      </c>
      <c r="I144" s="12" t="str">
        <f>IFERROR(Tabel15[[#This Row],[Totaal piekvermogen '[kWp']]]*1000/#REF!,"N.v.t.")</f>
        <v>N.v.t.</v>
      </c>
      <c r="J144" s="16">
        <v>889.4</v>
      </c>
      <c r="K144" s="12">
        <f>Tabel15[[#This Row],[Totaal piekvermogen '[kWp']]]*Tabel15[[#This Row],[Specifieke opbrengst '[kWh/kWp jaar']]]</f>
        <v>9071.8799999999992</v>
      </c>
    </row>
    <row r="145" spans="1:11" x14ac:dyDescent="0.2">
      <c r="A145" s="11" t="str">
        <f>Tabel15[[#This Row],[Objectcode]]&amp;"-"&amp;Tabel15[[#This Row],[Dakcode]]</f>
        <v>ZL000352B -D01</v>
      </c>
      <c r="B145" s="11" t="s">
        <v>685</v>
      </c>
      <c r="C145" s="11" t="s">
        <v>58</v>
      </c>
      <c r="D145" s="11" t="s">
        <v>686</v>
      </c>
      <c r="E145" s="11" t="s">
        <v>687</v>
      </c>
      <c r="F145" s="12">
        <v>246</v>
      </c>
      <c r="G145" s="12">
        <v>340</v>
      </c>
      <c r="H145" s="12">
        <f>Tabel15[[#This Row],[Indicatief aantal PV-panelen ]]*Tabel15[[#This Row],[Paneelpiekvermogen '[Wp']]]/1000</f>
        <v>83.64</v>
      </c>
      <c r="I145" s="12" t="str">
        <f>IFERROR(Tabel15[[#This Row],[Totaal piekvermogen '[kWp']]]*1000/#REF!,"N.v.t.")</f>
        <v>N.v.t.</v>
      </c>
      <c r="J145" s="16">
        <v>835.5</v>
      </c>
      <c r="K145" s="12">
        <f>Tabel15[[#This Row],[Totaal piekvermogen '[kWp']]]*Tabel15[[#This Row],[Specifieke opbrengst '[kWh/kWp jaar']]]</f>
        <v>69881.22</v>
      </c>
    </row>
    <row r="146" spans="1:11" s="11" customFormat="1" x14ac:dyDescent="0.2">
      <c r="A146" s="11" t="str">
        <f>Tabel15[[#This Row],[Objectcode]]&amp;"-"&amp;Tabel15[[#This Row],[Dakcode]]</f>
        <v>ZL000352B -D02</v>
      </c>
      <c r="B146" s="11" t="s">
        <v>685</v>
      </c>
      <c r="C146" s="11" t="s">
        <v>94</v>
      </c>
      <c r="D146" s="11" t="s">
        <v>686</v>
      </c>
      <c r="E146" s="11" t="s">
        <v>687</v>
      </c>
      <c r="F146" s="12">
        <v>248</v>
      </c>
      <c r="G146" s="12">
        <v>340</v>
      </c>
      <c r="H146" s="12">
        <f>Tabel15[[#This Row],[Indicatief aantal PV-panelen ]]*Tabel15[[#This Row],[Paneelpiekvermogen '[Wp']]]/1000</f>
        <v>84.32</v>
      </c>
      <c r="I146" s="12" t="str">
        <f>IFERROR(Tabel15[[#This Row],[Totaal piekvermogen '[kWp']]]*1000/#REF!,"N.v.t.")</f>
        <v>N.v.t.</v>
      </c>
      <c r="J146" s="16">
        <v>835.5</v>
      </c>
      <c r="K146" s="12">
        <f>Tabel15[[#This Row],[Totaal piekvermogen '[kWp']]]*Tabel15[[#This Row],[Specifieke opbrengst '[kWh/kWp jaar']]]</f>
        <v>70449.36</v>
      </c>
    </row>
    <row r="147" spans="1:11" s="11" customFormat="1" x14ac:dyDescent="0.2">
      <c r="A147" t="str">
        <f>Tabel15[[#This Row],[Objectcode]]&amp;"-"&amp;Tabel15[[#This Row],[Dakcode]]</f>
        <v>ZL000354A-D01</v>
      </c>
      <c r="B147" t="s">
        <v>694</v>
      </c>
      <c r="C147" t="s">
        <v>58</v>
      </c>
      <c r="D147" t="s">
        <v>691</v>
      </c>
      <c r="E147" t="s">
        <v>692</v>
      </c>
      <c r="F147" s="3">
        <v>176</v>
      </c>
      <c r="G147" s="3">
        <v>340</v>
      </c>
      <c r="H147" s="3">
        <f>Tabel15[[#This Row],[Indicatief aantal PV-panelen ]]*Tabel15[[#This Row],[Paneelpiekvermogen '[Wp']]]/1000</f>
        <v>59.84</v>
      </c>
      <c r="I147" s="3" t="str">
        <f>IFERROR(Tabel15[[#This Row],[Totaal piekvermogen '[kWp']]]*1000/#REF!,"N.v.t.")</f>
        <v>N.v.t.</v>
      </c>
      <c r="J147" s="3">
        <v>897.3</v>
      </c>
      <c r="K147" s="3">
        <f>Tabel15[[#This Row],[Totaal piekvermogen '[kWp']]]*Tabel15[[#This Row],[Specifieke opbrengst '[kWh/kWp jaar']]]</f>
        <v>53694.432000000001</v>
      </c>
    </row>
    <row r="148" spans="1:11" x14ac:dyDescent="0.2">
      <c r="A148" t="str">
        <f>Tabel15[[#This Row],[Objectcode]]&amp;"-"&amp;Tabel15[[#This Row],[Dakcode]]</f>
        <v>ZL000354B-D01</v>
      </c>
      <c r="B148" t="s">
        <v>695</v>
      </c>
      <c r="C148" t="s">
        <v>58</v>
      </c>
      <c r="D148" t="s">
        <v>691</v>
      </c>
      <c r="E148" t="s">
        <v>692</v>
      </c>
      <c r="F148" s="3">
        <v>88</v>
      </c>
      <c r="G148" s="3">
        <v>340</v>
      </c>
      <c r="H148" s="3">
        <f>Tabel15[[#This Row],[Indicatief aantal PV-panelen ]]*Tabel15[[#This Row],[Paneelpiekvermogen '[Wp']]]/1000</f>
        <v>29.92</v>
      </c>
      <c r="I148" s="3" t="str">
        <f>IFERROR(Tabel15[[#This Row],[Totaal piekvermogen '[kWp']]]*1000/#REF!,"N.v.t.")</f>
        <v>N.v.t.</v>
      </c>
      <c r="J148" s="3">
        <v>897.3</v>
      </c>
      <c r="K148" s="3">
        <f>Tabel15[[#This Row],[Totaal piekvermogen '[kWp']]]*Tabel15[[#This Row],[Specifieke opbrengst '[kWh/kWp jaar']]]</f>
        <v>26847.216</v>
      </c>
    </row>
    <row r="149" spans="1:11" x14ac:dyDescent="0.2">
      <c r="F149" s="3"/>
      <c r="G149" s="3">
        <v>340</v>
      </c>
      <c r="H149" s="3"/>
      <c r="I149" s="3"/>
      <c r="J149" s="3"/>
      <c r="K149" s="3"/>
    </row>
    <row r="150" spans="1:11" x14ac:dyDescent="0.2">
      <c r="F150" s="3"/>
      <c r="G150" s="3">
        <v>340</v>
      </c>
      <c r="H150" s="3">
        <f>Tabel15[[#This Row],[Indicatief aantal PV-panelen ]]*Tabel15[[#This Row],[Paneelpiekvermogen '[Wp']]]/1000</f>
        <v>0</v>
      </c>
      <c r="I150" s="3" t="str">
        <f>IFERROR(Tabel15[[#This Row],[Totaal piekvermogen '[kWp']]]*1000/#REF!,"N.v.t.")</f>
        <v>N.v.t.</v>
      </c>
      <c r="J150" s="3"/>
      <c r="K150" s="3">
        <f>Tabel15[[#This Row],[Totaal piekvermogen '[kWp']]]*Tabel15[[#This Row],[Specifieke opbrengst '[kWh/kWp jaar']]]</f>
        <v>0</v>
      </c>
    </row>
    <row r="151" spans="1:11" x14ac:dyDescent="0.2">
      <c r="A151" t="s">
        <v>725</v>
      </c>
      <c r="B151" s="3"/>
      <c r="C151" s="3"/>
      <c r="D151" s="3"/>
      <c r="E151" s="3"/>
      <c r="F151" s="3">
        <f>SUBTOTAL(109,Tabel15[Indicatief aantal PV-panelen ])</f>
        <v>14730</v>
      </c>
      <c r="G151" s="3" t="e">
        <f>SUBTOTAL(101,Tabel15[Paneelpiekvermogen '[Wp']])</f>
        <v>#REF!</v>
      </c>
      <c r="H151" s="3" t="e">
        <f>SUBTOTAL(109,Tabel15[Totaal piekvermogen '[kWp']])</f>
        <v>#VALUE!</v>
      </c>
      <c r="I151" s="3" t="e">
        <f>SUBTOTAL(101,Tabel15[Specifiek vermogen '[W/m2 bruto']])</f>
        <v>#REF!</v>
      </c>
      <c r="J151" s="3" t="e">
        <f>SUBTOTAL(101,Tabel15[Specifieke opbrengst '[kWh/kWp jaar']])</f>
        <v>#REF!</v>
      </c>
      <c r="K151" s="3" t="e">
        <f>SUBTOTAL(109,Tabel15[Totale opbrengst '[kWh/jaar']])</f>
        <v>#VALUE!</v>
      </c>
    </row>
    <row r="164" spans="1:4" x14ac:dyDescent="0.2">
      <c r="A164" s="3"/>
      <c r="B164" s="3"/>
      <c r="C164" s="9"/>
      <c r="D164" s="9"/>
    </row>
    <row r="165" spans="1:4" x14ac:dyDescent="0.2">
      <c r="A165" s="3"/>
      <c r="B165" s="3"/>
      <c r="C165" s="9"/>
      <c r="D165" s="9"/>
    </row>
    <row r="166" spans="1:4" x14ac:dyDescent="0.2">
      <c r="A166" s="3"/>
      <c r="B166" s="3"/>
      <c r="C166" s="9"/>
      <c r="D166" s="9"/>
    </row>
    <row r="167" spans="1:4" x14ac:dyDescent="0.2">
      <c r="A167" s="3"/>
      <c r="B167" s="3"/>
      <c r="C167" s="9"/>
      <c r="D167" s="9"/>
    </row>
    <row r="168" spans="1:4" x14ac:dyDescent="0.2">
      <c r="A168" s="3"/>
      <c r="B168" s="3"/>
      <c r="C168" s="9"/>
      <c r="D168" s="9"/>
    </row>
  </sheetData>
  <dataValidations count="1">
    <dataValidation errorStyle="warning" allowBlank="1" showInputMessage="1" showErrorMessage="1" sqref="C165:D165"/>
  </dataValidations>
  <pageMargins left="0.70866141732283472" right="0.70866141732283472" top="0.74803149606299213" bottom="0.74803149606299213" header="0.31496062992125984" footer="0.31496062992125984"/>
  <pageSetup paperSize="133" scale="170" orientation="portrait" horizontalDpi="1200" verticalDpi="1200"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393" id="{0C713759-FE7A-448D-910B-675AFA69B43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I4</xm:sqref>
        </x14:conditionalFormatting>
        <x14:conditionalFormatting xmlns:xm="http://schemas.microsoft.com/office/excel/2006/main">
          <x14:cfRule type="iconSet" priority="388" id="{981B2080-61F6-4E28-8D4E-C012E4D99A56}">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I5</xm:sqref>
        </x14:conditionalFormatting>
        <x14:conditionalFormatting xmlns:xm="http://schemas.microsoft.com/office/excel/2006/main">
          <x14:cfRule type="iconSet" priority="367" id="{9BB15000-4512-4E58-8A83-1E667EB95AC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I75:I76</xm:sqref>
        </x14:conditionalFormatting>
        <x14:conditionalFormatting xmlns:xm="http://schemas.microsoft.com/office/excel/2006/main">
          <x14:cfRule type="iconSet" priority="300" id="{B4E5FF8A-4A57-4A01-9912-CEA70A042095}">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I106</xm:sqref>
        </x14:conditionalFormatting>
        <x14:conditionalFormatting xmlns:xm="http://schemas.microsoft.com/office/excel/2006/main">
          <x14:cfRule type="iconSet" priority="222" id="{5A80ADBB-659C-4AEF-A9EC-9589F9002788}">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J78:J79</xm:sqref>
        </x14:conditionalFormatting>
        <x14:conditionalFormatting xmlns:xm="http://schemas.microsoft.com/office/excel/2006/main">
          <x14:cfRule type="iconSet" priority="212" id="{FF8243B4-A5C0-4F04-B820-CB96EE92A27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I147</xm:sqref>
        </x14:conditionalFormatting>
        <x14:conditionalFormatting xmlns:xm="http://schemas.microsoft.com/office/excel/2006/main">
          <x14:cfRule type="iconSet" priority="105" id="{A04440E7-731E-4AAA-A681-AC54F4E9276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I109</xm:sqref>
        </x14:conditionalFormatting>
        <x14:conditionalFormatting xmlns:xm="http://schemas.microsoft.com/office/excel/2006/main">
          <x14:cfRule type="iconSet" priority="101" id="{C11CB606-3BC9-492D-91F4-E2267CE267D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I111</xm:sqref>
        </x14:conditionalFormatting>
        <x14:conditionalFormatting xmlns:xm="http://schemas.microsoft.com/office/excel/2006/main">
          <x14:cfRule type="iconSet" priority="43" id="{3B82BF18-32F6-42A1-91F4-6C35C1FD4B9B}">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J31</xm:sqref>
        </x14:conditionalFormatting>
        <x14:conditionalFormatting xmlns:xm="http://schemas.microsoft.com/office/excel/2006/main">
          <x14:cfRule type="iconSet" priority="24" id="{8AD3A034-2A90-45A6-8ABA-5C045B59AF0E}">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I87</xm:sqref>
        </x14:conditionalFormatting>
        <x14:conditionalFormatting xmlns:xm="http://schemas.microsoft.com/office/excel/2006/main">
          <x14:cfRule type="iconSet" priority="21" id="{9286DD31-774D-4E99-AC17-A2CC1A8BAC30}">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I88:I90</xm:sqref>
        </x14:conditionalFormatting>
        <x14:conditionalFormatting xmlns:xm="http://schemas.microsoft.com/office/excel/2006/main">
          <x14:cfRule type="iconSet" priority="9" id="{1F770AC0-F700-4B57-829D-FF5841111C56}">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I96</xm:sqref>
        </x14:conditionalFormatting>
        <x14:conditionalFormatting xmlns:xm="http://schemas.microsoft.com/office/excel/2006/main">
          <x14:cfRule type="iconSet" priority="731" id="{4CCDB5DE-815D-4A54-8641-FF71A10DACDB}">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I136:I137</xm:sqref>
        </x14:conditionalFormatting>
        <x14:conditionalFormatting xmlns:xm="http://schemas.microsoft.com/office/excel/2006/main">
          <x14:cfRule type="iconSet" priority="757" id="{C53FA8FD-C282-4416-9F1F-DEFB5ACD5581}">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I126:I135</xm:sqref>
        </x14:conditionalFormatting>
        <x14:conditionalFormatting xmlns:xm="http://schemas.microsoft.com/office/excel/2006/main">
          <x14:cfRule type="iconSet" priority="758" id="{A145E672-E032-44EC-BAF5-EFF9EC8ADBD4}">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I148:I150 I3 I6 I138:I146 I107:I108 I110 I112:I122 I10:I74 I77:I86 I91:I95 I97:I105 I125</xm:sqref>
        </x14:conditionalFormatting>
        <x14:conditionalFormatting xmlns:xm="http://schemas.microsoft.com/office/excel/2006/main">
          <x14:cfRule type="iconSet" priority="771" id="{6197BFC8-D800-4F52-9CA6-59E22AC59305}">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I7:I9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BG288"/>
  <sheetViews>
    <sheetView tabSelected="1" zoomScaleNormal="100" workbookViewId="0">
      <pane xSplit="1" ySplit="2" topLeftCell="AP3" activePane="bottomRight" state="frozen"/>
      <selection pane="topRight" activeCell="C1" sqref="C1"/>
      <selection pane="bottomLeft" activeCell="A3" sqref="A3"/>
      <selection pane="bottomRight" activeCell="AR1" sqref="AR1"/>
    </sheetView>
  </sheetViews>
  <sheetFormatPr defaultRowHeight="11.25" x14ac:dyDescent="0.2"/>
  <cols>
    <col min="1" max="1" width="26.6640625" bestFit="1" customWidth="1"/>
    <col min="2" max="2" width="14.5" customWidth="1"/>
    <col min="3" max="3" width="11.1640625" customWidth="1"/>
    <col min="4" max="4" width="11.6640625" customWidth="1"/>
    <col min="5" max="5" width="19.5" customWidth="1"/>
    <col min="6" max="8" width="11.1640625" customWidth="1"/>
    <col min="9" max="9" width="13.6640625" style="3" customWidth="1"/>
    <col min="10" max="10" width="14.33203125" style="3" customWidth="1"/>
    <col min="11" max="11" width="16.33203125" style="50" customWidth="1"/>
    <col min="12" max="13" width="16.33203125" style="3" customWidth="1"/>
    <col min="14" max="15" width="15.83203125" customWidth="1"/>
    <col min="16" max="16" width="10.33203125" customWidth="1"/>
    <col min="17" max="17" width="21.1640625" customWidth="1"/>
    <col min="18" max="18" width="21" customWidth="1"/>
    <col min="19" max="19" width="15.83203125" style="51" customWidth="1"/>
    <col min="20" max="20" width="15.83203125" style="9" customWidth="1"/>
    <col min="21" max="26" width="15.83203125" style="51" customWidth="1"/>
    <col min="27" max="28" width="15.83203125" customWidth="1"/>
    <col min="29" max="29" width="12.33203125" style="51" customWidth="1"/>
    <col min="30" max="31" width="15.83203125" customWidth="1"/>
    <col min="32" max="33" width="22.83203125" style="9" customWidth="1"/>
    <col min="34" max="34" width="15.83203125" style="9" customWidth="1"/>
    <col min="35" max="36" width="15.83203125" style="60" customWidth="1"/>
    <col min="37" max="37" width="17.5" style="60" customWidth="1"/>
    <col min="38" max="38" width="15.83203125" style="60" customWidth="1"/>
    <col min="39" max="41" width="15.83203125" style="9" customWidth="1"/>
    <col min="42" max="42" width="34.6640625" style="9" bestFit="1" customWidth="1"/>
    <col min="43" max="43" width="17.6640625" style="9" bestFit="1" customWidth="1"/>
    <col min="44" max="44" width="36.6640625" customWidth="1"/>
    <col min="45" max="45" width="15.83203125" customWidth="1"/>
    <col min="46" max="47" width="15.83203125" style="51" customWidth="1"/>
    <col min="48" max="48" width="20.5" style="51" customWidth="1"/>
    <col min="49" max="49" width="15.83203125" style="51" customWidth="1"/>
    <col min="50" max="50" width="31.83203125" style="51" customWidth="1"/>
    <col min="51" max="56" width="15.83203125" style="51" customWidth="1"/>
    <col min="57" max="57" width="15.5" style="51" customWidth="1"/>
    <col min="58" max="58" width="15.83203125" style="51" customWidth="1"/>
    <col min="59" max="59" width="13.5" style="51" customWidth="1"/>
  </cols>
  <sheetData>
    <row r="1" spans="1:59" ht="91.5" customHeight="1" x14ac:dyDescent="0.2">
      <c r="N1" s="3"/>
      <c r="T1"/>
    </row>
    <row r="2" spans="1:59" s="1" customFormat="1" ht="56.25" x14ac:dyDescent="0.2">
      <c r="A2" s="1" t="s">
        <v>0</v>
      </c>
      <c r="B2" s="1" t="s">
        <v>1</v>
      </c>
      <c r="C2" s="1" t="s">
        <v>2</v>
      </c>
      <c r="D2" s="1" t="s">
        <v>3</v>
      </c>
      <c r="E2" s="1" t="s">
        <v>4</v>
      </c>
      <c r="F2" s="1" t="s">
        <v>5</v>
      </c>
      <c r="G2" s="1" t="s">
        <v>6</v>
      </c>
      <c r="H2" s="1" t="s">
        <v>7</v>
      </c>
      <c r="I2" s="1" t="s">
        <v>8</v>
      </c>
      <c r="J2" s="1" t="s">
        <v>9</v>
      </c>
      <c r="K2" s="92" t="s">
        <v>10</v>
      </c>
      <c r="L2" s="33" t="s">
        <v>839</v>
      </c>
      <c r="M2" s="33" t="s">
        <v>854</v>
      </c>
      <c r="N2" s="5" t="s">
        <v>11</v>
      </c>
      <c r="O2" s="1" t="s">
        <v>12</v>
      </c>
      <c r="P2" s="18" t="s">
        <v>13</v>
      </c>
      <c r="Q2" s="1" t="s">
        <v>14</v>
      </c>
      <c r="R2" s="1" t="s">
        <v>15</v>
      </c>
      <c r="S2" s="81" t="s">
        <v>16</v>
      </c>
      <c r="T2" s="1" t="s">
        <v>17</v>
      </c>
      <c r="U2" s="81" t="s">
        <v>18</v>
      </c>
      <c r="V2" s="81" t="s">
        <v>19</v>
      </c>
      <c r="W2" s="81" t="s">
        <v>20</v>
      </c>
      <c r="X2" s="81" t="s">
        <v>21</v>
      </c>
      <c r="Y2" s="81" t="s">
        <v>22</v>
      </c>
      <c r="Z2" s="81" t="s">
        <v>23</v>
      </c>
      <c r="AA2" s="1" t="s">
        <v>24</v>
      </c>
      <c r="AB2" s="1" t="s">
        <v>25</v>
      </c>
      <c r="AC2" s="81" t="s">
        <v>26</v>
      </c>
      <c r="AD2" s="1" t="s">
        <v>27</v>
      </c>
      <c r="AE2" s="1" t="s">
        <v>28</v>
      </c>
      <c r="AF2" s="28" t="s">
        <v>29</v>
      </c>
      <c r="AG2" s="28" t="s">
        <v>30</v>
      </c>
      <c r="AH2" s="28" t="s">
        <v>31</v>
      </c>
      <c r="AI2" s="82" t="s">
        <v>32</v>
      </c>
      <c r="AJ2" s="82" t="s">
        <v>33</v>
      </c>
      <c r="AK2" s="82" t="s">
        <v>34</v>
      </c>
      <c r="AL2" s="82" t="s">
        <v>35</v>
      </c>
      <c r="AM2" s="28" t="s">
        <v>36</v>
      </c>
      <c r="AN2" s="28" t="s">
        <v>37</v>
      </c>
      <c r="AO2" s="28" t="s">
        <v>38</v>
      </c>
      <c r="AP2" s="28" t="s">
        <v>39</v>
      </c>
      <c r="AQ2" s="28" t="s">
        <v>40</v>
      </c>
      <c r="AR2" s="1" t="s">
        <v>41</v>
      </c>
      <c r="AS2" s="1" t="s">
        <v>42</v>
      </c>
      <c r="AT2" s="81" t="s">
        <v>43</v>
      </c>
      <c r="AU2" s="81" t="s">
        <v>44</v>
      </c>
      <c r="AV2" s="81" t="s">
        <v>873</v>
      </c>
      <c r="AW2" s="81" t="s">
        <v>45</v>
      </c>
      <c r="AX2" s="88" t="s">
        <v>46</v>
      </c>
      <c r="AY2" s="88" t="s">
        <v>47</v>
      </c>
      <c r="AZ2" s="88" t="s">
        <v>48</v>
      </c>
      <c r="BA2" s="88" t="s">
        <v>49</v>
      </c>
      <c r="BB2" s="89" t="s">
        <v>50</v>
      </c>
      <c r="BC2" s="88" t="s">
        <v>51</v>
      </c>
      <c r="BD2" s="88" t="s">
        <v>52</v>
      </c>
      <c r="BE2" s="88" t="s">
        <v>53</v>
      </c>
      <c r="BF2" s="88" t="s">
        <v>54</v>
      </c>
      <c r="BG2" s="81" t="s">
        <v>55</v>
      </c>
    </row>
    <row r="3" spans="1:59" x14ac:dyDescent="0.2">
      <c r="A3" t="str">
        <f>Tabel1[[#This Row],[Objectcode]]&amp;"-"&amp;Tabel1[[#This Row],[Dakcode]]</f>
        <v>DR000138 -D01</v>
      </c>
      <c r="B3" t="s">
        <v>56</v>
      </c>
      <c r="C3" t="s">
        <v>57</v>
      </c>
      <c r="D3" t="s">
        <v>58</v>
      </c>
      <c r="E3" t="s">
        <v>59</v>
      </c>
      <c r="F3" t="s">
        <v>60</v>
      </c>
      <c r="G3" t="s">
        <v>61</v>
      </c>
      <c r="H3">
        <v>2009</v>
      </c>
      <c r="I3" t="s">
        <v>62</v>
      </c>
      <c r="J3"/>
      <c r="K3" s="50">
        <v>1670</v>
      </c>
      <c r="L3" s="68" t="s">
        <v>840</v>
      </c>
      <c r="M3" s="69">
        <v>2029</v>
      </c>
      <c r="N3" s="3" t="s">
        <v>63</v>
      </c>
      <c r="O3" t="s">
        <v>64</v>
      </c>
      <c r="P3" s="2">
        <v>100</v>
      </c>
      <c r="Q3" t="s">
        <v>65</v>
      </c>
      <c r="R3" t="s">
        <v>66</v>
      </c>
      <c r="S3" s="50">
        <v>362</v>
      </c>
      <c r="T3" s="8" t="s">
        <v>67</v>
      </c>
      <c r="U3" s="50">
        <v>64</v>
      </c>
      <c r="V3" s="50">
        <v>340</v>
      </c>
      <c r="W3" s="50">
        <f>Tabel1[[#This Row],[Aantal panelen]]*Tabel1[[#This Row],[Paneelpiekvermogen '[Wp']]]/1000</f>
        <v>21.76</v>
      </c>
      <c r="X3" s="50">
        <f>IFERROR(Tabel1[[#This Row],[Totaal piekvermogen '[kWp']]]*1000/Tabel1[[#This Row],[Bruto dakoppervlak '[m2']]],"N.v.t.")</f>
        <v>60.110497237569064</v>
      </c>
      <c r="Y3" s="50">
        <v>818.1</v>
      </c>
      <c r="Z3" s="50">
        <f>Tabel1[[#This Row],[Totaal piekvermogen '[kWp']]]*Tabel1[[#This Row],[Specifieke opbrengst '[kWh/kWp jaar']]]</f>
        <v>17801.856000000003</v>
      </c>
      <c r="AA3" t="s">
        <v>68</v>
      </c>
      <c r="AB3" t="s">
        <v>69</v>
      </c>
      <c r="AC3" s="50">
        <v>10</v>
      </c>
      <c r="AD3" t="s">
        <v>70</v>
      </c>
      <c r="AE3" t="s">
        <v>71</v>
      </c>
      <c r="AF3" s="9" t="s">
        <v>72</v>
      </c>
      <c r="AG3" s="9">
        <v>4913091</v>
      </c>
      <c r="AH3" s="9" t="s">
        <v>73</v>
      </c>
      <c r="AI3" s="60" t="s">
        <v>74</v>
      </c>
      <c r="AJ3" s="60" t="s">
        <v>75</v>
      </c>
      <c r="AK3" s="55">
        <v>26</v>
      </c>
      <c r="AL3" s="55">
        <v>22</v>
      </c>
      <c r="AM3" s="21">
        <v>43486.322916666664</v>
      </c>
      <c r="AN3" s="9" t="s">
        <v>76</v>
      </c>
      <c r="AO3" s="9" t="s">
        <v>77</v>
      </c>
      <c r="AP3" s="9" t="s">
        <v>78</v>
      </c>
      <c r="AR3" t="s">
        <v>80</v>
      </c>
      <c r="AS3" t="s">
        <v>79</v>
      </c>
      <c r="AT3" s="51">
        <v>182</v>
      </c>
      <c r="AU3" s="51">
        <v>3</v>
      </c>
      <c r="AV3" s="51" t="s">
        <v>81</v>
      </c>
      <c r="AW3" s="51" t="s">
        <v>81</v>
      </c>
      <c r="AX3" s="51">
        <v>2</v>
      </c>
      <c r="AY3" s="52">
        <v>1</v>
      </c>
      <c r="AZ3" s="52">
        <v>0</v>
      </c>
      <c r="BA3" s="52">
        <v>4</v>
      </c>
      <c r="BB3" s="52">
        <v>0</v>
      </c>
      <c r="BC3" s="52">
        <v>0</v>
      </c>
      <c r="BD3" s="51">
        <f>(AX3*22)+(AY3*50)+(BB3*22)+(BC3*11)</f>
        <v>94</v>
      </c>
      <c r="BE3" s="51">
        <v>45</v>
      </c>
      <c r="BF3" s="51" t="s">
        <v>82</v>
      </c>
      <c r="BG3" s="51" t="s">
        <v>83</v>
      </c>
    </row>
    <row r="4" spans="1:59" x14ac:dyDescent="0.2">
      <c r="A4" t="str">
        <f>Tabel1[[#This Row],[Objectcode]]&amp;"-"&amp;Tabel1[[#This Row],[Dakcode]]</f>
        <v>DR000138 -D02a</v>
      </c>
      <c r="B4" t="s">
        <v>56</v>
      </c>
      <c r="C4" t="s">
        <v>57</v>
      </c>
      <c r="D4" t="s">
        <v>84</v>
      </c>
      <c r="E4" t="s">
        <v>59</v>
      </c>
      <c r="F4" t="s">
        <v>60</v>
      </c>
      <c r="G4" t="s">
        <v>61</v>
      </c>
      <c r="H4">
        <v>2009</v>
      </c>
      <c r="I4" t="s">
        <v>62</v>
      </c>
      <c r="J4"/>
      <c r="K4" s="50" t="str">
        <f>"Zie "&amp;$A$3</f>
        <v>Zie DR000138 -D01</v>
      </c>
      <c r="L4" s="68" t="s">
        <v>840</v>
      </c>
      <c r="M4" s="69">
        <v>2049</v>
      </c>
      <c r="N4" s="3" t="s">
        <v>63</v>
      </c>
      <c r="O4" t="s">
        <v>64</v>
      </c>
      <c r="P4" s="2">
        <v>19</v>
      </c>
      <c r="Q4" t="s">
        <v>85</v>
      </c>
      <c r="R4" t="s">
        <v>86</v>
      </c>
      <c r="S4" s="50">
        <v>1518.5</v>
      </c>
      <c r="T4" s="8" t="s">
        <v>67</v>
      </c>
      <c r="U4" s="50">
        <v>376</v>
      </c>
      <c r="V4" s="50">
        <v>340</v>
      </c>
      <c r="W4" s="50">
        <f>Tabel1[[#This Row],[Aantal panelen]]*Tabel1[[#This Row],[Paneelpiekvermogen '[Wp']]]/1000</f>
        <v>127.84</v>
      </c>
      <c r="X4" s="50">
        <f>IFERROR(Tabel1[[#This Row],[Totaal piekvermogen '[kWp']]]*1000/Tabel1[[#This Row],[Bruto dakoppervlak '[m2']]],"N.v.t.")</f>
        <v>84.188343760289754</v>
      </c>
      <c r="Y4" s="50">
        <v>818.1</v>
      </c>
      <c r="Z4" s="50">
        <f>Tabel1[[#This Row],[Totaal piekvermogen '[kWp']]]*Tabel1[[#This Row],[Specifieke opbrengst '[kWh/kWp jaar']]]</f>
        <v>104585.90400000001</v>
      </c>
      <c r="AA4" t="s">
        <v>68</v>
      </c>
      <c r="AB4" t="s">
        <v>69</v>
      </c>
      <c r="AC4" s="50">
        <v>10</v>
      </c>
      <c r="AD4" t="s">
        <v>70</v>
      </c>
      <c r="AE4" t="s">
        <v>71</v>
      </c>
      <c r="AF4" s="9" t="str">
        <f t="shared" ref="AF4:AP7" si="0">"Gedeeld met "&amp;$A$3</f>
        <v>Gedeeld met DR000138 -D01</v>
      </c>
      <c r="AG4" s="9" t="str">
        <f t="shared" si="0"/>
        <v>Gedeeld met DR000138 -D01</v>
      </c>
      <c r="AH4" s="9" t="str">
        <f t="shared" si="0"/>
        <v>Gedeeld met DR000138 -D01</v>
      </c>
      <c r="AI4" s="60" t="str">
        <f t="shared" si="0"/>
        <v>Gedeeld met DR000138 -D01</v>
      </c>
      <c r="AJ4" s="60" t="str">
        <f t="shared" si="0"/>
        <v>Gedeeld met DR000138 -D01</v>
      </c>
      <c r="AK4" s="60" t="str">
        <f t="shared" si="0"/>
        <v>Gedeeld met DR000138 -D01</v>
      </c>
      <c r="AL4" s="60" t="str">
        <f t="shared" si="0"/>
        <v>Gedeeld met DR000138 -D01</v>
      </c>
      <c r="AM4" s="9" t="str">
        <f t="shared" si="0"/>
        <v>Gedeeld met DR000138 -D01</v>
      </c>
      <c r="AN4" s="9" t="str">
        <f t="shared" si="0"/>
        <v>Gedeeld met DR000138 -D01</v>
      </c>
      <c r="AO4" s="9" t="str">
        <f t="shared" si="0"/>
        <v>Gedeeld met DR000138 -D01</v>
      </c>
      <c r="AP4" s="9" t="str">
        <f t="shared" si="0"/>
        <v>Gedeeld met DR000138 -D01</v>
      </c>
      <c r="AR4" t="str">
        <f t="shared" ref="AR4:AV7" si="1">"Gedeeld met "&amp;$A$3</f>
        <v>Gedeeld met DR000138 -D01</v>
      </c>
      <c r="AS4" t="str">
        <f t="shared" si="1"/>
        <v>Gedeeld met DR000138 -D01</v>
      </c>
      <c r="AT4" s="51" t="str">
        <f t="shared" si="1"/>
        <v>Gedeeld met DR000138 -D01</v>
      </c>
      <c r="AU4" s="51" t="str">
        <f t="shared" si="1"/>
        <v>Gedeeld met DR000138 -D01</v>
      </c>
      <c r="AV4" s="51" t="str">
        <f t="shared" si="1"/>
        <v>Gedeeld met DR000138 -D01</v>
      </c>
      <c r="AX4" s="51" t="str">
        <f t="shared" ref="AX4:BG7" si="2">"Zie "&amp;$A$3</f>
        <v>Zie DR000138 -D01</v>
      </c>
      <c r="AY4" s="51" t="str">
        <f t="shared" si="2"/>
        <v>Zie DR000138 -D01</v>
      </c>
      <c r="AZ4" s="51" t="str">
        <f t="shared" si="2"/>
        <v>Zie DR000138 -D01</v>
      </c>
      <c r="BA4" s="51" t="str">
        <f t="shared" si="2"/>
        <v>Zie DR000138 -D01</v>
      </c>
      <c r="BB4" s="51" t="str">
        <f t="shared" si="2"/>
        <v>Zie DR000138 -D01</v>
      </c>
      <c r="BC4" s="51" t="str">
        <f t="shared" si="2"/>
        <v>Zie DR000138 -D01</v>
      </c>
      <c r="BD4" s="51" t="str">
        <f t="shared" si="2"/>
        <v>Zie DR000138 -D01</v>
      </c>
      <c r="BE4" s="51" t="str">
        <f t="shared" si="2"/>
        <v>Zie DR000138 -D01</v>
      </c>
      <c r="BF4" s="51" t="str">
        <f t="shared" si="2"/>
        <v>Zie DR000138 -D01</v>
      </c>
      <c r="BG4" s="51" t="str">
        <f t="shared" si="2"/>
        <v>Zie DR000138 -D01</v>
      </c>
    </row>
    <row r="5" spans="1:59" x14ac:dyDescent="0.2">
      <c r="A5" t="str">
        <f>Tabel1[[#This Row],[Objectcode]]&amp;"-"&amp;Tabel1[[#This Row],[Dakcode]]</f>
        <v>DR000138 -D02b</v>
      </c>
      <c r="B5" t="s">
        <v>56</v>
      </c>
      <c r="C5" t="s">
        <v>57</v>
      </c>
      <c r="D5" t="s">
        <v>87</v>
      </c>
      <c r="E5" t="s">
        <v>59</v>
      </c>
      <c r="F5" t="s">
        <v>60</v>
      </c>
      <c r="G5" t="s">
        <v>61</v>
      </c>
      <c r="H5">
        <v>2009</v>
      </c>
      <c r="I5" t="s">
        <v>62</v>
      </c>
      <c r="J5"/>
      <c r="K5" s="50" t="str">
        <f>"Zie "&amp;$A$3</f>
        <v>Zie DR000138 -D01</v>
      </c>
      <c r="L5" s="68" t="s">
        <v>840</v>
      </c>
      <c r="M5" s="69">
        <v>2049</v>
      </c>
      <c r="N5" s="3" t="s">
        <v>63</v>
      </c>
      <c r="O5" t="s">
        <v>64</v>
      </c>
      <c r="P5" s="2">
        <v>33</v>
      </c>
      <c r="Q5" t="s">
        <v>85</v>
      </c>
      <c r="R5" t="s">
        <v>88</v>
      </c>
      <c r="S5" s="50" t="str">
        <f>"Gedeeld met "&amp;$A$4</f>
        <v>Gedeeld met DR000138 -D02a</v>
      </c>
      <c r="T5" s="8" t="s">
        <v>67</v>
      </c>
      <c r="U5" s="50" t="str">
        <f>"Gedeeld met "&amp;$A$4</f>
        <v>Gedeeld met DR000138 -D02a</v>
      </c>
      <c r="V5" s="50">
        <v>340</v>
      </c>
      <c r="W5" s="50" t="str">
        <f>"Gedeeld met "&amp;$A$4</f>
        <v>Gedeeld met DR000138 -D02a</v>
      </c>
      <c r="X5" s="50" t="str">
        <f>IFERROR(Tabel1[[#This Row],[Totaal piekvermogen '[kWp']]]*1000/Tabel1[[#This Row],[Bruto dakoppervlak '[m2']]],"N.v.t.")</f>
        <v>N.v.t.</v>
      </c>
      <c r="Y5" s="50" t="str">
        <f>"Gedeeld met "&amp;$A$4</f>
        <v>Gedeeld met DR000138 -D02a</v>
      </c>
      <c r="Z5" s="50" t="str">
        <f>"Gedeeld met "&amp;$A$4</f>
        <v>Gedeeld met DR000138 -D02a</v>
      </c>
      <c r="AA5" s="17" t="str">
        <f>"Gedeeld met "&amp;$A$4</f>
        <v>Gedeeld met DR000138 -D02a</v>
      </c>
      <c r="AB5" t="s">
        <v>69</v>
      </c>
      <c r="AC5" s="50">
        <v>10</v>
      </c>
      <c r="AD5" t="s">
        <v>70</v>
      </c>
      <c r="AE5" t="s">
        <v>71</v>
      </c>
      <c r="AF5" s="9" t="str">
        <f t="shared" si="0"/>
        <v>Gedeeld met DR000138 -D01</v>
      </c>
      <c r="AG5" s="9" t="str">
        <f t="shared" si="0"/>
        <v>Gedeeld met DR000138 -D01</v>
      </c>
      <c r="AH5" s="9" t="str">
        <f t="shared" si="0"/>
        <v>Gedeeld met DR000138 -D01</v>
      </c>
      <c r="AI5" s="60" t="str">
        <f t="shared" si="0"/>
        <v>Gedeeld met DR000138 -D01</v>
      </c>
      <c r="AJ5" s="60" t="str">
        <f t="shared" si="0"/>
        <v>Gedeeld met DR000138 -D01</v>
      </c>
      <c r="AK5" s="60" t="str">
        <f t="shared" si="0"/>
        <v>Gedeeld met DR000138 -D01</v>
      </c>
      <c r="AL5" s="60" t="str">
        <f t="shared" si="0"/>
        <v>Gedeeld met DR000138 -D01</v>
      </c>
      <c r="AM5" s="9" t="str">
        <f t="shared" si="0"/>
        <v>Gedeeld met DR000138 -D01</v>
      </c>
      <c r="AN5" s="9" t="str">
        <f t="shared" si="0"/>
        <v>Gedeeld met DR000138 -D01</v>
      </c>
      <c r="AO5" s="9" t="str">
        <f t="shared" si="0"/>
        <v>Gedeeld met DR000138 -D01</v>
      </c>
      <c r="AP5" s="9" t="str">
        <f t="shared" si="0"/>
        <v>Gedeeld met DR000138 -D01</v>
      </c>
      <c r="AR5" t="str">
        <f t="shared" si="1"/>
        <v>Gedeeld met DR000138 -D01</v>
      </c>
      <c r="AS5" t="str">
        <f t="shared" si="1"/>
        <v>Gedeeld met DR000138 -D01</v>
      </c>
      <c r="AT5" s="51" t="str">
        <f t="shared" si="1"/>
        <v>Gedeeld met DR000138 -D01</v>
      </c>
      <c r="AU5" s="51" t="str">
        <f t="shared" si="1"/>
        <v>Gedeeld met DR000138 -D01</v>
      </c>
      <c r="AV5" s="51" t="str">
        <f t="shared" si="1"/>
        <v>Gedeeld met DR000138 -D01</v>
      </c>
      <c r="AX5" s="51" t="str">
        <f t="shared" si="2"/>
        <v>Zie DR000138 -D01</v>
      </c>
      <c r="AY5" s="51" t="str">
        <f t="shared" si="2"/>
        <v>Zie DR000138 -D01</v>
      </c>
      <c r="AZ5" s="51" t="str">
        <f t="shared" si="2"/>
        <v>Zie DR000138 -D01</v>
      </c>
      <c r="BA5" s="51" t="str">
        <f t="shared" si="2"/>
        <v>Zie DR000138 -D01</v>
      </c>
      <c r="BB5" s="51" t="str">
        <f t="shared" si="2"/>
        <v>Zie DR000138 -D01</v>
      </c>
      <c r="BC5" s="51" t="str">
        <f t="shared" si="2"/>
        <v>Zie DR000138 -D01</v>
      </c>
      <c r="BD5" s="51" t="str">
        <f t="shared" si="2"/>
        <v>Zie DR000138 -D01</v>
      </c>
      <c r="BE5" s="51" t="str">
        <f t="shared" si="2"/>
        <v>Zie DR000138 -D01</v>
      </c>
      <c r="BF5" s="51" t="str">
        <f t="shared" si="2"/>
        <v>Zie DR000138 -D01</v>
      </c>
      <c r="BG5" s="51" t="str">
        <f t="shared" si="2"/>
        <v>Zie DR000138 -D01</v>
      </c>
    </row>
    <row r="6" spans="1:59" x14ac:dyDescent="0.2">
      <c r="A6" t="str">
        <f>Tabel1[[#This Row],[Objectcode]]&amp;"-"&amp;Tabel1[[#This Row],[Dakcode]]</f>
        <v>DR000138A-D01</v>
      </c>
      <c r="B6" t="s">
        <v>89</v>
      </c>
      <c r="C6" t="s">
        <v>57</v>
      </c>
      <c r="D6" t="s">
        <v>58</v>
      </c>
      <c r="E6" t="s">
        <v>59</v>
      </c>
      <c r="F6" t="s">
        <v>60</v>
      </c>
      <c r="G6" t="s">
        <v>61</v>
      </c>
      <c r="H6">
        <v>2009</v>
      </c>
      <c r="I6" t="s">
        <v>62</v>
      </c>
      <c r="J6"/>
      <c r="K6" s="50" t="str">
        <f>"Zie "&amp;$A$3</f>
        <v>Zie DR000138 -D01</v>
      </c>
      <c r="L6" s="68" t="s">
        <v>130</v>
      </c>
      <c r="M6" s="69">
        <v>2058</v>
      </c>
      <c r="N6" s="3" t="s">
        <v>63</v>
      </c>
      <c r="O6" t="s">
        <v>90</v>
      </c>
      <c r="P6" s="2">
        <v>11</v>
      </c>
      <c r="Q6" t="s">
        <v>91</v>
      </c>
      <c r="R6" t="s">
        <v>88</v>
      </c>
      <c r="S6" s="50">
        <v>215</v>
      </c>
      <c r="T6" s="8" t="s">
        <v>67</v>
      </c>
      <c r="U6" s="50">
        <v>90</v>
      </c>
      <c r="V6" s="50">
        <v>340</v>
      </c>
      <c r="W6" s="50">
        <f>Tabel1[[#This Row],[Aantal panelen]]*Tabel1[[#This Row],[Paneelpiekvermogen '[Wp']]]/1000</f>
        <v>30.6</v>
      </c>
      <c r="X6" s="50">
        <f>IFERROR(Tabel1[[#This Row],[Totaal piekvermogen '[kWp']]]*1000/Tabel1[[#This Row],[Bruto dakoppervlak '[m2']]],"N.v.t.")</f>
        <v>142.32558139534885</v>
      </c>
      <c r="Y6" s="50">
        <v>921.2</v>
      </c>
      <c r="Z6" s="50">
        <f>Tabel1[[#This Row],[Totaal piekvermogen '[kWp']]]*Tabel1[[#This Row],[Specifieke opbrengst '[kWh/kWp jaar']]]</f>
        <v>28188.720000000001</v>
      </c>
      <c r="AA6" t="s">
        <v>92</v>
      </c>
      <c r="AB6" t="s">
        <v>93</v>
      </c>
      <c r="AC6" s="50">
        <v>17</v>
      </c>
      <c r="AD6" t="s">
        <v>70</v>
      </c>
      <c r="AE6" t="s">
        <v>71</v>
      </c>
      <c r="AF6" s="9" t="str">
        <f t="shared" si="0"/>
        <v>Gedeeld met DR000138 -D01</v>
      </c>
      <c r="AG6" s="9" t="str">
        <f t="shared" si="0"/>
        <v>Gedeeld met DR000138 -D01</v>
      </c>
      <c r="AH6" s="9" t="str">
        <f t="shared" si="0"/>
        <v>Gedeeld met DR000138 -D01</v>
      </c>
      <c r="AI6" s="60" t="str">
        <f t="shared" si="0"/>
        <v>Gedeeld met DR000138 -D01</v>
      </c>
      <c r="AJ6" s="60" t="str">
        <f t="shared" si="0"/>
        <v>Gedeeld met DR000138 -D01</v>
      </c>
      <c r="AK6" s="60" t="str">
        <f t="shared" si="0"/>
        <v>Gedeeld met DR000138 -D01</v>
      </c>
      <c r="AL6" s="60" t="str">
        <f t="shared" si="0"/>
        <v>Gedeeld met DR000138 -D01</v>
      </c>
      <c r="AM6" s="9" t="str">
        <f t="shared" si="0"/>
        <v>Gedeeld met DR000138 -D01</v>
      </c>
      <c r="AN6" s="9" t="str">
        <f t="shared" si="0"/>
        <v>Gedeeld met DR000138 -D01</v>
      </c>
      <c r="AO6" s="9" t="str">
        <f t="shared" si="0"/>
        <v>Gedeeld met DR000138 -D01</v>
      </c>
      <c r="AP6" s="9" t="str">
        <f t="shared" si="0"/>
        <v>Gedeeld met DR000138 -D01</v>
      </c>
      <c r="AR6" t="str">
        <f t="shared" si="1"/>
        <v>Gedeeld met DR000138 -D01</v>
      </c>
      <c r="AS6" t="str">
        <f t="shared" si="1"/>
        <v>Gedeeld met DR000138 -D01</v>
      </c>
      <c r="AT6" s="51" t="str">
        <f t="shared" si="1"/>
        <v>Gedeeld met DR000138 -D01</v>
      </c>
      <c r="AU6" s="51" t="str">
        <f t="shared" si="1"/>
        <v>Gedeeld met DR000138 -D01</v>
      </c>
      <c r="AV6" s="51" t="str">
        <f t="shared" si="1"/>
        <v>Gedeeld met DR000138 -D01</v>
      </c>
      <c r="AX6" s="51" t="str">
        <f t="shared" si="2"/>
        <v>Zie DR000138 -D01</v>
      </c>
      <c r="AY6" s="51" t="str">
        <f t="shared" si="2"/>
        <v>Zie DR000138 -D01</v>
      </c>
      <c r="AZ6" s="51" t="str">
        <f t="shared" si="2"/>
        <v>Zie DR000138 -D01</v>
      </c>
      <c r="BA6" s="51" t="str">
        <f t="shared" si="2"/>
        <v>Zie DR000138 -D01</v>
      </c>
      <c r="BB6" s="51" t="str">
        <f t="shared" si="2"/>
        <v>Zie DR000138 -D01</v>
      </c>
      <c r="BC6" s="51" t="str">
        <f t="shared" si="2"/>
        <v>Zie DR000138 -D01</v>
      </c>
      <c r="BD6" s="51" t="str">
        <f t="shared" si="2"/>
        <v>Zie DR000138 -D01</v>
      </c>
      <c r="BE6" s="51" t="str">
        <f t="shared" si="2"/>
        <v>Zie DR000138 -D01</v>
      </c>
      <c r="BF6" s="51" t="str">
        <f t="shared" si="2"/>
        <v>Zie DR000138 -D01</v>
      </c>
      <c r="BG6" s="51" t="str">
        <f t="shared" si="2"/>
        <v>Zie DR000138 -D01</v>
      </c>
    </row>
    <row r="7" spans="1:59" x14ac:dyDescent="0.2">
      <c r="A7" t="str">
        <f>Tabel1[[#This Row],[Objectcode]]&amp;"-"&amp;Tabel1[[#This Row],[Dakcode]]</f>
        <v>DR000138A-D02</v>
      </c>
      <c r="B7" t="s">
        <v>89</v>
      </c>
      <c r="C7" t="s">
        <v>57</v>
      </c>
      <c r="D7" t="s">
        <v>94</v>
      </c>
      <c r="E7" t="s">
        <v>59</v>
      </c>
      <c r="F7" t="s">
        <v>60</v>
      </c>
      <c r="G7" t="s">
        <v>61</v>
      </c>
      <c r="H7">
        <v>2009</v>
      </c>
      <c r="I7" t="s">
        <v>62</v>
      </c>
      <c r="J7"/>
      <c r="K7" s="50" t="str">
        <f>"Zie "&amp;$A$3</f>
        <v>Zie DR000138 -D01</v>
      </c>
      <c r="L7" s="68" t="s">
        <v>130</v>
      </c>
      <c r="M7" s="69">
        <v>2058</v>
      </c>
      <c r="N7" s="3" t="s">
        <v>63</v>
      </c>
      <c r="O7" t="s">
        <v>90</v>
      </c>
      <c r="P7" s="2">
        <v>11</v>
      </c>
      <c r="Q7" t="s">
        <v>91</v>
      </c>
      <c r="R7" t="s">
        <v>88</v>
      </c>
      <c r="S7" s="50">
        <v>173</v>
      </c>
      <c r="T7" s="8" t="s">
        <v>67</v>
      </c>
      <c r="U7" s="50">
        <v>60</v>
      </c>
      <c r="V7" s="50">
        <v>340</v>
      </c>
      <c r="W7" s="50">
        <f>Tabel1[[#This Row],[Aantal panelen]]*Tabel1[[#This Row],[Paneelpiekvermogen '[Wp']]]/1000</f>
        <v>20.399999999999999</v>
      </c>
      <c r="X7" s="50">
        <f>IFERROR(Tabel1[[#This Row],[Totaal piekvermogen '[kWp']]]*1000/Tabel1[[#This Row],[Bruto dakoppervlak '[m2']]],"N.v.t.")</f>
        <v>117.91907514450867</v>
      </c>
      <c r="Y7" s="50">
        <v>921.2</v>
      </c>
      <c r="Z7" s="50">
        <f>Tabel1[[#This Row],[Totaal piekvermogen '[kWp']]]*Tabel1[[#This Row],[Specifieke opbrengst '[kWh/kWp jaar']]]</f>
        <v>18792.48</v>
      </c>
      <c r="AA7" t="s">
        <v>92</v>
      </c>
      <c r="AB7" t="s">
        <v>93</v>
      </c>
      <c r="AC7" s="50">
        <v>17</v>
      </c>
      <c r="AD7" t="s">
        <v>70</v>
      </c>
      <c r="AE7" t="s">
        <v>71</v>
      </c>
      <c r="AF7" s="9" t="str">
        <f t="shared" si="0"/>
        <v>Gedeeld met DR000138 -D01</v>
      </c>
      <c r="AG7" s="9" t="str">
        <f t="shared" si="0"/>
        <v>Gedeeld met DR000138 -D01</v>
      </c>
      <c r="AH7" s="9" t="str">
        <f t="shared" si="0"/>
        <v>Gedeeld met DR000138 -D01</v>
      </c>
      <c r="AI7" s="60" t="str">
        <f t="shared" si="0"/>
        <v>Gedeeld met DR000138 -D01</v>
      </c>
      <c r="AJ7" s="60" t="str">
        <f t="shared" si="0"/>
        <v>Gedeeld met DR000138 -D01</v>
      </c>
      <c r="AK7" s="60" t="str">
        <f t="shared" si="0"/>
        <v>Gedeeld met DR000138 -D01</v>
      </c>
      <c r="AL7" s="60" t="str">
        <f t="shared" si="0"/>
        <v>Gedeeld met DR000138 -D01</v>
      </c>
      <c r="AM7" s="9" t="str">
        <f t="shared" si="0"/>
        <v>Gedeeld met DR000138 -D01</v>
      </c>
      <c r="AN7" s="9" t="str">
        <f t="shared" si="0"/>
        <v>Gedeeld met DR000138 -D01</v>
      </c>
      <c r="AO7" s="9" t="str">
        <f t="shared" si="0"/>
        <v>Gedeeld met DR000138 -D01</v>
      </c>
      <c r="AP7" s="9" t="str">
        <f t="shared" si="0"/>
        <v>Gedeeld met DR000138 -D01</v>
      </c>
      <c r="AR7" t="str">
        <f t="shared" si="1"/>
        <v>Gedeeld met DR000138 -D01</v>
      </c>
      <c r="AS7" t="str">
        <f t="shared" si="1"/>
        <v>Gedeeld met DR000138 -D01</v>
      </c>
      <c r="AT7" s="51" t="str">
        <f t="shared" si="1"/>
        <v>Gedeeld met DR000138 -D01</v>
      </c>
      <c r="AU7" s="51" t="str">
        <f t="shared" si="1"/>
        <v>Gedeeld met DR000138 -D01</v>
      </c>
      <c r="AV7" s="51" t="str">
        <f t="shared" si="1"/>
        <v>Gedeeld met DR000138 -D01</v>
      </c>
      <c r="AX7" s="51" t="str">
        <f t="shared" si="2"/>
        <v>Zie DR000138 -D01</v>
      </c>
      <c r="AY7" s="51" t="str">
        <f t="shared" si="2"/>
        <v>Zie DR000138 -D01</v>
      </c>
      <c r="AZ7" s="51" t="str">
        <f t="shared" si="2"/>
        <v>Zie DR000138 -D01</v>
      </c>
      <c r="BA7" s="51" t="str">
        <f t="shared" si="2"/>
        <v>Zie DR000138 -D01</v>
      </c>
      <c r="BB7" s="51" t="str">
        <f t="shared" si="2"/>
        <v>Zie DR000138 -D01</v>
      </c>
      <c r="BC7" s="51" t="str">
        <f t="shared" si="2"/>
        <v>Zie DR000138 -D01</v>
      </c>
      <c r="BD7" s="51" t="str">
        <f t="shared" si="2"/>
        <v>Zie DR000138 -D01</v>
      </c>
      <c r="BE7" s="51" t="str">
        <f t="shared" si="2"/>
        <v>Zie DR000138 -D01</v>
      </c>
      <c r="BF7" s="51" t="str">
        <f t="shared" si="2"/>
        <v>Zie DR000138 -D01</v>
      </c>
      <c r="BG7" s="51" t="str">
        <f t="shared" si="2"/>
        <v>Zie DR000138 -D01</v>
      </c>
    </row>
    <row r="8" spans="1:59" x14ac:dyDescent="0.2">
      <c r="A8" t="str">
        <f>Tabel1[[#This Row],[Objectcode]]&amp;"-"&amp;Tabel1[[#This Row],[Dakcode]]</f>
        <v>DR000140-D01</v>
      </c>
      <c r="B8" t="s">
        <v>96</v>
      </c>
      <c r="C8" t="s">
        <v>57</v>
      </c>
      <c r="D8" t="s">
        <v>58</v>
      </c>
      <c r="E8" t="s">
        <v>97</v>
      </c>
      <c r="G8" t="s">
        <v>799</v>
      </c>
      <c r="H8">
        <v>2011</v>
      </c>
      <c r="I8" t="s">
        <v>98</v>
      </c>
      <c r="J8"/>
      <c r="K8" s="50">
        <v>1053</v>
      </c>
      <c r="L8" s="68" t="s">
        <v>840</v>
      </c>
      <c r="M8" s="69">
        <v>2031</v>
      </c>
      <c r="N8" s="3" t="s">
        <v>63</v>
      </c>
      <c r="O8" t="s">
        <v>64</v>
      </c>
      <c r="P8" s="2">
        <v>15</v>
      </c>
      <c r="Q8" t="s">
        <v>85</v>
      </c>
      <c r="R8" t="s">
        <v>79</v>
      </c>
      <c r="S8" s="50">
        <v>289</v>
      </c>
      <c r="T8" s="8" t="s">
        <v>67</v>
      </c>
      <c r="U8" s="50">
        <v>0</v>
      </c>
      <c r="V8" s="50">
        <v>340</v>
      </c>
      <c r="W8" s="50">
        <f>Tabel1[[#This Row],[Aantal panelen]]*Tabel1[[#This Row],[Paneelpiekvermogen '[Wp']]]/1000</f>
        <v>0</v>
      </c>
      <c r="X8" s="50">
        <f>IFERROR(Tabel1[[#This Row],[Totaal piekvermogen '[kWp']]]*1000/Tabel1[[#This Row],[Bruto dakoppervlak '[m2']]],"N.v.t.")</f>
        <v>0</v>
      </c>
      <c r="Y8" s="50">
        <v>869</v>
      </c>
      <c r="Z8" s="50">
        <f>Tabel1[[#This Row],[Totaal piekvermogen '[kWp']]]*Tabel1[[#This Row],[Specifieke opbrengst '[kWh/kWp jaar']]]</f>
        <v>0</v>
      </c>
      <c r="AA8" t="s">
        <v>68</v>
      </c>
      <c r="AB8" t="s">
        <v>328</v>
      </c>
      <c r="AC8" s="50">
        <v>10</v>
      </c>
      <c r="AD8" t="s">
        <v>79</v>
      </c>
      <c r="AE8" t="s">
        <v>99</v>
      </c>
      <c r="AF8" s="9" t="s">
        <v>100</v>
      </c>
      <c r="AG8" s="9">
        <v>5040202</v>
      </c>
      <c r="AH8" s="9" t="s">
        <v>73</v>
      </c>
      <c r="AI8" s="60" t="s">
        <v>74</v>
      </c>
      <c r="AJ8" s="60" t="s">
        <v>101</v>
      </c>
      <c r="AK8" s="55">
        <v>73</v>
      </c>
      <c r="AL8" s="55">
        <v>79</v>
      </c>
      <c r="AM8" s="21">
        <v>43790.21875</v>
      </c>
      <c r="AN8" s="9" t="s">
        <v>76</v>
      </c>
      <c r="AO8" s="9" t="s">
        <v>102</v>
      </c>
      <c r="AP8" s="9" t="s">
        <v>103</v>
      </c>
      <c r="AR8" t="s">
        <v>80</v>
      </c>
      <c r="AS8" t="s">
        <v>79</v>
      </c>
      <c r="AT8" s="51">
        <v>56.6</v>
      </c>
      <c r="AU8" s="51" t="s">
        <v>800</v>
      </c>
      <c r="AV8" s="51" t="s">
        <v>81</v>
      </c>
      <c r="AW8" s="51" t="s">
        <v>81</v>
      </c>
      <c r="AX8" s="51">
        <v>6</v>
      </c>
      <c r="AY8" s="52">
        <v>0</v>
      </c>
      <c r="AZ8" s="52">
        <v>0</v>
      </c>
      <c r="BA8" s="52">
        <v>6</v>
      </c>
      <c r="BB8" s="52">
        <v>4</v>
      </c>
      <c r="BC8" s="52">
        <v>2</v>
      </c>
      <c r="BD8" s="51">
        <f>(AX8*22)+(AY8*50)+(BB8*22)+(BC8*11)</f>
        <v>242</v>
      </c>
      <c r="BE8" s="51">
        <v>30</v>
      </c>
      <c r="BF8" s="51" t="s">
        <v>801</v>
      </c>
    </row>
    <row r="9" spans="1:59" x14ac:dyDescent="0.2">
      <c r="A9" t="str">
        <f>Tabel1[[#This Row],[Objectcode]]&amp;"-"&amp;Tabel1[[#This Row],[Dakcode]]</f>
        <v>DR000140-D02</v>
      </c>
      <c r="B9" t="s">
        <v>96</v>
      </c>
      <c r="C9" t="s">
        <v>57</v>
      </c>
      <c r="D9" t="s">
        <v>94</v>
      </c>
      <c r="E9" t="s">
        <v>97</v>
      </c>
      <c r="G9" t="s">
        <v>799</v>
      </c>
      <c r="H9">
        <v>2011</v>
      </c>
      <c r="I9" t="s">
        <v>98</v>
      </c>
      <c r="J9"/>
      <c r="K9" s="50">
        <v>1053</v>
      </c>
      <c r="L9" s="68" t="s">
        <v>840</v>
      </c>
      <c r="M9" s="69">
        <v>2036</v>
      </c>
      <c r="N9" s="3" t="s">
        <v>63</v>
      </c>
      <c r="O9" t="s">
        <v>64</v>
      </c>
      <c r="P9" s="2">
        <v>45</v>
      </c>
      <c r="Q9" t="s">
        <v>420</v>
      </c>
      <c r="R9" t="s">
        <v>79</v>
      </c>
      <c r="S9" s="50">
        <v>191</v>
      </c>
      <c r="T9" s="8" t="s">
        <v>67</v>
      </c>
      <c r="U9" s="50">
        <v>48</v>
      </c>
      <c r="V9" s="50">
        <v>340</v>
      </c>
      <c r="W9" s="50">
        <f>Tabel1[[#This Row],[Aantal panelen]]*Tabel1[[#This Row],[Paneelpiekvermogen '[Wp']]]/1000</f>
        <v>16.32</v>
      </c>
      <c r="X9" s="50">
        <f>IFERROR(Tabel1[[#This Row],[Totaal piekvermogen '[kWp']]]*1000/Tabel1[[#This Row],[Bruto dakoppervlak '[m2']]],"N.v.t.")</f>
        <v>85.445026178010465</v>
      </c>
      <c r="Y9" s="50">
        <v>869</v>
      </c>
      <c r="Z9" s="50">
        <f>Tabel1[[#This Row],[Totaal piekvermogen '[kWp']]]*Tabel1[[#This Row],[Specifieke opbrengst '[kWh/kWp jaar']]]</f>
        <v>14182.08</v>
      </c>
      <c r="AA9" t="s">
        <v>92</v>
      </c>
      <c r="AB9" t="s">
        <v>93</v>
      </c>
      <c r="AC9" s="50">
        <v>35</v>
      </c>
      <c r="AD9" t="s">
        <v>79</v>
      </c>
      <c r="AE9" t="s">
        <v>99</v>
      </c>
      <c r="AF9" s="9" t="s">
        <v>100</v>
      </c>
      <c r="AG9" t="str">
        <f t="shared" ref="AG9:AP14" si="3">"Gedeeld met "&amp;$A$8</f>
        <v>Gedeeld met DR000140-D01</v>
      </c>
      <c r="AH9" t="str">
        <f t="shared" si="3"/>
        <v>Gedeeld met DR000140-D01</v>
      </c>
      <c r="AI9" s="51" t="str">
        <f t="shared" si="3"/>
        <v>Gedeeld met DR000140-D01</v>
      </c>
      <c r="AJ9" s="51" t="str">
        <f t="shared" si="3"/>
        <v>Gedeeld met DR000140-D01</v>
      </c>
      <c r="AK9" s="51" t="str">
        <f t="shared" si="3"/>
        <v>Gedeeld met DR000140-D01</v>
      </c>
      <c r="AL9" s="51" t="str">
        <f t="shared" si="3"/>
        <v>Gedeeld met DR000140-D01</v>
      </c>
      <c r="AM9" t="str">
        <f t="shared" si="3"/>
        <v>Gedeeld met DR000140-D01</v>
      </c>
      <c r="AN9" t="str">
        <f t="shared" si="3"/>
        <v>Gedeeld met DR000140-D01</v>
      </c>
      <c r="AO9" t="str">
        <f t="shared" si="3"/>
        <v>Gedeeld met DR000140-D01</v>
      </c>
      <c r="AP9" t="str">
        <f t="shared" si="3"/>
        <v>Gedeeld met DR000140-D01</v>
      </c>
      <c r="AR9" t="str">
        <f t="shared" ref="AR9:BF14" si="4">"Gedeeld met "&amp;$A$8</f>
        <v>Gedeeld met DR000140-D01</v>
      </c>
      <c r="AS9" t="str">
        <f t="shared" si="4"/>
        <v>Gedeeld met DR000140-D01</v>
      </c>
      <c r="AT9" s="51" t="str">
        <f t="shared" si="4"/>
        <v>Gedeeld met DR000140-D01</v>
      </c>
      <c r="AU9" s="51" t="str">
        <f t="shared" si="4"/>
        <v>Gedeeld met DR000140-D01</v>
      </c>
      <c r="AV9" s="51" t="str">
        <f t="shared" si="4"/>
        <v>Gedeeld met DR000140-D01</v>
      </c>
      <c r="AW9" s="51" t="str">
        <f t="shared" si="4"/>
        <v>Gedeeld met DR000140-D01</v>
      </c>
      <c r="AX9" s="51" t="str">
        <f t="shared" si="4"/>
        <v>Gedeeld met DR000140-D01</v>
      </c>
      <c r="AY9" s="51" t="str">
        <f t="shared" si="4"/>
        <v>Gedeeld met DR000140-D01</v>
      </c>
      <c r="AZ9" s="51" t="str">
        <f t="shared" si="4"/>
        <v>Gedeeld met DR000140-D01</v>
      </c>
      <c r="BA9" s="51" t="str">
        <f t="shared" si="4"/>
        <v>Gedeeld met DR000140-D01</v>
      </c>
      <c r="BB9" s="51" t="str">
        <f t="shared" si="4"/>
        <v>Gedeeld met DR000140-D01</v>
      </c>
      <c r="BC9" s="51" t="str">
        <f t="shared" si="4"/>
        <v>Gedeeld met DR000140-D01</v>
      </c>
      <c r="BD9" s="51" t="str">
        <f t="shared" si="4"/>
        <v>Gedeeld met DR000140-D01</v>
      </c>
      <c r="BE9" s="51" t="str">
        <f t="shared" si="4"/>
        <v>Gedeeld met DR000140-D01</v>
      </c>
      <c r="BF9" s="51" t="str">
        <f t="shared" si="4"/>
        <v>Gedeeld met DR000140-D01</v>
      </c>
    </row>
    <row r="10" spans="1:59" x14ac:dyDescent="0.2">
      <c r="A10" t="str">
        <f>Tabel1[[#This Row],[Objectcode]]&amp;"-"&amp;Tabel1[[#This Row],[Dakcode]]</f>
        <v>DR000140-D03</v>
      </c>
      <c r="B10" t="s">
        <v>96</v>
      </c>
      <c r="C10" t="s">
        <v>57</v>
      </c>
      <c r="D10" t="s">
        <v>126</v>
      </c>
      <c r="E10" t="s">
        <v>97</v>
      </c>
      <c r="G10" t="s">
        <v>799</v>
      </c>
      <c r="H10">
        <v>2011</v>
      </c>
      <c r="I10" t="s">
        <v>98</v>
      </c>
      <c r="J10"/>
      <c r="K10" s="50">
        <v>1053</v>
      </c>
      <c r="L10" s="68" t="s">
        <v>840</v>
      </c>
      <c r="M10" s="69" t="s">
        <v>846</v>
      </c>
      <c r="N10" s="3" t="s">
        <v>63</v>
      </c>
      <c r="O10" t="s">
        <v>64</v>
      </c>
      <c r="P10" s="2">
        <v>150</v>
      </c>
      <c r="Q10" t="s">
        <v>79</v>
      </c>
      <c r="R10" t="s">
        <v>79</v>
      </c>
      <c r="S10" s="50">
        <v>60</v>
      </c>
      <c r="T10" s="8" t="s">
        <v>67</v>
      </c>
      <c r="U10" s="50">
        <v>0</v>
      </c>
      <c r="V10" s="50">
        <v>340</v>
      </c>
      <c r="W10" s="50">
        <f>Tabel1[[#This Row],[Aantal panelen]]*Tabel1[[#This Row],[Paneelpiekvermogen '[Wp']]]/1000</f>
        <v>0</v>
      </c>
      <c r="X10" s="50">
        <f>IFERROR(Tabel1[[#This Row],[Totaal piekvermogen '[kWp']]]*1000/Tabel1[[#This Row],[Bruto dakoppervlak '[m2']]],"N.v.t.")</f>
        <v>0</v>
      </c>
      <c r="Y10" s="50">
        <v>869</v>
      </c>
      <c r="Z10" s="50">
        <f>Tabel1[[#This Row],[Totaal piekvermogen '[kWp']]]*Tabel1[[#This Row],[Specifieke opbrengst '[kWh/kWp jaar']]]</f>
        <v>0</v>
      </c>
      <c r="AA10" t="s">
        <v>68</v>
      </c>
      <c r="AB10" t="s">
        <v>328</v>
      </c>
      <c r="AC10" s="50">
        <v>10</v>
      </c>
      <c r="AD10" t="s">
        <v>79</v>
      </c>
      <c r="AE10" t="s">
        <v>99</v>
      </c>
      <c r="AF10" s="9" t="s">
        <v>100</v>
      </c>
      <c r="AG10" t="str">
        <f t="shared" si="3"/>
        <v>Gedeeld met DR000140-D01</v>
      </c>
      <c r="AH10" t="str">
        <f t="shared" si="3"/>
        <v>Gedeeld met DR000140-D01</v>
      </c>
      <c r="AI10" s="51" t="str">
        <f t="shared" si="3"/>
        <v>Gedeeld met DR000140-D01</v>
      </c>
      <c r="AJ10" s="51" t="str">
        <f t="shared" si="3"/>
        <v>Gedeeld met DR000140-D01</v>
      </c>
      <c r="AK10" s="51" t="str">
        <f t="shared" si="3"/>
        <v>Gedeeld met DR000140-D01</v>
      </c>
      <c r="AL10" s="51" t="str">
        <f t="shared" si="3"/>
        <v>Gedeeld met DR000140-D01</v>
      </c>
      <c r="AM10" t="str">
        <f t="shared" si="3"/>
        <v>Gedeeld met DR000140-D01</v>
      </c>
      <c r="AN10" t="str">
        <f t="shared" si="3"/>
        <v>Gedeeld met DR000140-D01</v>
      </c>
      <c r="AO10" t="str">
        <f t="shared" si="3"/>
        <v>Gedeeld met DR000140-D01</v>
      </c>
      <c r="AP10" t="str">
        <f t="shared" si="3"/>
        <v>Gedeeld met DR000140-D01</v>
      </c>
      <c r="AR10" t="str">
        <f t="shared" si="4"/>
        <v>Gedeeld met DR000140-D01</v>
      </c>
      <c r="AS10" t="str">
        <f t="shared" si="4"/>
        <v>Gedeeld met DR000140-D01</v>
      </c>
      <c r="AT10" s="51" t="str">
        <f t="shared" si="4"/>
        <v>Gedeeld met DR000140-D01</v>
      </c>
      <c r="AU10" s="51" t="str">
        <f t="shared" si="4"/>
        <v>Gedeeld met DR000140-D01</v>
      </c>
      <c r="AV10" s="51" t="str">
        <f t="shared" si="4"/>
        <v>Gedeeld met DR000140-D01</v>
      </c>
      <c r="AW10" s="51" t="str">
        <f t="shared" si="4"/>
        <v>Gedeeld met DR000140-D01</v>
      </c>
      <c r="AX10" s="51" t="str">
        <f t="shared" si="4"/>
        <v>Gedeeld met DR000140-D01</v>
      </c>
      <c r="AY10" s="51" t="str">
        <f t="shared" si="4"/>
        <v>Gedeeld met DR000140-D01</v>
      </c>
      <c r="AZ10" s="51" t="str">
        <f t="shared" si="4"/>
        <v>Gedeeld met DR000140-D01</v>
      </c>
      <c r="BA10" s="51" t="str">
        <f t="shared" si="4"/>
        <v>Gedeeld met DR000140-D01</v>
      </c>
      <c r="BB10" s="51" t="str">
        <f t="shared" si="4"/>
        <v>Gedeeld met DR000140-D01</v>
      </c>
      <c r="BC10" s="51" t="str">
        <f t="shared" si="4"/>
        <v>Gedeeld met DR000140-D01</v>
      </c>
      <c r="BD10" s="51" t="str">
        <f t="shared" si="4"/>
        <v>Gedeeld met DR000140-D01</v>
      </c>
      <c r="BE10" s="51" t="str">
        <f t="shared" si="4"/>
        <v>Gedeeld met DR000140-D01</v>
      </c>
      <c r="BF10" s="51" t="str">
        <f t="shared" si="4"/>
        <v>Gedeeld met DR000140-D01</v>
      </c>
    </row>
    <row r="11" spans="1:59" x14ac:dyDescent="0.2">
      <c r="A11" t="str">
        <f>Tabel1[[#This Row],[Objectcode]]&amp;"-"&amp;Tabel1[[#This Row],[Dakcode]]</f>
        <v>DR000140-D05</v>
      </c>
      <c r="B11" t="s">
        <v>96</v>
      </c>
      <c r="C11" t="s">
        <v>57</v>
      </c>
      <c r="D11" t="s">
        <v>254</v>
      </c>
      <c r="E11" t="s">
        <v>97</v>
      </c>
      <c r="G11" t="s">
        <v>799</v>
      </c>
      <c r="H11">
        <v>2011</v>
      </c>
      <c r="I11" t="s">
        <v>98</v>
      </c>
      <c r="J11"/>
      <c r="K11" s="50">
        <v>1053</v>
      </c>
      <c r="L11" s="68" t="s">
        <v>840</v>
      </c>
      <c r="M11" s="69">
        <v>2031</v>
      </c>
      <c r="N11" s="3" t="s">
        <v>63</v>
      </c>
      <c r="O11" t="s">
        <v>64</v>
      </c>
      <c r="P11" s="2">
        <v>11</v>
      </c>
      <c r="Q11" t="s">
        <v>85</v>
      </c>
      <c r="R11" t="s">
        <v>79</v>
      </c>
      <c r="S11" s="50">
        <v>70</v>
      </c>
      <c r="T11" s="8" t="s">
        <v>67</v>
      </c>
      <c r="U11" s="50">
        <v>7</v>
      </c>
      <c r="V11" s="50">
        <v>340</v>
      </c>
      <c r="W11" s="50">
        <f>Tabel1[[#This Row],[Aantal panelen]]*Tabel1[[#This Row],[Paneelpiekvermogen '[Wp']]]/1000</f>
        <v>2.38</v>
      </c>
      <c r="X11" s="50">
        <f>IFERROR(Tabel1[[#This Row],[Totaal piekvermogen '[kWp']]]*1000/Tabel1[[#This Row],[Bruto dakoppervlak '[m2']]],"N.v.t.")</f>
        <v>34</v>
      </c>
      <c r="Y11" s="50">
        <v>869</v>
      </c>
      <c r="Z11" s="50">
        <f>Tabel1[[#This Row],[Totaal piekvermogen '[kWp']]]*Tabel1[[#This Row],[Specifieke opbrengst '[kWh/kWp jaar']]]</f>
        <v>2068.2199999999998</v>
      </c>
      <c r="AA11" t="s">
        <v>92</v>
      </c>
      <c r="AB11" t="s">
        <v>93</v>
      </c>
      <c r="AC11" s="50">
        <v>35</v>
      </c>
      <c r="AD11" t="s">
        <v>79</v>
      </c>
      <c r="AE11" t="s">
        <v>99</v>
      </c>
      <c r="AF11" s="9" t="s">
        <v>100</v>
      </c>
      <c r="AG11" t="str">
        <f t="shared" si="3"/>
        <v>Gedeeld met DR000140-D01</v>
      </c>
      <c r="AH11" t="str">
        <f t="shared" si="3"/>
        <v>Gedeeld met DR000140-D01</v>
      </c>
      <c r="AI11" s="51" t="str">
        <f t="shared" si="3"/>
        <v>Gedeeld met DR000140-D01</v>
      </c>
      <c r="AJ11" s="51" t="str">
        <f t="shared" si="3"/>
        <v>Gedeeld met DR000140-D01</v>
      </c>
      <c r="AK11" s="51" t="str">
        <f t="shared" si="3"/>
        <v>Gedeeld met DR000140-D01</v>
      </c>
      <c r="AL11" s="51" t="str">
        <f t="shared" si="3"/>
        <v>Gedeeld met DR000140-D01</v>
      </c>
      <c r="AM11" t="str">
        <f t="shared" si="3"/>
        <v>Gedeeld met DR000140-D01</v>
      </c>
      <c r="AN11" t="str">
        <f t="shared" si="3"/>
        <v>Gedeeld met DR000140-D01</v>
      </c>
      <c r="AO11" t="str">
        <f t="shared" si="3"/>
        <v>Gedeeld met DR000140-D01</v>
      </c>
      <c r="AP11" t="str">
        <f t="shared" si="3"/>
        <v>Gedeeld met DR000140-D01</v>
      </c>
      <c r="AR11" t="str">
        <f t="shared" si="4"/>
        <v>Gedeeld met DR000140-D01</v>
      </c>
      <c r="AS11" t="str">
        <f t="shared" si="4"/>
        <v>Gedeeld met DR000140-D01</v>
      </c>
      <c r="AT11" s="51" t="str">
        <f t="shared" si="4"/>
        <v>Gedeeld met DR000140-D01</v>
      </c>
      <c r="AU11" s="51" t="str">
        <f t="shared" si="4"/>
        <v>Gedeeld met DR000140-D01</v>
      </c>
      <c r="AV11" s="51" t="str">
        <f t="shared" si="4"/>
        <v>Gedeeld met DR000140-D01</v>
      </c>
      <c r="AW11" s="51" t="str">
        <f t="shared" si="4"/>
        <v>Gedeeld met DR000140-D01</v>
      </c>
      <c r="AX11" s="51" t="str">
        <f t="shared" si="4"/>
        <v>Gedeeld met DR000140-D01</v>
      </c>
      <c r="AY11" s="51" t="str">
        <f t="shared" si="4"/>
        <v>Gedeeld met DR000140-D01</v>
      </c>
      <c r="AZ11" s="51" t="str">
        <f t="shared" si="4"/>
        <v>Gedeeld met DR000140-D01</v>
      </c>
      <c r="BA11" s="51" t="str">
        <f t="shared" si="4"/>
        <v>Gedeeld met DR000140-D01</v>
      </c>
      <c r="BB11" s="51" t="str">
        <f t="shared" si="4"/>
        <v>Gedeeld met DR000140-D01</v>
      </c>
      <c r="BC11" s="51" t="str">
        <f t="shared" si="4"/>
        <v>Gedeeld met DR000140-D01</v>
      </c>
      <c r="BD11" s="51" t="str">
        <f t="shared" si="4"/>
        <v>Gedeeld met DR000140-D01</v>
      </c>
      <c r="BE11" s="51" t="str">
        <f t="shared" si="4"/>
        <v>Gedeeld met DR000140-D01</v>
      </c>
      <c r="BF11" s="51" t="str">
        <f t="shared" si="4"/>
        <v>Gedeeld met DR000140-D01</v>
      </c>
    </row>
    <row r="12" spans="1:59" x14ac:dyDescent="0.2">
      <c r="A12" t="str">
        <f>Tabel1[[#This Row],[Objectcode]]&amp;"-"&amp;Tabel1[[#This Row],[Dakcode]]</f>
        <v>DR000141-D01</v>
      </c>
      <c r="B12" t="s">
        <v>104</v>
      </c>
      <c r="C12" t="s">
        <v>57</v>
      </c>
      <c r="D12" t="s">
        <v>58</v>
      </c>
      <c r="E12" t="s">
        <v>97</v>
      </c>
      <c r="G12" t="s">
        <v>105</v>
      </c>
      <c r="H12">
        <v>2011</v>
      </c>
      <c r="I12" t="s">
        <v>106</v>
      </c>
      <c r="J12"/>
      <c r="K12" s="50">
        <v>1053</v>
      </c>
      <c r="L12" s="68" t="s">
        <v>130</v>
      </c>
      <c r="M12" s="69">
        <v>2036</v>
      </c>
      <c r="N12" s="3" t="s">
        <v>63</v>
      </c>
      <c r="O12" t="s">
        <v>64</v>
      </c>
      <c r="P12" s="2">
        <v>45</v>
      </c>
      <c r="Q12" t="s">
        <v>420</v>
      </c>
      <c r="R12" t="s">
        <v>79</v>
      </c>
      <c r="S12" s="50">
        <v>180</v>
      </c>
      <c r="T12" s="8" t="s">
        <v>67</v>
      </c>
      <c r="U12" s="50">
        <v>66</v>
      </c>
      <c r="V12" s="50">
        <v>340</v>
      </c>
      <c r="W12" s="50">
        <f>Tabel1[[#This Row],[Aantal panelen]]*Tabel1[[#This Row],[Paneelpiekvermogen '[Wp']]]/1000</f>
        <v>22.44</v>
      </c>
      <c r="X12" s="50">
        <f>IFERROR(Tabel1[[#This Row],[Totaal piekvermogen '[kWp']]]*1000/Tabel1[[#This Row],[Bruto dakoppervlak '[m2']]],"N.v.t.")</f>
        <v>124.66666666666667</v>
      </c>
      <c r="Y12" s="50">
        <v>853</v>
      </c>
      <c r="Z12" s="50">
        <f>Tabel1[[#This Row],[Totaal piekvermogen '[kWp']]]*Tabel1[[#This Row],[Specifieke opbrengst '[kWh/kWp jaar']]]</f>
        <v>19141.32</v>
      </c>
      <c r="AA12" t="s">
        <v>92</v>
      </c>
      <c r="AB12" t="s">
        <v>295</v>
      </c>
      <c r="AC12" s="50">
        <v>10</v>
      </c>
      <c r="AD12" t="s">
        <v>79</v>
      </c>
      <c r="AE12" t="s">
        <v>99</v>
      </c>
      <c r="AF12" s="9" t="s">
        <v>100</v>
      </c>
      <c r="AG12" t="str">
        <f t="shared" si="3"/>
        <v>Gedeeld met DR000140-D01</v>
      </c>
      <c r="AH12" t="str">
        <f t="shared" si="3"/>
        <v>Gedeeld met DR000140-D01</v>
      </c>
      <c r="AI12" s="51" t="str">
        <f t="shared" si="3"/>
        <v>Gedeeld met DR000140-D01</v>
      </c>
      <c r="AJ12" s="51" t="str">
        <f t="shared" si="3"/>
        <v>Gedeeld met DR000140-D01</v>
      </c>
      <c r="AK12" s="51" t="str">
        <f t="shared" si="3"/>
        <v>Gedeeld met DR000140-D01</v>
      </c>
      <c r="AL12" s="51" t="str">
        <f t="shared" si="3"/>
        <v>Gedeeld met DR000140-D01</v>
      </c>
      <c r="AM12" t="str">
        <f t="shared" si="3"/>
        <v>Gedeeld met DR000140-D01</v>
      </c>
      <c r="AN12" t="str">
        <f t="shared" si="3"/>
        <v>Gedeeld met DR000140-D01</v>
      </c>
      <c r="AO12" t="str">
        <f t="shared" si="3"/>
        <v>Gedeeld met DR000140-D01</v>
      </c>
      <c r="AP12" t="str">
        <f t="shared" si="3"/>
        <v>Gedeeld met DR000140-D01</v>
      </c>
      <c r="AR12" t="str">
        <f t="shared" si="4"/>
        <v>Gedeeld met DR000140-D01</v>
      </c>
      <c r="AS12" t="str">
        <f t="shared" si="4"/>
        <v>Gedeeld met DR000140-D01</v>
      </c>
      <c r="AT12" s="51" t="str">
        <f t="shared" si="4"/>
        <v>Gedeeld met DR000140-D01</v>
      </c>
      <c r="AU12" s="51" t="str">
        <f t="shared" si="4"/>
        <v>Gedeeld met DR000140-D01</v>
      </c>
      <c r="AV12" s="51" t="str">
        <f t="shared" si="4"/>
        <v>Gedeeld met DR000140-D01</v>
      </c>
      <c r="AW12" s="51" t="str">
        <f t="shared" si="4"/>
        <v>Gedeeld met DR000140-D01</v>
      </c>
      <c r="AX12" s="51" t="str">
        <f t="shared" si="4"/>
        <v>Gedeeld met DR000140-D01</v>
      </c>
      <c r="AY12" s="51" t="str">
        <f t="shared" si="4"/>
        <v>Gedeeld met DR000140-D01</v>
      </c>
      <c r="AZ12" s="51" t="str">
        <f t="shared" si="4"/>
        <v>Gedeeld met DR000140-D01</v>
      </c>
      <c r="BA12" s="51" t="str">
        <f t="shared" si="4"/>
        <v>Gedeeld met DR000140-D01</v>
      </c>
      <c r="BB12" s="51" t="str">
        <f t="shared" si="4"/>
        <v>Gedeeld met DR000140-D01</v>
      </c>
      <c r="BC12" s="51" t="str">
        <f t="shared" si="4"/>
        <v>Gedeeld met DR000140-D01</v>
      </c>
      <c r="BD12" s="51" t="str">
        <f t="shared" si="4"/>
        <v>Gedeeld met DR000140-D01</v>
      </c>
      <c r="BE12" s="51" t="str">
        <f t="shared" si="4"/>
        <v>Gedeeld met DR000140-D01</v>
      </c>
      <c r="BF12" s="51" t="str">
        <f t="shared" si="4"/>
        <v>Gedeeld met DR000140-D01</v>
      </c>
    </row>
    <row r="13" spans="1:59" x14ac:dyDescent="0.2">
      <c r="A13" t="str">
        <f>Tabel1[[#This Row],[Objectcode]]&amp;"-"&amp;Tabel1[[#This Row],[Dakcode]]</f>
        <v>DR000142-D01</v>
      </c>
      <c r="B13" t="s">
        <v>107</v>
      </c>
      <c r="C13" t="s">
        <v>57</v>
      </c>
      <c r="D13" t="s">
        <v>58</v>
      </c>
      <c r="E13" t="s">
        <v>97</v>
      </c>
      <c r="G13" t="s">
        <v>105</v>
      </c>
      <c r="H13">
        <v>2011</v>
      </c>
      <c r="I13" t="s">
        <v>106</v>
      </c>
      <c r="J13"/>
      <c r="K13" s="50">
        <v>1053</v>
      </c>
      <c r="L13" s="68" t="s">
        <v>130</v>
      </c>
      <c r="M13" s="69">
        <v>2031</v>
      </c>
      <c r="N13" s="3" t="s">
        <v>63</v>
      </c>
      <c r="O13" t="s">
        <v>64</v>
      </c>
      <c r="P13" s="2">
        <v>16</v>
      </c>
      <c r="Q13" t="s">
        <v>595</v>
      </c>
      <c r="R13" t="s">
        <v>79</v>
      </c>
      <c r="S13" s="50">
        <v>1690</v>
      </c>
      <c r="T13" s="8" t="s">
        <v>67</v>
      </c>
      <c r="U13" s="50">
        <v>532</v>
      </c>
      <c r="V13" s="50">
        <v>340</v>
      </c>
      <c r="W13" s="50">
        <f>Tabel1[[#This Row],[Aantal panelen]]*Tabel1[[#This Row],[Paneelpiekvermogen '[Wp']]]/1000</f>
        <v>180.88</v>
      </c>
      <c r="X13" s="50">
        <f>IFERROR(Tabel1[[#This Row],[Totaal piekvermogen '[kWp']]]*1000/Tabel1[[#This Row],[Bruto dakoppervlak '[m2']]],"N.v.t.")</f>
        <v>107.02958579881657</v>
      </c>
      <c r="Y13" s="50">
        <v>853</v>
      </c>
      <c r="Z13" s="50">
        <f>Tabel1[[#This Row],[Totaal piekvermogen '[kWp']]]*Tabel1[[#This Row],[Specifieke opbrengst '[kWh/kWp jaar']]]</f>
        <v>154290.63999999998</v>
      </c>
      <c r="AA13" t="s">
        <v>68</v>
      </c>
      <c r="AB13" t="s">
        <v>69</v>
      </c>
      <c r="AC13" s="50">
        <v>10</v>
      </c>
      <c r="AD13" t="s">
        <v>79</v>
      </c>
      <c r="AE13" t="s">
        <v>99</v>
      </c>
      <c r="AF13" s="9" t="s">
        <v>100</v>
      </c>
      <c r="AG13" t="str">
        <f t="shared" si="3"/>
        <v>Gedeeld met DR000140-D01</v>
      </c>
      <c r="AH13" t="str">
        <f t="shared" si="3"/>
        <v>Gedeeld met DR000140-D01</v>
      </c>
      <c r="AI13" s="51" t="str">
        <f t="shared" si="3"/>
        <v>Gedeeld met DR000140-D01</v>
      </c>
      <c r="AJ13" s="51" t="str">
        <f t="shared" si="3"/>
        <v>Gedeeld met DR000140-D01</v>
      </c>
      <c r="AK13" s="51" t="str">
        <f t="shared" si="3"/>
        <v>Gedeeld met DR000140-D01</v>
      </c>
      <c r="AL13" s="51" t="str">
        <f t="shared" si="3"/>
        <v>Gedeeld met DR000140-D01</v>
      </c>
      <c r="AM13" t="str">
        <f t="shared" si="3"/>
        <v>Gedeeld met DR000140-D01</v>
      </c>
      <c r="AN13" t="str">
        <f t="shared" si="3"/>
        <v>Gedeeld met DR000140-D01</v>
      </c>
      <c r="AO13" t="str">
        <f t="shared" si="3"/>
        <v>Gedeeld met DR000140-D01</v>
      </c>
      <c r="AP13" t="str">
        <f t="shared" si="3"/>
        <v>Gedeeld met DR000140-D01</v>
      </c>
      <c r="AR13" t="str">
        <f t="shared" si="4"/>
        <v>Gedeeld met DR000140-D01</v>
      </c>
      <c r="AS13" t="str">
        <f t="shared" si="4"/>
        <v>Gedeeld met DR000140-D01</v>
      </c>
      <c r="AT13" s="51" t="str">
        <f t="shared" si="4"/>
        <v>Gedeeld met DR000140-D01</v>
      </c>
      <c r="AU13" s="51" t="str">
        <f t="shared" si="4"/>
        <v>Gedeeld met DR000140-D01</v>
      </c>
      <c r="AV13" s="51" t="str">
        <f t="shared" si="4"/>
        <v>Gedeeld met DR000140-D01</v>
      </c>
      <c r="AW13" s="51" t="str">
        <f t="shared" si="4"/>
        <v>Gedeeld met DR000140-D01</v>
      </c>
      <c r="AX13" s="51" t="str">
        <f t="shared" si="4"/>
        <v>Gedeeld met DR000140-D01</v>
      </c>
      <c r="AY13" s="51" t="str">
        <f t="shared" si="4"/>
        <v>Gedeeld met DR000140-D01</v>
      </c>
      <c r="AZ13" s="51" t="str">
        <f t="shared" si="4"/>
        <v>Gedeeld met DR000140-D01</v>
      </c>
      <c r="BA13" s="51" t="str">
        <f t="shared" si="4"/>
        <v>Gedeeld met DR000140-D01</v>
      </c>
      <c r="BB13" s="51" t="str">
        <f t="shared" si="4"/>
        <v>Gedeeld met DR000140-D01</v>
      </c>
      <c r="BC13" s="51" t="str">
        <f t="shared" si="4"/>
        <v>Gedeeld met DR000140-D01</v>
      </c>
      <c r="BD13" s="51" t="str">
        <f t="shared" si="4"/>
        <v>Gedeeld met DR000140-D01</v>
      </c>
      <c r="BE13" s="51" t="str">
        <f t="shared" si="4"/>
        <v>Gedeeld met DR000140-D01</v>
      </c>
      <c r="BF13" s="51" t="str">
        <f t="shared" si="4"/>
        <v>Gedeeld met DR000140-D01</v>
      </c>
    </row>
    <row r="14" spans="1:59" x14ac:dyDescent="0.2">
      <c r="A14" t="str">
        <f>Tabel1[[#This Row],[Objectcode]]&amp;"-"&amp;Tabel1[[#This Row],[Dakcode]]</f>
        <v>DR000143-D01</v>
      </c>
      <c r="B14" t="s">
        <v>108</v>
      </c>
      <c r="C14" t="s">
        <v>57</v>
      </c>
      <c r="D14" t="s">
        <v>58</v>
      </c>
      <c r="E14" t="s">
        <v>97</v>
      </c>
      <c r="G14" t="s">
        <v>105</v>
      </c>
      <c r="H14">
        <v>2011</v>
      </c>
      <c r="I14" t="s">
        <v>106</v>
      </c>
      <c r="J14"/>
      <c r="K14" s="50">
        <v>1053</v>
      </c>
      <c r="L14" s="68" t="s">
        <v>130</v>
      </c>
      <c r="M14" s="69">
        <v>2036</v>
      </c>
      <c r="N14" s="3" t="s">
        <v>63</v>
      </c>
      <c r="O14" t="s">
        <v>64</v>
      </c>
      <c r="P14" s="2">
        <v>45</v>
      </c>
      <c r="Q14" t="s">
        <v>420</v>
      </c>
      <c r="R14" t="s">
        <v>79</v>
      </c>
      <c r="S14" s="50">
        <v>889</v>
      </c>
      <c r="T14" s="8" t="s">
        <v>67</v>
      </c>
      <c r="U14" s="50">
        <v>222</v>
      </c>
      <c r="V14" s="50">
        <v>340</v>
      </c>
      <c r="W14" s="50">
        <f>Tabel1[[#This Row],[Aantal panelen]]*Tabel1[[#This Row],[Paneelpiekvermogen '[Wp']]]/1000</f>
        <v>75.48</v>
      </c>
      <c r="X14" s="50">
        <f>IFERROR(Tabel1[[#This Row],[Totaal piekvermogen '[kWp']]]*1000/Tabel1[[#This Row],[Bruto dakoppervlak '[m2']]],"N.v.t.")</f>
        <v>84.904386951631039</v>
      </c>
      <c r="Y14" s="50">
        <v>853</v>
      </c>
      <c r="Z14" s="50">
        <f>Tabel1[[#This Row],[Totaal piekvermogen '[kWp']]]*Tabel1[[#This Row],[Specifieke opbrengst '[kWh/kWp jaar']]]</f>
        <v>64384.44</v>
      </c>
      <c r="AA14" t="s">
        <v>68</v>
      </c>
      <c r="AB14" t="s">
        <v>328</v>
      </c>
      <c r="AC14" s="50">
        <v>10</v>
      </c>
      <c r="AD14" t="s">
        <v>79</v>
      </c>
      <c r="AE14" t="s">
        <v>99</v>
      </c>
      <c r="AF14" s="9" t="s">
        <v>100</v>
      </c>
      <c r="AG14" t="str">
        <f t="shared" si="3"/>
        <v>Gedeeld met DR000140-D01</v>
      </c>
      <c r="AH14" t="str">
        <f t="shared" si="3"/>
        <v>Gedeeld met DR000140-D01</v>
      </c>
      <c r="AI14" s="51" t="str">
        <f t="shared" si="3"/>
        <v>Gedeeld met DR000140-D01</v>
      </c>
      <c r="AJ14" s="51" t="str">
        <f t="shared" si="3"/>
        <v>Gedeeld met DR000140-D01</v>
      </c>
      <c r="AK14" s="51" t="str">
        <f t="shared" si="3"/>
        <v>Gedeeld met DR000140-D01</v>
      </c>
      <c r="AL14" s="51" t="str">
        <f t="shared" si="3"/>
        <v>Gedeeld met DR000140-D01</v>
      </c>
      <c r="AM14" t="str">
        <f t="shared" si="3"/>
        <v>Gedeeld met DR000140-D01</v>
      </c>
      <c r="AN14" t="str">
        <f t="shared" si="3"/>
        <v>Gedeeld met DR000140-D01</v>
      </c>
      <c r="AO14" t="str">
        <f t="shared" si="3"/>
        <v>Gedeeld met DR000140-D01</v>
      </c>
      <c r="AP14" t="str">
        <f t="shared" si="3"/>
        <v>Gedeeld met DR000140-D01</v>
      </c>
      <c r="AR14" t="str">
        <f t="shared" si="4"/>
        <v>Gedeeld met DR000140-D01</v>
      </c>
      <c r="AS14" t="str">
        <f t="shared" si="4"/>
        <v>Gedeeld met DR000140-D01</v>
      </c>
      <c r="AT14" s="51" t="str">
        <f t="shared" si="4"/>
        <v>Gedeeld met DR000140-D01</v>
      </c>
      <c r="AU14" s="51" t="str">
        <f t="shared" si="4"/>
        <v>Gedeeld met DR000140-D01</v>
      </c>
      <c r="AV14" s="51" t="str">
        <f t="shared" si="4"/>
        <v>Gedeeld met DR000140-D01</v>
      </c>
      <c r="AW14" s="51" t="str">
        <f t="shared" si="4"/>
        <v>Gedeeld met DR000140-D01</v>
      </c>
      <c r="AX14" s="51" t="str">
        <f t="shared" si="4"/>
        <v>Gedeeld met DR000140-D01</v>
      </c>
      <c r="AY14" s="51" t="str">
        <f t="shared" si="4"/>
        <v>Gedeeld met DR000140-D01</v>
      </c>
      <c r="AZ14" s="51" t="str">
        <f t="shared" si="4"/>
        <v>Gedeeld met DR000140-D01</v>
      </c>
      <c r="BA14" s="51" t="str">
        <f t="shared" si="4"/>
        <v>Gedeeld met DR000140-D01</v>
      </c>
      <c r="BB14" s="51" t="str">
        <f t="shared" si="4"/>
        <v>Gedeeld met DR000140-D01</v>
      </c>
      <c r="BC14" s="51" t="str">
        <f t="shared" si="4"/>
        <v>Gedeeld met DR000140-D01</v>
      </c>
      <c r="BD14" s="51" t="str">
        <f t="shared" si="4"/>
        <v>Gedeeld met DR000140-D01</v>
      </c>
      <c r="BE14" s="51" t="str">
        <f t="shared" si="4"/>
        <v>Gedeeld met DR000140-D01</v>
      </c>
      <c r="BF14" s="51" t="str">
        <f t="shared" si="4"/>
        <v>Gedeeld met DR000140-D01</v>
      </c>
    </row>
    <row r="15" spans="1:59" s="7" customFormat="1" x14ac:dyDescent="0.2">
      <c r="A15" t="str">
        <f>Tabel1[[#This Row],[Objectcode]]&amp;"-"&amp;Tabel1[[#This Row],[Dakcode]]</f>
        <v>FL000251 -D01</v>
      </c>
      <c r="B15" t="s">
        <v>109</v>
      </c>
      <c r="C15" t="s">
        <v>57</v>
      </c>
      <c r="D15" t="s">
        <v>58</v>
      </c>
      <c r="E15" t="s">
        <v>110</v>
      </c>
      <c r="F15" t="s">
        <v>111</v>
      </c>
      <c r="G15" t="s">
        <v>112</v>
      </c>
      <c r="H15">
        <v>1980</v>
      </c>
      <c r="I15" t="s">
        <v>113</v>
      </c>
      <c r="J15"/>
      <c r="K15" s="50">
        <v>546</v>
      </c>
      <c r="L15" s="68" t="s">
        <v>841</v>
      </c>
      <c r="M15" s="69">
        <v>2035</v>
      </c>
      <c r="N15" s="3" t="s">
        <v>63</v>
      </c>
      <c r="O15" t="s">
        <v>64</v>
      </c>
      <c r="P15" s="2">
        <v>15</v>
      </c>
      <c r="Q15" t="s">
        <v>79</v>
      </c>
      <c r="R15" t="s">
        <v>79</v>
      </c>
      <c r="S15" s="50">
        <v>132.5</v>
      </c>
      <c r="T15" s="8" t="s">
        <v>67</v>
      </c>
      <c r="U15" s="50">
        <v>30</v>
      </c>
      <c r="V15" s="50">
        <v>340</v>
      </c>
      <c r="W15" s="50">
        <f>Tabel1[[#This Row],[Aantal panelen]]*Tabel1[[#This Row],[Paneelpiekvermogen '[Wp']]]/1000</f>
        <v>10.199999999999999</v>
      </c>
      <c r="X15" s="50">
        <f>IFERROR(Tabel1[[#This Row],[Totaal piekvermogen '[kWp']]]*1000/Tabel1[[#This Row],[Bruto dakoppervlak '[m2']]],"N.v.t.")</f>
        <v>76.981132075471692</v>
      </c>
      <c r="Y15" s="50">
        <v>764</v>
      </c>
      <c r="Z15" s="50">
        <f>Tabel1[[#This Row],[Totaal piekvermogen '[kWp']]]*Tabel1[[#This Row],[Specifieke opbrengst '[kWh/kWp jaar']]]</f>
        <v>7792.7999999999993</v>
      </c>
      <c r="AA15" t="s">
        <v>114</v>
      </c>
      <c r="AB15" t="s">
        <v>114</v>
      </c>
      <c r="AC15" s="50">
        <v>0</v>
      </c>
      <c r="AD15" t="s">
        <v>70</v>
      </c>
      <c r="AE15" t="s">
        <v>115</v>
      </c>
      <c r="AF15" s="9" t="s">
        <v>116</v>
      </c>
      <c r="AG15" s="9" t="s">
        <v>79</v>
      </c>
      <c r="AH15" s="9" t="s">
        <v>117</v>
      </c>
      <c r="AI15" s="60" t="s">
        <v>118</v>
      </c>
      <c r="AJ15" s="60" t="s">
        <v>119</v>
      </c>
      <c r="AK15" s="55" t="s">
        <v>79</v>
      </c>
      <c r="AL15" s="55" t="s">
        <v>79</v>
      </c>
      <c r="AM15" s="21" t="s">
        <v>79</v>
      </c>
      <c r="AN15" s="9" t="s">
        <v>120</v>
      </c>
      <c r="AO15" s="9" t="s">
        <v>79</v>
      </c>
      <c r="AP15" s="9" t="s">
        <v>79</v>
      </c>
      <c r="AQ15" s="9"/>
      <c r="AR15" t="s">
        <v>121</v>
      </c>
      <c r="AS15" t="s">
        <v>79</v>
      </c>
      <c r="AT15" s="51" t="s">
        <v>79</v>
      </c>
      <c r="AU15" s="51">
        <v>0</v>
      </c>
      <c r="AV15" s="51" t="s">
        <v>81</v>
      </c>
      <c r="AW15" s="51" t="s">
        <v>81</v>
      </c>
      <c r="AX15" s="51">
        <v>2</v>
      </c>
      <c r="AY15" s="52">
        <v>0</v>
      </c>
      <c r="AZ15" s="52">
        <v>0</v>
      </c>
      <c r="BA15" s="52">
        <v>2</v>
      </c>
      <c r="BB15" s="52">
        <v>0</v>
      </c>
      <c r="BC15" s="52">
        <v>0</v>
      </c>
      <c r="BD15" s="51">
        <f>(AX15*22)+(AY15*50)+(BB15*22)+(BC15*11)</f>
        <v>44</v>
      </c>
      <c r="BE15" s="51">
        <v>30</v>
      </c>
      <c r="BF15" s="51" t="s">
        <v>122</v>
      </c>
      <c r="BG15" s="51" t="s">
        <v>123</v>
      </c>
    </row>
    <row r="16" spans="1:59" s="7" customFormat="1" x14ac:dyDescent="0.2">
      <c r="A16" t="str">
        <f>Tabel1[[#This Row],[Objectcode]]&amp;"-"&amp;Tabel1[[#This Row],[Dakcode]]</f>
        <v>FL000251 -D02</v>
      </c>
      <c r="B16" t="s">
        <v>109</v>
      </c>
      <c r="C16" t="s">
        <v>57</v>
      </c>
      <c r="D16" t="s">
        <v>94</v>
      </c>
      <c r="E16" t="s">
        <v>110</v>
      </c>
      <c r="F16" t="s">
        <v>111</v>
      </c>
      <c r="G16" t="s">
        <v>112</v>
      </c>
      <c r="H16">
        <v>1980</v>
      </c>
      <c r="I16" t="s">
        <v>113</v>
      </c>
      <c r="J16"/>
      <c r="K16" s="50" t="str">
        <f>"Zie "&amp;$A$15</f>
        <v>Zie FL000251 -D01</v>
      </c>
      <c r="L16" s="68" t="s">
        <v>841</v>
      </c>
      <c r="M16" s="69">
        <v>2035</v>
      </c>
      <c r="N16" s="3" t="s">
        <v>63</v>
      </c>
      <c r="O16" t="s">
        <v>90</v>
      </c>
      <c r="P16" s="2">
        <v>14</v>
      </c>
      <c r="Q16" t="s">
        <v>124</v>
      </c>
      <c r="R16" t="s">
        <v>88</v>
      </c>
      <c r="S16" s="50">
        <v>138.5</v>
      </c>
      <c r="T16" s="8" t="s">
        <v>67</v>
      </c>
      <c r="U16" s="50">
        <v>32</v>
      </c>
      <c r="V16" s="50">
        <v>340</v>
      </c>
      <c r="W16" s="50">
        <f>Tabel1[[#This Row],[Aantal panelen]]*Tabel1[[#This Row],[Paneelpiekvermogen '[Wp']]]/1000</f>
        <v>10.88</v>
      </c>
      <c r="X16" s="50">
        <f>IFERROR(Tabel1[[#This Row],[Totaal piekvermogen '[kWp']]]*1000/Tabel1[[#This Row],[Bruto dakoppervlak '[m2']]],"N.v.t.")</f>
        <v>78.555956678700355</v>
      </c>
      <c r="Y16" s="50">
        <v>764</v>
      </c>
      <c r="Z16" s="50">
        <f>Tabel1[[#This Row],[Totaal piekvermogen '[kWp']]]*Tabel1[[#This Row],[Specifieke opbrengst '[kWh/kWp jaar']]]</f>
        <v>8312.32</v>
      </c>
      <c r="AA16" t="s">
        <v>92</v>
      </c>
      <c r="AB16" t="s">
        <v>125</v>
      </c>
      <c r="AC16" s="50">
        <v>21</v>
      </c>
      <c r="AD16" t="s">
        <v>70</v>
      </c>
      <c r="AE16" t="s">
        <v>115</v>
      </c>
      <c r="AF16" s="9" t="str">
        <f t="shared" ref="AF16:AP19" si="5">"Gedeeld met "&amp;$A$15</f>
        <v>Gedeeld met FL000251 -D01</v>
      </c>
      <c r="AG16" s="9" t="str">
        <f t="shared" si="5"/>
        <v>Gedeeld met FL000251 -D01</v>
      </c>
      <c r="AH16" s="9" t="str">
        <f t="shared" si="5"/>
        <v>Gedeeld met FL000251 -D01</v>
      </c>
      <c r="AI16" s="60" t="str">
        <f t="shared" si="5"/>
        <v>Gedeeld met FL000251 -D01</v>
      </c>
      <c r="AJ16" s="60" t="str">
        <f t="shared" si="5"/>
        <v>Gedeeld met FL000251 -D01</v>
      </c>
      <c r="AK16" s="60" t="str">
        <f t="shared" si="5"/>
        <v>Gedeeld met FL000251 -D01</v>
      </c>
      <c r="AL16" s="60" t="str">
        <f t="shared" si="5"/>
        <v>Gedeeld met FL000251 -D01</v>
      </c>
      <c r="AM16" s="9" t="str">
        <f t="shared" si="5"/>
        <v>Gedeeld met FL000251 -D01</v>
      </c>
      <c r="AN16" s="9" t="str">
        <f t="shared" si="5"/>
        <v>Gedeeld met FL000251 -D01</v>
      </c>
      <c r="AO16" s="9" t="str">
        <f t="shared" si="5"/>
        <v>Gedeeld met FL000251 -D01</v>
      </c>
      <c r="AP16" s="9" t="str">
        <f t="shared" si="5"/>
        <v>Gedeeld met FL000251 -D01</v>
      </c>
      <c r="AQ16" s="9"/>
      <c r="AR16" t="str">
        <f t="shared" ref="AR16:AW19" si="6">"Gedeeld met "&amp;$A$15</f>
        <v>Gedeeld met FL000251 -D01</v>
      </c>
      <c r="AS16" t="str">
        <f t="shared" si="6"/>
        <v>Gedeeld met FL000251 -D01</v>
      </c>
      <c r="AT16" s="51" t="str">
        <f t="shared" si="6"/>
        <v>Gedeeld met FL000251 -D01</v>
      </c>
      <c r="AU16" s="51" t="str">
        <f t="shared" si="6"/>
        <v>Gedeeld met FL000251 -D01</v>
      </c>
      <c r="AV16" s="51" t="str">
        <f t="shared" si="6"/>
        <v>Gedeeld met FL000251 -D01</v>
      </c>
      <c r="AW16" s="51" t="str">
        <f t="shared" si="6"/>
        <v>Gedeeld met FL000251 -D01</v>
      </c>
      <c r="AX16" s="50" t="str">
        <f t="shared" ref="AX16:BG19" si="7">"Zie "&amp;$A$15</f>
        <v>Zie FL000251 -D01</v>
      </c>
      <c r="AY16" s="50" t="str">
        <f t="shared" si="7"/>
        <v>Zie FL000251 -D01</v>
      </c>
      <c r="AZ16" s="50" t="str">
        <f t="shared" si="7"/>
        <v>Zie FL000251 -D01</v>
      </c>
      <c r="BA16" s="50" t="str">
        <f t="shared" si="7"/>
        <v>Zie FL000251 -D01</v>
      </c>
      <c r="BB16" s="50" t="str">
        <f t="shared" si="7"/>
        <v>Zie FL000251 -D01</v>
      </c>
      <c r="BC16" s="50" t="str">
        <f t="shared" si="7"/>
        <v>Zie FL000251 -D01</v>
      </c>
      <c r="BD16" s="50" t="str">
        <f t="shared" si="7"/>
        <v>Zie FL000251 -D01</v>
      </c>
      <c r="BE16" s="50" t="str">
        <f t="shared" si="7"/>
        <v>Zie FL000251 -D01</v>
      </c>
      <c r="BF16" s="50" t="str">
        <f t="shared" si="7"/>
        <v>Zie FL000251 -D01</v>
      </c>
      <c r="BG16" s="50" t="str">
        <f t="shared" si="7"/>
        <v>Zie FL000251 -D01</v>
      </c>
    </row>
    <row r="17" spans="1:59" s="7" customFormat="1" x14ac:dyDescent="0.2">
      <c r="A17" t="str">
        <f>Tabel1[[#This Row],[Objectcode]]&amp;"-"&amp;Tabel1[[#This Row],[Dakcode]]</f>
        <v>FL000251 -D03</v>
      </c>
      <c r="B17" t="s">
        <v>109</v>
      </c>
      <c r="C17" t="s">
        <v>57</v>
      </c>
      <c r="D17" t="s">
        <v>126</v>
      </c>
      <c r="E17" t="s">
        <v>110</v>
      </c>
      <c r="F17" t="s">
        <v>111</v>
      </c>
      <c r="G17" t="s">
        <v>112</v>
      </c>
      <c r="H17">
        <v>1980</v>
      </c>
      <c r="I17" t="s">
        <v>113</v>
      </c>
      <c r="J17"/>
      <c r="K17" s="50" t="str">
        <f>"Zie "&amp;$A$15</f>
        <v>Zie FL000251 -D01</v>
      </c>
      <c r="L17" s="68" t="s">
        <v>841</v>
      </c>
      <c r="M17" s="69">
        <v>2035</v>
      </c>
      <c r="N17" s="3" t="s">
        <v>63</v>
      </c>
      <c r="O17" t="s">
        <v>90</v>
      </c>
      <c r="P17" s="2">
        <v>14</v>
      </c>
      <c r="Q17" t="s">
        <v>124</v>
      </c>
      <c r="R17" t="s">
        <v>88</v>
      </c>
      <c r="S17" s="50">
        <v>138.5</v>
      </c>
      <c r="T17" s="8" t="s">
        <v>67</v>
      </c>
      <c r="U17" s="50">
        <v>20</v>
      </c>
      <c r="V17" s="50">
        <v>340</v>
      </c>
      <c r="W17" s="50">
        <f>Tabel1[[#This Row],[Aantal panelen]]*Tabel1[[#This Row],[Paneelpiekvermogen '[Wp']]]/1000</f>
        <v>6.8</v>
      </c>
      <c r="X17" s="50">
        <f>IFERROR(Tabel1[[#This Row],[Totaal piekvermogen '[kWp']]]*1000/Tabel1[[#This Row],[Bruto dakoppervlak '[m2']]],"N.v.t.")</f>
        <v>49.097472924187727</v>
      </c>
      <c r="Y17" s="50">
        <v>764</v>
      </c>
      <c r="Z17" s="50">
        <f>Tabel1[[#This Row],[Totaal piekvermogen '[kWp']]]*Tabel1[[#This Row],[Specifieke opbrengst '[kWh/kWp jaar']]]</f>
        <v>5195.2</v>
      </c>
      <c r="AA17" t="s">
        <v>92</v>
      </c>
      <c r="AB17" t="s">
        <v>127</v>
      </c>
      <c r="AC17" s="50">
        <v>21</v>
      </c>
      <c r="AD17" t="s">
        <v>70</v>
      </c>
      <c r="AE17" t="s">
        <v>115</v>
      </c>
      <c r="AF17" s="9" t="str">
        <f t="shared" si="5"/>
        <v>Gedeeld met FL000251 -D01</v>
      </c>
      <c r="AG17" s="9" t="str">
        <f t="shared" si="5"/>
        <v>Gedeeld met FL000251 -D01</v>
      </c>
      <c r="AH17" s="9" t="str">
        <f t="shared" si="5"/>
        <v>Gedeeld met FL000251 -D01</v>
      </c>
      <c r="AI17" s="60" t="str">
        <f t="shared" si="5"/>
        <v>Gedeeld met FL000251 -D01</v>
      </c>
      <c r="AJ17" s="60" t="str">
        <f t="shared" si="5"/>
        <v>Gedeeld met FL000251 -D01</v>
      </c>
      <c r="AK17" s="60" t="str">
        <f t="shared" si="5"/>
        <v>Gedeeld met FL000251 -D01</v>
      </c>
      <c r="AL17" s="60" t="str">
        <f t="shared" si="5"/>
        <v>Gedeeld met FL000251 -D01</v>
      </c>
      <c r="AM17" s="9" t="str">
        <f t="shared" si="5"/>
        <v>Gedeeld met FL000251 -D01</v>
      </c>
      <c r="AN17" s="9" t="str">
        <f t="shared" si="5"/>
        <v>Gedeeld met FL000251 -D01</v>
      </c>
      <c r="AO17" s="9" t="str">
        <f t="shared" si="5"/>
        <v>Gedeeld met FL000251 -D01</v>
      </c>
      <c r="AP17" s="9" t="str">
        <f t="shared" si="5"/>
        <v>Gedeeld met FL000251 -D01</v>
      </c>
      <c r="AQ17" s="9"/>
      <c r="AR17" t="str">
        <f t="shared" si="6"/>
        <v>Gedeeld met FL000251 -D01</v>
      </c>
      <c r="AS17" t="str">
        <f t="shared" si="6"/>
        <v>Gedeeld met FL000251 -D01</v>
      </c>
      <c r="AT17" s="51" t="str">
        <f t="shared" si="6"/>
        <v>Gedeeld met FL000251 -D01</v>
      </c>
      <c r="AU17" s="51" t="str">
        <f t="shared" si="6"/>
        <v>Gedeeld met FL000251 -D01</v>
      </c>
      <c r="AV17" s="51" t="str">
        <f t="shared" si="6"/>
        <v>Gedeeld met FL000251 -D01</v>
      </c>
      <c r="AW17" s="51" t="str">
        <f t="shared" si="6"/>
        <v>Gedeeld met FL000251 -D01</v>
      </c>
      <c r="AX17" s="50" t="str">
        <f t="shared" si="7"/>
        <v>Zie FL000251 -D01</v>
      </c>
      <c r="AY17" s="50" t="str">
        <f t="shared" si="7"/>
        <v>Zie FL000251 -D01</v>
      </c>
      <c r="AZ17" s="50" t="str">
        <f t="shared" si="7"/>
        <v>Zie FL000251 -D01</v>
      </c>
      <c r="BA17" s="50" t="str">
        <f t="shared" si="7"/>
        <v>Zie FL000251 -D01</v>
      </c>
      <c r="BB17" s="50" t="str">
        <f t="shared" si="7"/>
        <v>Zie FL000251 -D01</v>
      </c>
      <c r="BC17" s="50" t="str">
        <f t="shared" si="7"/>
        <v>Zie FL000251 -D01</v>
      </c>
      <c r="BD17" s="50" t="str">
        <f t="shared" si="7"/>
        <v>Zie FL000251 -D01</v>
      </c>
      <c r="BE17" s="50" t="str">
        <f t="shared" si="7"/>
        <v>Zie FL000251 -D01</v>
      </c>
      <c r="BF17" s="50" t="str">
        <f t="shared" si="7"/>
        <v>Zie FL000251 -D01</v>
      </c>
      <c r="BG17" s="50" t="str">
        <f t="shared" si="7"/>
        <v>Zie FL000251 -D01</v>
      </c>
    </row>
    <row r="18" spans="1:59" s="7" customFormat="1" x14ac:dyDescent="0.2">
      <c r="A18" t="str">
        <f>Tabel1[[#This Row],[Objectcode]]&amp;"-"&amp;Tabel1[[#This Row],[Dakcode]]</f>
        <v>FL000251a-D01</v>
      </c>
      <c r="B18" t="s">
        <v>128</v>
      </c>
      <c r="C18" t="s">
        <v>57</v>
      </c>
      <c r="D18" t="s">
        <v>58</v>
      </c>
      <c r="E18" t="s">
        <v>110</v>
      </c>
      <c r="F18" t="s">
        <v>111</v>
      </c>
      <c r="G18" t="s">
        <v>112</v>
      </c>
      <c r="H18">
        <v>1980</v>
      </c>
      <c r="I18" t="s">
        <v>113</v>
      </c>
      <c r="J18"/>
      <c r="K18" s="50" t="str">
        <f>"Zie "&amp;$A$15</f>
        <v>Zie FL000251 -D01</v>
      </c>
      <c r="L18" s="68" t="s">
        <v>130</v>
      </c>
      <c r="M18" s="69">
        <v>2035</v>
      </c>
      <c r="N18" s="3" t="s">
        <v>63</v>
      </c>
      <c r="O18" t="s">
        <v>90</v>
      </c>
      <c r="P18" s="2">
        <v>14</v>
      </c>
      <c r="Q18" t="s">
        <v>124</v>
      </c>
      <c r="R18" t="s">
        <v>88</v>
      </c>
      <c r="S18" s="50">
        <v>140.4</v>
      </c>
      <c r="T18" s="8" t="s">
        <v>67</v>
      </c>
      <c r="U18" s="50">
        <v>56</v>
      </c>
      <c r="V18" s="50">
        <v>340</v>
      </c>
      <c r="W18" s="50">
        <f>Tabel1[[#This Row],[Aantal panelen]]*Tabel1[[#This Row],[Paneelpiekvermogen '[Wp']]]/1000</f>
        <v>19.04</v>
      </c>
      <c r="X18" s="50">
        <f>IFERROR(Tabel1[[#This Row],[Totaal piekvermogen '[kWp']]]*1000/Tabel1[[#This Row],[Bruto dakoppervlak '[m2']]],"N.v.t.")</f>
        <v>135.61253561253559</v>
      </c>
      <c r="Y18" s="50">
        <v>764</v>
      </c>
      <c r="Z18" s="50">
        <f>Tabel1[[#This Row],[Totaal piekvermogen '[kWp']]]*Tabel1[[#This Row],[Specifieke opbrengst '[kWh/kWp jaar']]]</f>
        <v>14546.56</v>
      </c>
      <c r="AA18" t="s">
        <v>92</v>
      </c>
      <c r="AB18" t="s">
        <v>125</v>
      </c>
      <c r="AC18" s="50">
        <v>18</v>
      </c>
      <c r="AD18" t="s">
        <v>70</v>
      </c>
      <c r="AE18" t="s">
        <v>115</v>
      </c>
      <c r="AF18" s="9" t="str">
        <f t="shared" si="5"/>
        <v>Gedeeld met FL000251 -D01</v>
      </c>
      <c r="AG18" s="9" t="str">
        <f t="shared" si="5"/>
        <v>Gedeeld met FL000251 -D01</v>
      </c>
      <c r="AH18" s="9" t="str">
        <f t="shared" si="5"/>
        <v>Gedeeld met FL000251 -D01</v>
      </c>
      <c r="AI18" s="60" t="str">
        <f t="shared" si="5"/>
        <v>Gedeeld met FL000251 -D01</v>
      </c>
      <c r="AJ18" s="60" t="str">
        <f t="shared" si="5"/>
        <v>Gedeeld met FL000251 -D01</v>
      </c>
      <c r="AK18" s="60" t="str">
        <f t="shared" si="5"/>
        <v>Gedeeld met FL000251 -D01</v>
      </c>
      <c r="AL18" s="60" t="str">
        <f t="shared" si="5"/>
        <v>Gedeeld met FL000251 -D01</v>
      </c>
      <c r="AM18" s="9" t="str">
        <f t="shared" si="5"/>
        <v>Gedeeld met FL000251 -D01</v>
      </c>
      <c r="AN18" s="9" t="str">
        <f t="shared" si="5"/>
        <v>Gedeeld met FL000251 -D01</v>
      </c>
      <c r="AO18" s="9" t="str">
        <f t="shared" si="5"/>
        <v>Gedeeld met FL000251 -D01</v>
      </c>
      <c r="AP18" s="9" t="str">
        <f t="shared" si="5"/>
        <v>Gedeeld met FL000251 -D01</v>
      </c>
      <c r="AQ18" s="9"/>
      <c r="AR18" t="str">
        <f t="shared" si="6"/>
        <v>Gedeeld met FL000251 -D01</v>
      </c>
      <c r="AS18" t="str">
        <f t="shared" si="6"/>
        <v>Gedeeld met FL000251 -D01</v>
      </c>
      <c r="AT18" s="51" t="str">
        <f t="shared" si="6"/>
        <v>Gedeeld met FL000251 -D01</v>
      </c>
      <c r="AU18" s="51" t="str">
        <f t="shared" si="6"/>
        <v>Gedeeld met FL000251 -D01</v>
      </c>
      <c r="AV18" s="51" t="str">
        <f t="shared" si="6"/>
        <v>Gedeeld met FL000251 -D01</v>
      </c>
      <c r="AW18" s="51" t="str">
        <f t="shared" si="6"/>
        <v>Gedeeld met FL000251 -D01</v>
      </c>
      <c r="AX18" s="50" t="str">
        <f t="shared" si="7"/>
        <v>Zie FL000251 -D01</v>
      </c>
      <c r="AY18" s="50" t="str">
        <f t="shared" si="7"/>
        <v>Zie FL000251 -D01</v>
      </c>
      <c r="AZ18" s="50" t="str">
        <f t="shared" si="7"/>
        <v>Zie FL000251 -D01</v>
      </c>
      <c r="BA18" s="50" t="str">
        <f t="shared" si="7"/>
        <v>Zie FL000251 -D01</v>
      </c>
      <c r="BB18" s="50" t="str">
        <f t="shared" si="7"/>
        <v>Zie FL000251 -D01</v>
      </c>
      <c r="BC18" s="50" t="str">
        <f t="shared" si="7"/>
        <v>Zie FL000251 -D01</v>
      </c>
      <c r="BD18" s="50" t="str">
        <f t="shared" si="7"/>
        <v>Zie FL000251 -D01</v>
      </c>
      <c r="BE18" s="50" t="str">
        <f t="shared" si="7"/>
        <v>Zie FL000251 -D01</v>
      </c>
      <c r="BF18" s="50" t="str">
        <f t="shared" si="7"/>
        <v>Zie FL000251 -D01</v>
      </c>
      <c r="BG18" s="50" t="str">
        <f t="shared" si="7"/>
        <v>Zie FL000251 -D01</v>
      </c>
    </row>
    <row r="19" spans="1:59" s="7" customFormat="1" x14ac:dyDescent="0.2">
      <c r="A19" t="str">
        <f>Tabel1[[#This Row],[Objectcode]]&amp;"-"&amp;Tabel1[[#This Row],[Dakcode]]</f>
        <v>FL000251a-D02</v>
      </c>
      <c r="B19" t="s">
        <v>128</v>
      </c>
      <c r="C19" t="s">
        <v>57</v>
      </c>
      <c r="D19" t="s">
        <v>94</v>
      </c>
      <c r="E19" t="s">
        <v>110</v>
      </c>
      <c r="F19" t="s">
        <v>111</v>
      </c>
      <c r="G19" t="s">
        <v>112</v>
      </c>
      <c r="H19">
        <v>1980</v>
      </c>
      <c r="I19" t="s">
        <v>113</v>
      </c>
      <c r="J19"/>
      <c r="K19" s="50" t="str">
        <f>"Zie "&amp;$A$15</f>
        <v>Zie FL000251 -D01</v>
      </c>
      <c r="L19" s="68" t="s">
        <v>130</v>
      </c>
      <c r="M19" s="69">
        <v>2035</v>
      </c>
      <c r="N19" s="3" t="s">
        <v>63</v>
      </c>
      <c r="O19" t="s">
        <v>90</v>
      </c>
      <c r="P19" s="53">
        <v>14</v>
      </c>
      <c r="Q19" t="s">
        <v>124</v>
      </c>
      <c r="R19" t="s">
        <v>88</v>
      </c>
      <c r="S19" s="50">
        <v>140.4</v>
      </c>
      <c r="T19" s="8" t="s">
        <v>67</v>
      </c>
      <c r="U19" s="50">
        <v>56</v>
      </c>
      <c r="V19" s="50">
        <v>340</v>
      </c>
      <c r="W19" s="50">
        <f>Tabel1[[#This Row],[Aantal panelen]]*Tabel1[[#This Row],[Paneelpiekvermogen '[Wp']]]/1000</f>
        <v>19.04</v>
      </c>
      <c r="X19" s="50">
        <f>IFERROR(Tabel1[[#This Row],[Totaal piekvermogen '[kWp']]]*1000/Tabel1[[#This Row],[Bruto dakoppervlak '[m2']]],"N.v.t.")</f>
        <v>135.61253561253559</v>
      </c>
      <c r="Y19" s="50">
        <v>764</v>
      </c>
      <c r="Z19" s="50">
        <f>Tabel1[[#This Row],[Totaal piekvermogen '[kWp']]]*Tabel1[[#This Row],[Specifieke opbrengst '[kWh/kWp jaar']]]</f>
        <v>14546.56</v>
      </c>
      <c r="AA19" t="s">
        <v>92</v>
      </c>
      <c r="AB19" t="s">
        <v>127</v>
      </c>
      <c r="AC19" s="50">
        <v>18</v>
      </c>
      <c r="AD19" t="s">
        <v>70</v>
      </c>
      <c r="AE19" t="s">
        <v>115</v>
      </c>
      <c r="AF19" s="9" t="str">
        <f t="shared" si="5"/>
        <v>Gedeeld met FL000251 -D01</v>
      </c>
      <c r="AG19" s="9" t="str">
        <f t="shared" si="5"/>
        <v>Gedeeld met FL000251 -D01</v>
      </c>
      <c r="AH19" s="9" t="str">
        <f t="shared" si="5"/>
        <v>Gedeeld met FL000251 -D01</v>
      </c>
      <c r="AI19" s="60" t="str">
        <f t="shared" si="5"/>
        <v>Gedeeld met FL000251 -D01</v>
      </c>
      <c r="AJ19" s="60" t="str">
        <f t="shared" si="5"/>
        <v>Gedeeld met FL000251 -D01</v>
      </c>
      <c r="AK19" s="60" t="str">
        <f t="shared" si="5"/>
        <v>Gedeeld met FL000251 -D01</v>
      </c>
      <c r="AL19" s="60" t="str">
        <f t="shared" si="5"/>
        <v>Gedeeld met FL000251 -D01</v>
      </c>
      <c r="AM19" s="9" t="str">
        <f t="shared" si="5"/>
        <v>Gedeeld met FL000251 -D01</v>
      </c>
      <c r="AN19" s="9" t="str">
        <f t="shared" si="5"/>
        <v>Gedeeld met FL000251 -D01</v>
      </c>
      <c r="AO19" s="9" t="str">
        <f t="shared" si="5"/>
        <v>Gedeeld met FL000251 -D01</v>
      </c>
      <c r="AP19" s="9" t="str">
        <f t="shared" si="5"/>
        <v>Gedeeld met FL000251 -D01</v>
      </c>
      <c r="AQ19" s="9"/>
      <c r="AR19" t="str">
        <f t="shared" si="6"/>
        <v>Gedeeld met FL000251 -D01</v>
      </c>
      <c r="AS19" t="str">
        <f t="shared" si="6"/>
        <v>Gedeeld met FL000251 -D01</v>
      </c>
      <c r="AT19" s="51" t="str">
        <f t="shared" si="6"/>
        <v>Gedeeld met FL000251 -D01</v>
      </c>
      <c r="AU19" s="51" t="str">
        <f t="shared" si="6"/>
        <v>Gedeeld met FL000251 -D01</v>
      </c>
      <c r="AV19" s="51" t="str">
        <f t="shared" si="6"/>
        <v>Gedeeld met FL000251 -D01</v>
      </c>
      <c r="AW19" s="51" t="str">
        <f t="shared" si="6"/>
        <v>Gedeeld met FL000251 -D01</v>
      </c>
      <c r="AX19" s="50" t="str">
        <f t="shared" si="7"/>
        <v>Zie FL000251 -D01</v>
      </c>
      <c r="AY19" s="50" t="str">
        <f t="shared" si="7"/>
        <v>Zie FL000251 -D01</v>
      </c>
      <c r="AZ19" s="50" t="str">
        <f t="shared" si="7"/>
        <v>Zie FL000251 -D01</v>
      </c>
      <c r="BA19" s="50" t="str">
        <f t="shared" si="7"/>
        <v>Zie FL000251 -D01</v>
      </c>
      <c r="BB19" s="50" t="str">
        <f t="shared" si="7"/>
        <v>Zie FL000251 -D01</v>
      </c>
      <c r="BC19" s="50" t="str">
        <f t="shared" si="7"/>
        <v>Zie FL000251 -D01</v>
      </c>
      <c r="BD19" s="50" t="str">
        <f t="shared" si="7"/>
        <v>Zie FL000251 -D01</v>
      </c>
      <c r="BE19" s="50" t="str">
        <f t="shared" si="7"/>
        <v>Zie FL000251 -D01</v>
      </c>
      <c r="BF19" s="50" t="str">
        <f t="shared" si="7"/>
        <v>Zie FL000251 -D01</v>
      </c>
      <c r="BG19" s="50" t="str">
        <f t="shared" si="7"/>
        <v>Zie FL000251 -D01</v>
      </c>
    </row>
    <row r="20" spans="1:59" s="7" customFormat="1" x14ac:dyDescent="0.2">
      <c r="A20" t="str">
        <f>Tabel1[[#This Row],[Objectcode]]&amp;"-"&amp;Tabel1[[#This Row],[Dakcode]]</f>
        <v>FL000251B-</v>
      </c>
      <c r="B20" t="s">
        <v>129</v>
      </c>
      <c r="C20" t="s">
        <v>57</v>
      </c>
      <c r="D20"/>
      <c r="E20" t="s">
        <v>110</v>
      </c>
      <c r="F20"/>
      <c r="G20" t="s">
        <v>112</v>
      </c>
      <c r="H20">
        <v>1980</v>
      </c>
      <c r="I20" t="s">
        <v>113</v>
      </c>
      <c r="J20"/>
      <c r="K20" s="50">
        <v>546</v>
      </c>
      <c r="L20" s="68" t="s">
        <v>130</v>
      </c>
      <c r="M20" s="69" t="s">
        <v>130</v>
      </c>
      <c r="N20" s="3" t="s">
        <v>63</v>
      </c>
      <c r="O20"/>
      <c r="P20" s="53"/>
      <c r="Q20"/>
      <c r="R20"/>
      <c r="S20" s="50"/>
      <c r="T20" s="8"/>
      <c r="U20" s="50"/>
      <c r="V20" s="50">
        <v>340</v>
      </c>
      <c r="W20" s="50">
        <f>Tabel1[[#This Row],[Aantal panelen]]*Tabel1[[#This Row],[Paneelpiekvermogen '[Wp']]]/1000</f>
        <v>0</v>
      </c>
      <c r="X20" s="50" t="str">
        <f>IFERROR(Tabel1[[#This Row],[Totaal piekvermogen '[kWp']]]*1000/Tabel1[[#This Row],[Bruto dakoppervlak '[m2']]],"N.v.t.")</f>
        <v>N.v.t.</v>
      </c>
      <c r="Y20" s="50"/>
      <c r="Z20" s="50">
        <f>Tabel1[[#This Row],[Totaal piekvermogen '[kWp']]]*Tabel1[[#This Row],[Specifieke opbrengst '[kWh/kWp jaar']]]</f>
        <v>0</v>
      </c>
      <c r="AA20"/>
      <c r="AB20"/>
      <c r="AC20" s="50" t="s">
        <v>130</v>
      </c>
      <c r="AD20"/>
      <c r="AE20" t="s">
        <v>115</v>
      </c>
      <c r="AF20" s="9" t="s">
        <v>116</v>
      </c>
      <c r="AG20" s="22"/>
      <c r="AH20" s="9"/>
      <c r="AI20" s="60"/>
      <c r="AJ20" s="60"/>
      <c r="AK20" s="55"/>
      <c r="AL20" s="55"/>
      <c r="AM20" s="21"/>
      <c r="AN20" s="9"/>
      <c r="AO20" s="9"/>
      <c r="AP20" s="9"/>
      <c r="AQ20" s="9"/>
      <c r="AR20"/>
      <c r="AS20"/>
      <c r="AT20" s="51"/>
      <c r="AU20" s="51"/>
      <c r="AV20" s="51"/>
      <c r="AW20" s="51"/>
      <c r="AX20" s="51"/>
      <c r="AY20" s="52"/>
      <c r="AZ20" s="52"/>
      <c r="BA20" s="52"/>
      <c r="BB20" s="52"/>
      <c r="BC20" s="52"/>
      <c r="BD20" s="51">
        <f>(AX20*22)+(AY20*50)+(BB20*22)+(BC20*11)</f>
        <v>0</v>
      </c>
      <c r="BE20" s="51"/>
      <c r="BF20" s="51"/>
      <c r="BG20" s="51"/>
    </row>
    <row r="21" spans="1:59" s="7" customFormat="1" x14ac:dyDescent="0.2">
      <c r="A21" t="str">
        <f>Tabel1[[#This Row],[Objectcode]]&amp;"-"&amp;Tabel1[[#This Row],[Dakcode]]</f>
        <v>FL000266A-D01</v>
      </c>
      <c r="B21" t="s">
        <v>152</v>
      </c>
      <c r="C21" t="s">
        <v>57</v>
      </c>
      <c r="D21" t="s">
        <v>58</v>
      </c>
      <c r="E21" t="s">
        <v>844</v>
      </c>
      <c r="F21" t="s">
        <v>134</v>
      </c>
      <c r="G21" t="s">
        <v>135</v>
      </c>
      <c r="H21">
        <v>1997</v>
      </c>
      <c r="I21" t="s">
        <v>113</v>
      </c>
      <c r="J21"/>
      <c r="K21" s="50">
        <v>622</v>
      </c>
      <c r="L21" s="68" t="s">
        <v>842</v>
      </c>
      <c r="M21" s="69" t="s">
        <v>853</v>
      </c>
      <c r="N21" s="3" t="s">
        <v>63</v>
      </c>
      <c r="O21" t="s">
        <v>64</v>
      </c>
      <c r="P21" s="53">
        <v>15</v>
      </c>
      <c r="Q21" t="s">
        <v>85</v>
      </c>
      <c r="R21" t="s">
        <v>79</v>
      </c>
      <c r="S21" s="50">
        <v>75</v>
      </c>
      <c r="T21" s="8" t="s">
        <v>67</v>
      </c>
      <c r="U21" s="50">
        <v>0</v>
      </c>
      <c r="V21" s="50">
        <v>340</v>
      </c>
      <c r="W21" s="50">
        <f>Tabel1[[#This Row],[Aantal panelen]]*Tabel1[[#This Row],[Paneelpiekvermogen '[Wp']]]/1000</f>
        <v>0</v>
      </c>
      <c r="X21" s="50">
        <f>IFERROR(Tabel1[[#This Row],[Totaal piekvermogen '[kWp']]]*1000/Tabel1[[#This Row],[Bruto dakoppervlak '[m2']]],"N.v.t.")</f>
        <v>0</v>
      </c>
      <c r="Y21" s="53">
        <v>829.1</v>
      </c>
      <c r="Z21" s="50">
        <f>Tabel1[[#This Row],[Totaal piekvermogen '[kWp']]]*Tabel1[[#This Row],[Specifieke opbrengst '[kWh/kWp jaar']]]</f>
        <v>0</v>
      </c>
      <c r="AA21" t="s">
        <v>68</v>
      </c>
      <c r="AB21" t="s">
        <v>147</v>
      </c>
      <c r="AC21" s="50">
        <v>10</v>
      </c>
      <c r="AD21" t="s">
        <v>70</v>
      </c>
      <c r="AE21" t="s">
        <v>115</v>
      </c>
      <c r="AF21" s="9" t="s">
        <v>138</v>
      </c>
      <c r="AG21" s="23" t="str">
        <f t="shared" ref="AG21:AH24" si="8">"Gedeeld met "&amp;$A$21</f>
        <v>Gedeeld met FL000266A-D01</v>
      </c>
      <c r="AH21" s="23" t="str">
        <f t="shared" si="8"/>
        <v>Gedeeld met FL000266A-D01</v>
      </c>
      <c r="AI21" s="60" t="s">
        <v>139</v>
      </c>
      <c r="AJ21" s="60" t="s">
        <v>140</v>
      </c>
      <c r="AK21" s="55" t="str">
        <f t="shared" ref="AK21:AP24" si="9">"Gedeeld met "&amp;$A$21</f>
        <v>Gedeeld met FL000266A-D01</v>
      </c>
      <c r="AL21" s="55" t="str">
        <f t="shared" si="9"/>
        <v>Gedeeld met FL000266A-D01</v>
      </c>
      <c r="AM21" s="23" t="str">
        <f t="shared" si="9"/>
        <v>Gedeeld met FL000266A-D01</v>
      </c>
      <c r="AN21" s="23" t="str">
        <f t="shared" si="9"/>
        <v>Gedeeld met FL000266A-D01</v>
      </c>
      <c r="AO21" s="23" t="str">
        <f t="shared" si="9"/>
        <v>Gedeeld met FL000266A-D01</v>
      </c>
      <c r="AP21" s="23" t="str">
        <f t="shared" si="9"/>
        <v>Gedeeld met FL000266A-D01</v>
      </c>
      <c r="AQ21" s="23"/>
      <c r="AR21" s="23" t="str">
        <f t="shared" ref="AR21:BF24" si="10">"Gedeeld met "&amp;$A$21</f>
        <v>Gedeeld met FL000266A-D01</v>
      </c>
      <c r="AS21" s="23" t="str">
        <f t="shared" si="10"/>
        <v>Gedeeld met FL000266A-D01</v>
      </c>
      <c r="AT21" s="55" t="str">
        <f t="shared" si="10"/>
        <v>Gedeeld met FL000266A-D01</v>
      </c>
      <c r="AU21" s="55" t="str">
        <f t="shared" si="10"/>
        <v>Gedeeld met FL000266A-D01</v>
      </c>
      <c r="AV21" s="55" t="str">
        <f t="shared" si="10"/>
        <v>Gedeeld met FL000266A-D01</v>
      </c>
      <c r="AW21" s="55" t="str">
        <f t="shared" si="10"/>
        <v>Gedeeld met FL000266A-D01</v>
      </c>
      <c r="AX21" s="55" t="str">
        <f t="shared" si="10"/>
        <v>Gedeeld met FL000266A-D01</v>
      </c>
      <c r="AY21" s="55" t="str">
        <f t="shared" si="10"/>
        <v>Gedeeld met FL000266A-D01</v>
      </c>
      <c r="AZ21" s="55" t="str">
        <f t="shared" si="10"/>
        <v>Gedeeld met FL000266A-D01</v>
      </c>
      <c r="BA21" s="55" t="str">
        <f t="shared" si="10"/>
        <v>Gedeeld met FL000266A-D01</v>
      </c>
      <c r="BB21" s="55" t="str">
        <f t="shared" si="10"/>
        <v>Gedeeld met FL000266A-D01</v>
      </c>
      <c r="BC21" s="55" t="str">
        <f t="shared" si="10"/>
        <v>Gedeeld met FL000266A-D01</v>
      </c>
      <c r="BD21" s="55" t="str">
        <f t="shared" si="10"/>
        <v>Gedeeld met FL000266A-D01</v>
      </c>
      <c r="BE21" s="55" t="str">
        <f t="shared" si="10"/>
        <v>Gedeeld met FL000266A-D01</v>
      </c>
      <c r="BF21" s="55" t="str">
        <f t="shared" si="10"/>
        <v>Gedeeld met FL000266A-D01</v>
      </c>
      <c r="BG21" s="51"/>
    </row>
    <row r="22" spans="1:59" s="7" customFormat="1" x14ac:dyDescent="0.2">
      <c r="A22" t="str">
        <f>Tabel1[[#This Row],[Objectcode]]&amp;"-"&amp;Tabel1[[#This Row],[Dakcode]]</f>
        <v>FL000266A-D02</v>
      </c>
      <c r="B22" t="s">
        <v>152</v>
      </c>
      <c r="C22" t="s">
        <v>57</v>
      </c>
      <c r="D22" t="s">
        <v>94</v>
      </c>
      <c r="E22" t="s">
        <v>844</v>
      </c>
      <c r="F22" t="s">
        <v>134</v>
      </c>
      <c r="G22" t="s">
        <v>135</v>
      </c>
      <c r="H22">
        <v>1997</v>
      </c>
      <c r="I22" t="s">
        <v>113</v>
      </c>
      <c r="J22"/>
      <c r="K22" s="50">
        <v>622</v>
      </c>
      <c r="L22" s="68" t="s">
        <v>842</v>
      </c>
      <c r="M22" s="69" t="s">
        <v>853</v>
      </c>
      <c r="N22" s="3" t="s">
        <v>63</v>
      </c>
      <c r="O22" t="s">
        <v>64</v>
      </c>
      <c r="P22" s="53">
        <v>15</v>
      </c>
      <c r="Q22" t="s">
        <v>85</v>
      </c>
      <c r="R22" t="s">
        <v>79</v>
      </c>
      <c r="S22" s="50">
        <v>9</v>
      </c>
      <c r="T22" s="8" t="s">
        <v>67</v>
      </c>
      <c r="U22" s="50">
        <v>0</v>
      </c>
      <c r="V22" s="50">
        <v>340</v>
      </c>
      <c r="W22" s="50">
        <f>Tabel1[[#This Row],[Aantal panelen]]*Tabel1[[#This Row],[Paneelpiekvermogen '[Wp']]]/1000</f>
        <v>0</v>
      </c>
      <c r="X22" s="50">
        <f>IFERROR(Tabel1[[#This Row],[Totaal piekvermogen '[kWp']]]*1000/Tabel1[[#This Row],[Bruto dakoppervlak '[m2']]],"N.v.t.")</f>
        <v>0</v>
      </c>
      <c r="Y22" s="53">
        <v>829.1</v>
      </c>
      <c r="Z22" s="50">
        <f>Tabel1[[#This Row],[Totaal piekvermogen '[kWp']]]*Tabel1[[#This Row],[Specifieke opbrengst '[kWh/kWp jaar']]]</f>
        <v>0</v>
      </c>
      <c r="AA22" t="s">
        <v>68</v>
      </c>
      <c r="AB22" t="s">
        <v>147</v>
      </c>
      <c r="AC22" s="50">
        <v>10</v>
      </c>
      <c r="AD22" t="s">
        <v>70</v>
      </c>
      <c r="AE22" t="s">
        <v>115</v>
      </c>
      <c r="AF22" s="9" t="s">
        <v>138</v>
      </c>
      <c r="AG22" s="23" t="str">
        <f t="shared" si="8"/>
        <v>Gedeeld met FL000266A-D01</v>
      </c>
      <c r="AH22" s="23" t="str">
        <f t="shared" si="8"/>
        <v>Gedeeld met FL000266A-D01</v>
      </c>
      <c r="AI22" s="60" t="s">
        <v>139</v>
      </c>
      <c r="AJ22" s="60" t="s">
        <v>140</v>
      </c>
      <c r="AK22" s="55" t="str">
        <f t="shared" si="9"/>
        <v>Gedeeld met FL000266A-D01</v>
      </c>
      <c r="AL22" s="55" t="str">
        <f t="shared" si="9"/>
        <v>Gedeeld met FL000266A-D01</v>
      </c>
      <c r="AM22" s="23" t="str">
        <f t="shared" si="9"/>
        <v>Gedeeld met FL000266A-D01</v>
      </c>
      <c r="AN22" s="23" t="str">
        <f t="shared" si="9"/>
        <v>Gedeeld met FL000266A-D01</v>
      </c>
      <c r="AO22" s="23" t="str">
        <f t="shared" si="9"/>
        <v>Gedeeld met FL000266A-D01</v>
      </c>
      <c r="AP22" s="23" t="str">
        <f t="shared" si="9"/>
        <v>Gedeeld met FL000266A-D01</v>
      </c>
      <c r="AQ22" s="23"/>
      <c r="AR22" s="23" t="str">
        <f t="shared" si="10"/>
        <v>Gedeeld met FL000266A-D01</v>
      </c>
      <c r="AS22" s="23" t="str">
        <f t="shared" si="10"/>
        <v>Gedeeld met FL000266A-D01</v>
      </c>
      <c r="AT22" s="55" t="str">
        <f t="shared" si="10"/>
        <v>Gedeeld met FL000266A-D01</v>
      </c>
      <c r="AU22" s="55" t="str">
        <f t="shared" si="10"/>
        <v>Gedeeld met FL000266A-D01</v>
      </c>
      <c r="AV22" s="55" t="str">
        <f t="shared" si="10"/>
        <v>Gedeeld met FL000266A-D01</v>
      </c>
      <c r="AW22" s="55" t="str">
        <f t="shared" si="10"/>
        <v>Gedeeld met FL000266A-D01</v>
      </c>
      <c r="AX22" s="55" t="str">
        <f t="shared" si="10"/>
        <v>Gedeeld met FL000266A-D01</v>
      </c>
      <c r="AY22" s="55" t="str">
        <f t="shared" si="10"/>
        <v>Gedeeld met FL000266A-D01</v>
      </c>
      <c r="AZ22" s="55" t="str">
        <f t="shared" si="10"/>
        <v>Gedeeld met FL000266A-D01</v>
      </c>
      <c r="BA22" s="55" t="str">
        <f t="shared" si="10"/>
        <v>Gedeeld met FL000266A-D01</v>
      </c>
      <c r="BB22" s="55" t="str">
        <f t="shared" si="10"/>
        <v>Gedeeld met FL000266A-D01</v>
      </c>
      <c r="BC22" s="55" t="str">
        <f t="shared" si="10"/>
        <v>Gedeeld met FL000266A-D01</v>
      </c>
      <c r="BD22" s="55" t="str">
        <f t="shared" si="10"/>
        <v>Gedeeld met FL000266A-D01</v>
      </c>
      <c r="BE22" s="55" t="str">
        <f t="shared" si="10"/>
        <v>Gedeeld met FL000266A-D01</v>
      </c>
      <c r="BF22" s="55" t="str">
        <f t="shared" si="10"/>
        <v>Gedeeld met FL000266A-D01</v>
      </c>
      <c r="BG22" s="51"/>
    </row>
    <row r="23" spans="1:59" s="7" customFormat="1" x14ac:dyDescent="0.2">
      <c r="A23" t="str">
        <f>Tabel1[[#This Row],[Objectcode]]&amp;"-"&amp;Tabel1[[#This Row],[Dakcode]]</f>
        <v>FL000266A-D03</v>
      </c>
      <c r="B23" t="s">
        <v>152</v>
      </c>
      <c r="C23" t="s">
        <v>57</v>
      </c>
      <c r="D23" t="s">
        <v>126</v>
      </c>
      <c r="E23" t="s">
        <v>844</v>
      </c>
      <c r="F23" t="s">
        <v>134</v>
      </c>
      <c r="G23" t="s">
        <v>135</v>
      </c>
      <c r="H23">
        <v>1997</v>
      </c>
      <c r="I23" t="s">
        <v>113</v>
      </c>
      <c r="J23"/>
      <c r="K23" s="50">
        <v>622</v>
      </c>
      <c r="L23" s="68" t="s">
        <v>842</v>
      </c>
      <c r="M23" s="69" t="s">
        <v>853</v>
      </c>
      <c r="N23" s="3" t="s">
        <v>63</v>
      </c>
      <c r="O23" t="s">
        <v>64</v>
      </c>
      <c r="P23" s="53">
        <v>15</v>
      </c>
      <c r="Q23" t="s">
        <v>85</v>
      </c>
      <c r="R23" t="s">
        <v>79</v>
      </c>
      <c r="S23" s="50">
        <v>329.2</v>
      </c>
      <c r="T23" s="8" t="s">
        <v>67</v>
      </c>
      <c r="U23" s="50">
        <v>54</v>
      </c>
      <c r="V23" s="50">
        <v>340</v>
      </c>
      <c r="W23" s="50">
        <f>Tabel1[[#This Row],[Aantal panelen]]*Tabel1[[#This Row],[Paneelpiekvermogen '[Wp']]]/1000</f>
        <v>18.36</v>
      </c>
      <c r="X23" s="50">
        <f>IFERROR(Tabel1[[#This Row],[Totaal piekvermogen '[kWp']]]*1000/Tabel1[[#This Row],[Bruto dakoppervlak '[m2']]],"N.v.t.")</f>
        <v>55.77156743620899</v>
      </c>
      <c r="Y23" s="53">
        <v>829.1</v>
      </c>
      <c r="Z23" s="50">
        <f>Tabel1[[#This Row],[Totaal piekvermogen '[kWp']]]*Tabel1[[#This Row],[Specifieke opbrengst '[kWh/kWp jaar']]]</f>
        <v>15222.276</v>
      </c>
      <c r="AA23" t="s">
        <v>114</v>
      </c>
      <c r="AB23" t="s">
        <v>114</v>
      </c>
      <c r="AC23" s="50" t="s">
        <v>130</v>
      </c>
      <c r="AD23" t="s">
        <v>70</v>
      </c>
      <c r="AE23" t="s">
        <v>115</v>
      </c>
      <c r="AF23" s="9" t="s">
        <v>138</v>
      </c>
      <c r="AG23" s="23" t="str">
        <f t="shared" si="8"/>
        <v>Gedeeld met FL000266A-D01</v>
      </c>
      <c r="AH23" s="23" t="str">
        <f t="shared" si="8"/>
        <v>Gedeeld met FL000266A-D01</v>
      </c>
      <c r="AI23" s="60" t="s">
        <v>139</v>
      </c>
      <c r="AJ23" s="60" t="s">
        <v>140</v>
      </c>
      <c r="AK23" s="55" t="str">
        <f t="shared" si="9"/>
        <v>Gedeeld met FL000266A-D01</v>
      </c>
      <c r="AL23" s="55" t="str">
        <f t="shared" si="9"/>
        <v>Gedeeld met FL000266A-D01</v>
      </c>
      <c r="AM23" s="23" t="str">
        <f t="shared" si="9"/>
        <v>Gedeeld met FL000266A-D01</v>
      </c>
      <c r="AN23" s="23" t="str">
        <f t="shared" si="9"/>
        <v>Gedeeld met FL000266A-D01</v>
      </c>
      <c r="AO23" s="23" t="str">
        <f t="shared" si="9"/>
        <v>Gedeeld met FL000266A-D01</v>
      </c>
      <c r="AP23" s="23" t="str">
        <f t="shared" si="9"/>
        <v>Gedeeld met FL000266A-D01</v>
      </c>
      <c r="AQ23" s="23"/>
      <c r="AR23" s="23" t="str">
        <f t="shared" si="10"/>
        <v>Gedeeld met FL000266A-D01</v>
      </c>
      <c r="AS23" s="23" t="str">
        <f t="shared" si="10"/>
        <v>Gedeeld met FL000266A-D01</v>
      </c>
      <c r="AT23" s="55" t="str">
        <f t="shared" si="10"/>
        <v>Gedeeld met FL000266A-D01</v>
      </c>
      <c r="AU23" s="55" t="str">
        <f t="shared" si="10"/>
        <v>Gedeeld met FL000266A-D01</v>
      </c>
      <c r="AV23" s="55" t="str">
        <f t="shared" si="10"/>
        <v>Gedeeld met FL000266A-D01</v>
      </c>
      <c r="AW23" s="55" t="str">
        <f t="shared" si="10"/>
        <v>Gedeeld met FL000266A-D01</v>
      </c>
      <c r="AX23" s="55" t="str">
        <f t="shared" si="10"/>
        <v>Gedeeld met FL000266A-D01</v>
      </c>
      <c r="AY23" s="55" t="str">
        <f t="shared" si="10"/>
        <v>Gedeeld met FL000266A-D01</v>
      </c>
      <c r="AZ23" s="55" t="str">
        <f t="shared" si="10"/>
        <v>Gedeeld met FL000266A-D01</v>
      </c>
      <c r="BA23" s="55" t="str">
        <f t="shared" si="10"/>
        <v>Gedeeld met FL000266A-D01</v>
      </c>
      <c r="BB23" s="55" t="str">
        <f t="shared" si="10"/>
        <v>Gedeeld met FL000266A-D01</v>
      </c>
      <c r="BC23" s="55" t="str">
        <f t="shared" si="10"/>
        <v>Gedeeld met FL000266A-D01</v>
      </c>
      <c r="BD23" s="55" t="str">
        <f t="shared" si="10"/>
        <v>Gedeeld met FL000266A-D01</v>
      </c>
      <c r="BE23" s="55" t="str">
        <f t="shared" si="10"/>
        <v>Gedeeld met FL000266A-D01</v>
      </c>
      <c r="BF23" s="55" t="str">
        <f t="shared" si="10"/>
        <v>Gedeeld met FL000266A-D01</v>
      </c>
      <c r="BG23" s="51"/>
    </row>
    <row r="24" spans="1:59" s="7" customFormat="1" x14ac:dyDescent="0.2">
      <c r="A24" t="str">
        <f>Tabel1[[#This Row],[Objectcode]]&amp;"-"&amp;Tabel1[[#This Row],[Dakcode]]</f>
        <v>FL000266A-D04</v>
      </c>
      <c r="B24" t="s">
        <v>152</v>
      </c>
      <c r="C24" t="s">
        <v>57</v>
      </c>
      <c r="D24" t="s">
        <v>153</v>
      </c>
      <c r="E24" t="s">
        <v>844</v>
      </c>
      <c r="F24" t="s">
        <v>134</v>
      </c>
      <c r="G24" t="s">
        <v>135</v>
      </c>
      <c r="H24">
        <v>1997</v>
      </c>
      <c r="I24" t="s">
        <v>113</v>
      </c>
      <c r="J24"/>
      <c r="K24" s="50">
        <v>622</v>
      </c>
      <c r="L24" s="68" t="s">
        <v>842</v>
      </c>
      <c r="M24" s="69" t="s">
        <v>853</v>
      </c>
      <c r="N24" s="3" t="s">
        <v>63</v>
      </c>
      <c r="O24" t="s">
        <v>64</v>
      </c>
      <c r="P24" s="53">
        <v>15</v>
      </c>
      <c r="Q24" t="s">
        <v>85</v>
      </c>
      <c r="R24" t="s">
        <v>79</v>
      </c>
      <c r="S24" s="50">
        <v>16</v>
      </c>
      <c r="T24" s="8" t="s">
        <v>67</v>
      </c>
      <c r="U24" s="50">
        <v>0</v>
      </c>
      <c r="V24" s="50">
        <v>340</v>
      </c>
      <c r="W24" s="50">
        <f>Tabel1[[#This Row],[Aantal panelen]]*Tabel1[[#This Row],[Paneelpiekvermogen '[Wp']]]/1000</f>
        <v>0</v>
      </c>
      <c r="X24" s="50">
        <f>IFERROR(Tabel1[[#This Row],[Totaal piekvermogen '[kWp']]]*1000/Tabel1[[#This Row],[Bruto dakoppervlak '[m2']]],"N.v.t.")</f>
        <v>0</v>
      </c>
      <c r="Y24" s="53">
        <v>829.1</v>
      </c>
      <c r="Z24" s="50">
        <f>Tabel1[[#This Row],[Totaal piekvermogen '[kWp']]]*Tabel1[[#This Row],[Specifieke opbrengst '[kWh/kWp jaar']]]</f>
        <v>0</v>
      </c>
      <c r="AA24" t="s">
        <v>114</v>
      </c>
      <c r="AB24" t="s">
        <v>114</v>
      </c>
      <c r="AC24" s="50" t="s">
        <v>130</v>
      </c>
      <c r="AD24" t="s">
        <v>70</v>
      </c>
      <c r="AE24" t="s">
        <v>115</v>
      </c>
      <c r="AF24" s="9" t="s">
        <v>138</v>
      </c>
      <c r="AG24" s="23" t="str">
        <f t="shared" si="8"/>
        <v>Gedeeld met FL000266A-D01</v>
      </c>
      <c r="AH24" s="23" t="str">
        <f t="shared" si="8"/>
        <v>Gedeeld met FL000266A-D01</v>
      </c>
      <c r="AI24" s="60" t="s">
        <v>139</v>
      </c>
      <c r="AJ24" s="60" t="s">
        <v>140</v>
      </c>
      <c r="AK24" s="55" t="str">
        <f t="shared" si="9"/>
        <v>Gedeeld met FL000266A-D01</v>
      </c>
      <c r="AL24" s="55" t="str">
        <f t="shared" si="9"/>
        <v>Gedeeld met FL000266A-D01</v>
      </c>
      <c r="AM24" s="23" t="str">
        <f t="shared" si="9"/>
        <v>Gedeeld met FL000266A-D01</v>
      </c>
      <c r="AN24" s="23" t="str">
        <f t="shared" si="9"/>
        <v>Gedeeld met FL000266A-D01</v>
      </c>
      <c r="AO24" s="23" t="str">
        <f t="shared" si="9"/>
        <v>Gedeeld met FL000266A-D01</v>
      </c>
      <c r="AP24" s="23" t="str">
        <f t="shared" si="9"/>
        <v>Gedeeld met FL000266A-D01</v>
      </c>
      <c r="AQ24" s="23"/>
      <c r="AR24" s="23" t="str">
        <f t="shared" si="10"/>
        <v>Gedeeld met FL000266A-D01</v>
      </c>
      <c r="AS24" s="23" t="str">
        <f t="shared" si="10"/>
        <v>Gedeeld met FL000266A-D01</v>
      </c>
      <c r="AT24" s="55" t="str">
        <f t="shared" si="10"/>
        <v>Gedeeld met FL000266A-D01</v>
      </c>
      <c r="AU24" s="55" t="str">
        <f t="shared" si="10"/>
        <v>Gedeeld met FL000266A-D01</v>
      </c>
      <c r="AV24" s="55" t="str">
        <f t="shared" si="10"/>
        <v>Gedeeld met FL000266A-D01</v>
      </c>
      <c r="AW24" s="55" t="str">
        <f t="shared" si="10"/>
        <v>Gedeeld met FL000266A-D01</v>
      </c>
      <c r="AX24" s="55" t="str">
        <f t="shared" si="10"/>
        <v>Gedeeld met FL000266A-D01</v>
      </c>
      <c r="AY24" s="55" t="str">
        <f t="shared" si="10"/>
        <v>Gedeeld met FL000266A-D01</v>
      </c>
      <c r="AZ24" s="55" t="str">
        <f t="shared" si="10"/>
        <v>Gedeeld met FL000266A-D01</v>
      </c>
      <c r="BA24" s="55" t="str">
        <f t="shared" si="10"/>
        <v>Gedeeld met FL000266A-D01</v>
      </c>
      <c r="BB24" s="55" t="str">
        <f t="shared" si="10"/>
        <v>Gedeeld met FL000266A-D01</v>
      </c>
      <c r="BC24" s="55" t="str">
        <f t="shared" si="10"/>
        <v>Gedeeld met FL000266A-D01</v>
      </c>
      <c r="BD24" s="55" t="str">
        <f t="shared" si="10"/>
        <v>Gedeeld met FL000266A-D01</v>
      </c>
      <c r="BE24" s="55" t="str">
        <f t="shared" si="10"/>
        <v>Gedeeld met FL000266A-D01</v>
      </c>
      <c r="BF24" s="55" t="str">
        <f t="shared" si="10"/>
        <v>Gedeeld met FL000266A-D01</v>
      </c>
      <c r="BG24" s="51"/>
    </row>
    <row r="25" spans="1:59" s="7" customFormat="1" x14ac:dyDescent="0.2">
      <c r="A25" t="str">
        <f>Tabel1[[#This Row],[Objectcode]]&amp;"-"&amp;Tabel1[[#This Row],[Dakcode]]</f>
        <v>FL000266-D01a</v>
      </c>
      <c r="B25" t="s">
        <v>131</v>
      </c>
      <c r="C25" t="s">
        <v>57</v>
      </c>
      <c r="D25" t="s">
        <v>132</v>
      </c>
      <c r="E25" t="s">
        <v>133</v>
      </c>
      <c r="F25" t="s">
        <v>134</v>
      </c>
      <c r="G25" t="s">
        <v>135</v>
      </c>
      <c r="H25">
        <v>1997</v>
      </c>
      <c r="I25" t="s">
        <v>113</v>
      </c>
      <c r="J25"/>
      <c r="K25" s="50">
        <v>622</v>
      </c>
      <c r="L25" s="68" t="s">
        <v>843</v>
      </c>
      <c r="M25" s="69">
        <v>2097</v>
      </c>
      <c r="N25" s="3" t="s">
        <v>63</v>
      </c>
      <c r="O25" t="s">
        <v>90</v>
      </c>
      <c r="P25" s="53">
        <v>14</v>
      </c>
      <c r="Q25" t="s">
        <v>136</v>
      </c>
      <c r="R25" t="s">
        <v>88</v>
      </c>
      <c r="S25" s="50">
        <v>74.7</v>
      </c>
      <c r="T25" s="8" t="s">
        <v>67</v>
      </c>
      <c r="U25" s="50">
        <v>23</v>
      </c>
      <c r="V25" s="50">
        <v>340</v>
      </c>
      <c r="W25" s="50">
        <f>Tabel1[[#This Row],[Aantal panelen]]*Tabel1[[#This Row],[Paneelpiekvermogen '[Wp']]]/1000</f>
        <v>7.82</v>
      </c>
      <c r="X25" s="50">
        <f>IFERROR(Tabel1[[#This Row],[Totaal piekvermogen '[kWp']]]*1000/Tabel1[[#This Row],[Bruto dakoppervlak '[m2']]],"N.v.t.")</f>
        <v>104.68540829986613</v>
      </c>
      <c r="Y25" s="53">
        <v>871.8</v>
      </c>
      <c r="Z25" s="50">
        <f>Tabel1[[#This Row],[Totaal piekvermogen '[kWp']]]*Tabel1[[#This Row],[Specifieke opbrengst '[kWh/kWp jaar']]]</f>
        <v>6817.4759999999997</v>
      </c>
      <c r="AA25" t="s">
        <v>92</v>
      </c>
      <c r="AB25" t="s">
        <v>137</v>
      </c>
      <c r="AC25" s="50">
        <v>47</v>
      </c>
      <c r="AD25" t="s">
        <v>70</v>
      </c>
      <c r="AE25" t="s">
        <v>115</v>
      </c>
      <c r="AF25" s="9" t="s">
        <v>138</v>
      </c>
      <c r="AG25" s="9">
        <v>4937157</v>
      </c>
      <c r="AH25" s="9" t="s">
        <v>73</v>
      </c>
      <c r="AI25" s="60" t="s">
        <v>139</v>
      </c>
      <c r="AJ25" s="60" t="s">
        <v>140</v>
      </c>
      <c r="AK25" s="55">
        <v>69</v>
      </c>
      <c r="AL25" s="55">
        <v>65</v>
      </c>
      <c r="AM25" s="21">
        <v>43811.28125</v>
      </c>
      <c r="AN25" s="9" t="s">
        <v>76</v>
      </c>
      <c r="AO25" s="9" t="s">
        <v>102</v>
      </c>
      <c r="AP25" s="9" t="s">
        <v>141</v>
      </c>
      <c r="AQ25" s="9"/>
      <c r="AR25" t="s">
        <v>142</v>
      </c>
      <c r="AS25" t="s">
        <v>79</v>
      </c>
      <c r="AT25" s="51" t="s">
        <v>79</v>
      </c>
      <c r="AU25" s="51">
        <v>0</v>
      </c>
      <c r="AV25" s="51" t="s">
        <v>81</v>
      </c>
      <c r="AW25" s="51" t="s">
        <v>81</v>
      </c>
      <c r="AX25" s="51">
        <v>2</v>
      </c>
      <c r="AY25" s="54">
        <v>0</v>
      </c>
      <c r="AZ25" s="54">
        <v>2</v>
      </c>
      <c r="BA25" s="54">
        <v>0</v>
      </c>
      <c r="BB25" s="54">
        <v>0</v>
      </c>
      <c r="BC25" s="54">
        <v>0</v>
      </c>
      <c r="BD25" s="51">
        <f>(AX25*22)+(AY25*50)+(BB25*22)+(BC25*11)</f>
        <v>44</v>
      </c>
      <c r="BE25" s="51" t="s">
        <v>143</v>
      </c>
      <c r="BF25" s="51" t="s">
        <v>728</v>
      </c>
      <c r="BG25" s="51"/>
    </row>
    <row r="26" spans="1:59" s="7" customFormat="1" x14ac:dyDescent="0.2">
      <c r="A26" t="str">
        <f>Tabel1[[#This Row],[Objectcode]]&amp;"-"&amp;Tabel1[[#This Row],[Dakcode]]</f>
        <v>FL000266-D01b1</v>
      </c>
      <c r="B26" t="s">
        <v>131</v>
      </c>
      <c r="C26" t="s">
        <v>57</v>
      </c>
      <c r="D26" t="s">
        <v>145</v>
      </c>
      <c r="E26" t="s">
        <v>133</v>
      </c>
      <c r="F26" t="s">
        <v>134</v>
      </c>
      <c r="G26" t="s">
        <v>135</v>
      </c>
      <c r="H26">
        <v>1997</v>
      </c>
      <c r="I26" t="s">
        <v>113</v>
      </c>
      <c r="J26"/>
      <c r="K26" s="50">
        <v>622</v>
      </c>
      <c r="L26" s="68" t="s">
        <v>843</v>
      </c>
      <c r="M26" s="69">
        <v>2020</v>
      </c>
      <c r="N26" s="3" t="s">
        <v>63</v>
      </c>
      <c r="O26" t="s">
        <v>64</v>
      </c>
      <c r="P26" s="53">
        <v>15</v>
      </c>
      <c r="Q26" t="s">
        <v>85</v>
      </c>
      <c r="R26" t="s">
        <v>88</v>
      </c>
      <c r="S26" s="50">
        <v>401.8</v>
      </c>
      <c r="T26" s="8" t="s">
        <v>67</v>
      </c>
      <c r="U26" s="50">
        <v>90</v>
      </c>
      <c r="V26" s="50">
        <v>340</v>
      </c>
      <c r="W26" s="50">
        <f>Tabel1[[#This Row],[Aantal panelen]]*Tabel1[[#This Row],[Paneelpiekvermogen '[Wp']]]/1000</f>
        <v>30.6</v>
      </c>
      <c r="X26" s="50">
        <f>IFERROR(Tabel1[[#This Row],[Totaal piekvermogen '[kWp']]]*1000/Tabel1[[#This Row],[Bruto dakoppervlak '[m2']]],"N.v.t.")</f>
        <v>76.157292185166753</v>
      </c>
      <c r="Y26" s="53">
        <v>871.8</v>
      </c>
      <c r="Z26" s="50">
        <f>Tabel1[[#This Row],[Totaal piekvermogen '[kWp']]]*Tabel1[[#This Row],[Specifieke opbrengst '[kWh/kWp jaar']]]</f>
        <v>26677.079999999998</v>
      </c>
      <c r="AA26" t="s">
        <v>114</v>
      </c>
      <c r="AB26" t="s">
        <v>114</v>
      </c>
      <c r="AC26" s="50" t="s">
        <v>130</v>
      </c>
      <c r="AD26" t="s">
        <v>70</v>
      </c>
      <c r="AE26" t="s">
        <v>115</v>
      </c>
      <c r="AF26" s="9" t="s">
        <v>138</v>
      </c>
      <c r="AG26" s="9">
        <v>4937157</v>
      </c>
      <c r="AH26" s="9" t="s">
        <v>73</v>
      </c>
      <c r="AI26" s="60" t="s">
        <v>139</v>
      </c>
      <c r="AJ26" s="60" t="s">
        <v>140</v>
      </c>
      <c r="AK26" s="55">
        <v>69</v>
      </c>
      <c r="AL26" s="55">
        <v>65</v>
      </c>
      <c r="AM26" s="21">
        <v>43811.28125</v>
      </c>
      <c r="AN26" s="9" t="s">
        <v>76</v>
      </c>
      <c r="AO26" s="9" t="s">
        <v>102</v>
      </c>
      <c r="AP26" s="9" t="s">
        <v>141</v>
      </c>
      <c r="AQ26" s="9"/>
      <c r="AR26" s="23" t="str">
        <f t="shared" ref="AR26:BF33" si="11">"Gedeeld met "&amp;$A$21</f>
        <v>Gedeeld met FL000266A-D01</v>
      </c>
      <c r="AS26" s="23" t="str">
        <f t="shared" si="11"/>
        <v>Gedeeld met FL000266A-D01</v>
      </c>
      <c r="AT26" s="55" t="str">
        <f t="shared" si="11"/>
        <v>Gedeeld met FL000266A-D01</v>
      </c>
      <c r="AU26" s="55" t="str">
        <f t="shared" si="11"/>
        <v>Gedeeld met FL000266A-D01</v>
      </c>
      <c r="AV26" s="55" t="str">
        <f t="shared" si="11"/>
        <v>Gedeeld met FL000266A-D01</v>
      </c>
      <c r="AW26" s="55" t="str">
        <f t="shared" si="11"/>
        <v>Gedeeld met FL000266A-D01</v>
      </c>
      <c r="AX26" s="55" t="str">
        <f t="shared" si="11"/>
        <v>Gedeeld met FL000266A-D01</v>
      </c>
      <c r="AY26" s="55" t="str">
        <f t="shared" si="11"/>
        <v>Gedeeld met FL000266A-D01</v>
      </c>
      <c r="AZ26" s="55" t="str">
        <f t="shared" si="11"/>
        <v>Gedeeld met FL000266A-D01</v>
      </c>
      <c r="BA26" s="55" t="str">
        <f t="shared" si="11"/>
        <v>Gedeeld met FL000266A-D01</v>
      </c>
      <c r="BB26" s="55" t="str">
        <f t="shared" si="11"/>
        <v>Gedeeld met FL000266A-D01</v>
      </c>
      <c r="BC26" s="55" t="str">
        <f t="shared" si="11"/>
        <v>Gedeeld met FL000266A-D01</v>
      </c>
      <c r="BD26" s="55" t="str">
        <f t="shared" si="11"/>
        <v>Gedeeld met FL000266A-D01</v>
      </c>
      <c r="BE26" s="55" t="str">
        <f t="shared" si="11"/>
        <v>Gedeeld met FL000266A-D01</v>
      </c>
      <c r="BF26" s="55" t="str">
        <f t="shared" si="11"/>
        <v>Gedeeld met FL000266A-D01</v>
      </c>
      <c r="BG26" s="51"/>
    </row>
    <row r="27" spans="1:59" s="7" customFormat="1" x14ac:dyDescent="0.2">
      <c r="A27" t="str">
        <f>Tabel1[[#This Row],[Objectcode]]&amp;"-"&amp;Tabel1[[#This Row],[Dakcode]]</f>
        <v>FL000266-D01b2</v>
      </c>
      <c r="B27" t="s">
        <v>131</v>
      </c>
      <c r="C27" t="s">
        <v>57</v>
      </c>
      <c r="D27" t="s">
        <v>146</v>
      </c>
      <c r="E27" t="s">
        <v>133</v>
      </c>
      <c r="F27" t="s">
        <v>134</v>
      </c>
      <c r="G27" t="s">
        <v>135</v>
      </c>
      <c r="H27">
        <v>1997</v>
      </c>
      <c r="I27" t="s">
        <v>113</v>
      </c>
      <c r="J27"/>
      <c r="K27" s="50">
        <v>622</v>
      </c>
      <c r="L27" s="68" t="s">
        <v>843</v>
      </c>
      <c r="M27" s="69">
        <v>2020</v>
      </c>
      <c r="N27" s="3" t="s">
        <v>63</v>
      </c>
      <c r="O27" t="s">
        <v>64</v>
      </c>
      <c r="P27" s="53">
        <v>45</v>
      </c>
      <c r="Q27" t="s">
        <v>85</v>
      </c>
      <c r="R27" t="s">
        <v>88</v>
      </c>
      <c r="S27" s="50">
        <v>401.8</v>
      </c>
      <c r="T27" s="8" t="s">
        <v>67</v>
      </c>
      <c r="U27" s="50">
        <v>14</v>
      </c>
      <c r="V27" s="50">
        <v>340</v>
      </c>
      <c r="W27" s="50">
        <f>Tabel1[[#This Row],[Aantal panelen]]*Tabel1[[#This Row],[Paneelpiekvermogen '[Wp']]]/1000</f>
        <v>4.76</v>
      </c>
      <c r="X27" s="50">
        <f>IFERROR(Tabel1[[#This Row],[Totaal piekvermogen '[kWp']]]*1000/Tabel1[[#This Row],[Bruto dakoppervlak '[m2']]],"N.v.t.")</f>
        <v>11.846689895470384</v>
      </c>
      <c r="Y27" s="53">
        <v>871.8</v>
      </c>
      <c r="Z27" s="50">
        <f>Tabel1[[#This Row],[Totaal piekvermogen '[kWp']]]*Tabel1[[#This Row],[Specifieke opbrengst '[kWh/kWp jaar']]]</f>
        <v>4149.768</v>
      </c>
      <c r="AA27" t="s">
        <v>68</v>
      </c>
      <c r="AB27" t="s">
        <v>147</v>
      </c>
      <c r="AC27" s="50">
        <v>10</v>
      </c>
      <c r="AD27" t="s">
        <v>70</v>
      </c>
      <c r="AE27" t="s">
        <v>115</v>
      </c>
      <c r="AF27" s="9" t="s">
        <v>138</v>
      </c>
      <c r="AG27" s="9">
        <v>4937157</v>
      </c>
      <c r="AH27" s="9" t="s">
        <v>73</v>
      </c>
      <c r="AI27" s="60" t="s">
        <v>139</v>
      </c>
      <c r="AJ27" s="60" t="s">
        <v>140</v>
      </c>
      <c r="AK27" s="55">
        <v>69</v>
      </c>
      <c r="AL27" s="55">
        <v>65</v>
      </c>
      <c r="AM27" s="21">
        <v>43811.28125</v>
      </c>
      <c r="AN27" s="9" t="s">
        <v>76</v>
      </c>
      <c r="AO27" s="9" t="s">
        <v>102</v>
      </c>
      <c r="AP27" s="9" t="s">
        <v>141</v>
      </c>
      <c r="AQ27" s="9"/>
      <c r="AR27" s="23" t="str">
        <f t="shared" si="11"/>
        <v>Gedeeld met FL000266A-D01</v>
      </c>
      <c r="AS27" s="23" t="str">
        <f t="shared" si="11"/>
        <v>Gedeeld met FL000266A-D01</v>
      </c>
      <c r="AT27" s="55" t="str">
        <f t="shared" si="11"/>
        <v>Gedeeld met FL000266A-D01</v>
      </c>
      <c r="AU27" s="55" t="str">
        <f t="shared" si="11"/>
        <v>Gedeeld met FL000266A-D01</v>
      </c>
      <c r="AV27" s="55" t="str">
        <f t="shared" si="11"/>
        <v>Gedeeld met FL000266A-D01</v>
      </c>
      <c r="AW27" s="55" t="str">
        <f t="shared" si="11"/>
        <v>Gedeeld met FL000266A-D01</v>
      </c>
      <c r="AX27" s="55" t="str">
        <f t="shared" si="11"/>
        <v>Gedeeld met FL000266A-D01</v>
      </c>
      <c r="AY27" s="55" t="str">
        <f t="shared" si="11"/>
        <v>Gedeeld met FL000266A-D01</v>
      </c>
      <c r="AZ27" s="55" t="str">
        <f t="shared" si="11"/>
        <v>Gedeeld met FL000266A-D01</v>
      </c>
      <c r="BA27" s="55" t="str">
        <f t="shared" si="11"/>
        <v>Gedeeld met FL000266A-D01</v>
      </c>
      <c r="BB27" s="55" t="str">
        <f t="shared" si="11"/>
        <v>Gedeeld met FL000266A-D01</v>
      </c>
      <c r="BC27" s="55" t="str">
        <f t="shared" si="11"/>
        <v>Gedeeld met FL000266A-D01</v>
      </c>
      <c r="BD27" s="55" t="str">
        <f t="shared" si="11"/>
        <v>Gedeeld met FL000266A-D01</v>
      </c>
      <c r="BE27" s="55" t="str">
        <f t="shared" si="11"/>
        <v>Gedeeld met FL000266A-D01</v>
      </c>
      <c r="BF27" s="55" t="str">
        <f t="shared" si="11"/>
        <v>Gedeeld met FL000266A-D01</v>
      </c>
      <c r="BG27" s="51"/>
    </row>
    <row r="28" spans="1:59" s="7" customFormat="1" x14ac:dyDescent="0.2">
      <c r="A28" t="str">
        <f>Tabel1[[#This Row],[Objectcode]]&amp;"-"&amp;Tabel1[[#This Row],[Dakcode]]</f>
        <v>FL000266-D01c</v>
      </c>
      <c r="B28" t="s">
        <v>131</v>
      </c>
      <c r="C28" t="s">
        <v>57</v>
      </c>
      <c r="D28" t="s">
        <v>148</v>
      </c>
      <c r="E28" t="s">
        <v>133</v>
      </c>
      <c r="F28" t="s">
        <v>134</v>
      </c>
      <c r="G28" t="s">
        <v>135</v>
      </c>
      <c r="H28">
        <v>1997</v>
      </c>
      <c r="I28" t="s">
        <v>113</v>
      </c>
      <c r="J28"/>
      <c r="K28" s="50">
        <v>622</v>
      </c>
      <c r="L28" s="68" t="s">
        <v>843</v>
      </c>
      <c r="M28" s="69">
        <v>2097</v>
      </c>
      <c r="N28" s="3" t="s">
        <v>63</v>
      </c>
      <c r="O28" t="s">
        <v>90</v>
      </c>
      <c r="P28" s="53">
        <v>14</v>
      </c>
      <c r="Q28" t="s">
        <v>136</v>
      </c>
      <c r="R28" t="s">
        <v>88</v>
      </c>
      <c r="S28" s="50">
        <v>74.7</v>
      </c>
      <c r="T28" s="8" t="s">
        <v>67</v>
      </c>
      <c r="U28" s="50">
        <v>0</v>
      </c>
      <c r="V28" s="50">
        <v>340</v>
      </c>
      <c r="W28" s="50">
        <f>Tabel1[[#This Row],[Aantal panelen]]*Tabel1[[#This Row],[Paneelpiekvermogen '[Wp']]]/1000</f>
        <v>0</v>
      </c>
      <c r="X28" s="50">
        <f>IFERROR(Tabel1[[#This Row],[Totaal piekvermogen '[kWp']]]*1000/Tabel1[[#This Row],[Bruto dakoppervlak '[m2']]],"N.v.t.")</f>
        <v>0</v>
      </c>
      <c r="Y28" s="53">
        <v>871.8</v>
      </c>
      <c r="Z28" s="50">
        <f>Tabel1[[#This Row],[Totaal piekvermogen '[kWp']]]*Tabel1[[#This Row],[Specifieke opbrengst '[kWh/kWp jaar']]]</f>
        <v>0</v>
      </c>
      <c r="AA28" t="s">
        <v>114</v>
      </c>
      <c r="AB28" t="s">
        <v>114</v>
      </c>
      <c r="AC28" s="50" t="s">
        <v>130</v>
      </c>
      <c r="AD28" t="s">
        <v>70</v>
      </c>
      <c r="AE28" t="s">
        <v>115</v>
      </c>
      <c r="AF28" s="9" t="s">
        <v>138</v>
      </c>
      <c r="AG28" s="9">
        <v>4937157</v>
      </c>
      <c r="AH28" s="9" t="s">
        <v>73</v>
      </c>
      <c r="AI28" s="60" t="s">
        <v>139</v>
      </c>
      <c r="AJ28" s="60" t="s">
        <v>140</v>
      </c>
      <c r="AK28" s="55">
        <v>69</v>
      </c>
      <c r="AL28" s="55">
        <v>65</v>
      </c>
      <c r="AM28" s="21">
        <v>43811.28125</v>
      </c>
      <c r="AN28" s="9" t="s">
        <v>76</v>
      </c>
      <c r="AO28" s="9" t="s">
        <v>102</v>
      </c>
      <c r="AP28" s="9" t="s">
        <v>141</v>
      </c>
      <c r="AQ28" s="9"/>
      <c r="AR28" s="23" t="str">
        <f t="shared" si="11"/>
        <v>Gedeeld met FL000266A-D01</v>
      </c>
      <c r="AS28" s="23" t="str">
        <f t="shared" si="11"/>
        <v>Gedeeld met FL000266A-D01</v>
      </c>
      <c r="AT28" s="55" t="str">
        <f t="shared" si="11"/>
        <v>Gedeeld met FL000266A-D01</v>
      </c>
      <c r="AU28" s="55" t="str">
        <f t="shared" si="11"/>
        <v>Gedeeld met FL000266A-D01</v>
      </c>
      <c r="AV28" s="55" t="str">
        <f t="shared" si="11"/>
        <v>Gedeeld met FL000266A-D01</v>
      </c>
      <c r="AW28" s="55" t="str">
        <f t="shared" si="11"/>
        <v>Gedeeld met FL000266A-D01</v>
      </c>
      <c r="AX28" s="55" t="str">
        <f t="shared" si="11"/>
        <v>Gedeeld met FL000266A-D01</v>
      </c>
      <c r="AY28" s="55" t="str">
        <f t="shared" si="11"/>
        <v>Gedeeld met FL000266A-D01</v>
      </c>
      <c r="AZ28" s="55" t="str">
        <f t="shared" si="11"/>
        <v>Gedeeld met FL000266A-D01</v>
      </c>
      <c r="BA28" s="55" t="str">
        <f t="shared" si="11"/>
        <v>Gedeeld met FL000266A-D01</v>
      </c>
      <c r="BB28" s="55" t="str">
        <f t="shared" si="11"/>
        <v>Gedeeld met FL000266A-D01</v>
      </c>
      <c r="BC28" s="55" t="str">
        <f t="shared" si="11"/>
        <v>Gedeeld met FL000266A-D01</v>
      </c>
      <c r="BD28" s="55" t="str">
        <f t="shared" si="11"/>
        <v>Gedeeld met FL000266A-D01</v>
      </c>
      <c r="BE28" s="55" t="str">
        <f t="shared" si="11"/>
        <v>Gedeeld met FL000266A-D01</v>
      </c>
      <c r="BF28" s="55" t="str">
        <f t="shared" si="11"/>
        <v>Gedeeld met FL000266A-D01</v>
      </c>
      <c r="BG28" s="51"/>
    </row>
    <row r="29" spans="1:59" s="7" customFormat="1" x14ac:dyDescent="0.2">
      <c r="A29" t="str">
        <f>Tabel1[[#This Row],[Objectcode]]&amp;"-"&amp;Tabel1[[#This Row],[Dakcode]]</f>
        <v>FL000266-D02a</v>
      </c>
      <c r="B29" t="s">
        <v>131</v>
      </c>
      <c r="C29" t="s">
        <v>57</v>
      </c>
      <c r="D29" t="s">
        <v>84</v>
      </c>
      <c r="E29" t="s">
        <v>133</v>
      </c>
      <c r="F29" t="s">
        <v>134</v>
      </c>
      <c r="G29" t="s">
        <v>135</v>
      </c>
      <c r="H29">
        <v>1997</v>
      </c>
      <c r="I29" t="s">
        <v>113</v>
      </c>
      <c r="J29"/>
      <c r="K29" s="50">
        <v>622</v>
      </c>
      <c r="L29" s="68" t="s">
        <v>843</v>
      </c>
      <c r="M29" s="69">
        <v>2097</v>
      </c>
      <c r="N29" s="3" t="s">
        <v>63</v>
      </c>
      <c r="O29" t="s">
        <v>90</v>
      </c>
      <c r="P29" s="53">
        <v>14</v>
      </c>
      <c r="Q29" t="s">
        <v>136</v>
      </c>
      <c r="R29" t="s">
        <v>88</v>
      </c>
      <c r="S29" s="50">
        <v>35.700000000000003</v>
      </c>
      <c r="T29" s="8" t="s">
        <v>67</v>
      </c>
      <c r="U29" s="50">
        <v>10</v>
      </c>
      <c r="V29" s="50">
        <v>340</v>
      </c>
      <c r="W29" s="50">
        <f>Tabel1[[#This Row],[Aantal panelen]]*Tabel1[[#This Row],[Paneelpiekvermogen '[Wp']]]/1000</f>
        <v>3.4</v>
      </c>
      <c r="X29" s="50">
        <f>IFERROR(Tabel1[[#This Row],[Totaal piekvermogen '[kWp']]]*1000/Tabel1[[#This Row],[Bruto dakoppervlak '[m2']]],"N.v.t.")</f>
        <v>95.238095238095227</v>
      </c>
      <c r="Y29" s="53">
        <v>871.8</v>
      </c>
      <c r="Z29" s="50">
        <f>Tabel1[[#This Row],[Totaal piekvermogen '[kWp']]]*Tabel1[[#This Row],[Specifieke opbrengst '[kWh/kWp jaar']]]</f>
        <v>2964.12</v>
      </c>
      <c r="AA29" t="s">
        <v>92</v>
      </c>
      <c r="AB29" t="s">
        <v>137</v>
      </c>
      <c r="AC29" s="50">
        <v>47</v>
      </c>
      <c r="AD29" t="s">
        <v>70</v>
      </c>
      <c r="AE29" t="s">
        <v>115</v>
      </c>
      <c r="AF29" s="9" t="s">
        <v>138</v>
      </c>
      <c r="AG29" s="9">
        <v>4937157</v>
      </c>
      <c r="AH29" s="9" t="s">
        <v>73</v>
      </c>
      <c r="AI29" s="60" t="s">
        <v>139</v>
      </c>
      <c r="AJ29" s="60" t="s">
        <v>140</v>
      </c>
      <c r="AK29" s="55">
        <v>69</v>
      </c>
      <c r="AL29" s="55">
        <v>65</v>
      </c>
      <c r="AM29" s="21">
        <v>43811.28125</v>
      </c>
      <c r="AN29" s="9" t="s">
        <v>76</v>
      </c>
      <c r="AO29" s="9" t="s">
        <v>102</v>
      </c>
      <c r="AP29" s="9" t="s">
        <v>141</v>
      </c>
      <c r="AQ29" s="9"/>
      <c r="AR29" s="23" t="str">
        <f t="shared" si="11"/>
        <v>Gedeeld met FL000266A-D01</v>
      </c>
      <c r="AS29" s="23" t="str">
        <f t="shared" si="11"/>
        <v>Gedeeld met FL000266A-D01</v>
      </c>
      <c r="AT29" s="55" t="str">
        <f t="shared" si="11"/>
        <v>Gedeeld met FL000266A-D01</v>
      </c>
      <c r="AU29" s="55" t="str">
        <f t="shared" si="11"/>
        <v>Gedeeld met FL000266A-D01</v>
      </c>
      <c r="AV29" s="55" t="str">
        <f t="shared" si="11"/>
        <v>Gedeeld met FL000266A-D01</v>
      </c>
      <c r="AW29" s="55" t="str">
        <f t="shared" si="11"/>
        <v>Gedeeld met FL000266A-D01</v>
      </c>
      <c r="AX29" s="55" t="str">
        <f t="shared" si="11"/>
        <v>Gedeeld met FL000266A-D01</v>
      </c>
      <c r="AY29" s="55" t="str">
        <f t="shared" si="11"/>
        <v>Gedeeld met FL000266A-D01</v>
      </c>
      <c r="AZ29" s="55" t="str">
        <f t="shared" si="11"/>
        <v>Gedeeld met FL000266A-D01</v>
      </c>
      <c r="BA29" s="55" t="str">
        <f t="shared" si="11"/>
        <v>Gedeeld met FL000266A-D01</v>
      </c>
      <c r="BB29" s="55" t="str">
        <f t="shared" si="11"/>
        <v>Gedeeld met FL000266A-D01</v>
      </c>
      <c r="BC29" s="55" t="str">
        <f t="shared" si="11"/>
        <v>Gedeeld met FL000266A-D01</v>
      </c>
      <c r="BD29" s="55" t="str">
        <f t="shared" si="11"/>
        <v>Gedeeld met FL000266A-D01</v>
      </c>
      <c r="BE29" s="55" t="str">
        <f t="shared" si="11"/>
        <v>Gedeeld met FL000266A-D01</v>
      </c>
      <c r="BF29" s="55" t="str">
        <f t="shared" si="11"/>
        <v>Gedeeld met FL000266A-D01</v>
      </c>
      <c r="BG29" s="51"/>
    </row>
    <row r="30" spans="1:59" s="7" customFormat="1" x14ac:dyDescent="0.2">
      <c r="A30" t="str">
        <f>Tabel1[[#This Row],[Objectcode]]&amp;"-"&amp;Tabel1[[#This Row],[Dakcode]]</f>
        <v>FL000266-D02b</v>
      </c>
      <c r="B30" t="s">
        <v>131</v>
      </c>
      <c r="C30" t="s">
        <v>57</v>
      </c>
      <c r="D30" t="s">
        <v>87</v>
      </c>
      <c r="E30" t="s">
        <v>133</v>
      </c>
      <c r="F30" t="s">
        <v>134</v>
      </c>
      <c r="G30" t="s">
        <v>135</v>
      </c>
      <c r="H30">
        <v>1997</v>
      </c>
      <c r="I30" t="s">
        <v>113</v>
      </c>
      <c r="J30"/>
      <c r="K30" s="50">
        <v>622</v>
      </c>
      <c r="L30" s="68" t="s">
        <v>843</v>
      </c>
      <c r="M30" s="69">
        <v>2020</v>
      </c>
      <c r="N30" s="3" t="s">
        <v>63</v>
      </c>
      <c r="O30" t="s">
        <v>64</v>
      </c>
      <c r="P30" s="53">
        <v>50</v>
      </c>
      <c r="Q30" t="s">
        <v>85</v>
      </c>
      <c r="R30" t="s">
        <v>88</v>
      </c>
      <c r="S30" s="50">
        <v>33</v>
      </c>
      <c r="T30" s="8" t="s">
        <v>67</v>
      </c>
      <c r="U30" s="50">
        <v>0</v>
      </c>
      <c r="V30" s="50">
        <v>340</v>
      </c>
      <c r="W30" s="50">
        <f>Tabel1[[#This Row],[Aantal panelen]]*Tabel1[[#This Row],[Paneelpiekvermogen '[Wp']]]/1000</f>
        <v>0</v>
      </c>
      <c r="X30" s="50">
        <f>IFERROR(Tabel1[[#This Row],[Totaal piekvermogen '[kWp']]]*1000/Tabel1[[#This Row],[Bruto dakoppervlak '[m2']]],"N.v.t.")</f>
        <v>0</v>
      </c>
      <c r="Y30" s="53">
        <v>871.8</v>
      </c>
      <c r="Z30" s="50">
        <f>Tabel1[[#This Row],[Totaal piekvermogen '[kWp']]]*Tabel1[[#This Row],[Specifieke opbrengst '[kWh/kWp jaar']]]</f>
        <v>0</v>
      </c>
      <c r="AA30" t="s">
        <v>114</v>
      </c>
      <c r="AB30" t="s">
        <v>114</v>
      </c>
      <c r="AC30" s="50" t="s">
        <v>130</v>
      </c>
      <c r="AD30" t="s">
        <v>70</v>
      </c>
      <c r="AE30" t="s">
        <v>115</v>
      </c>
      <c r="AF30" s="9" t="s">
        <v>138</v>
      </c>
      <c r="AG30" s="9">
        <v>4937157</v>
      </c>
      <c r="AH30" s="9" t="s">
        <v>73</v>
      </c>
      <c r="AI30" s="60" t="s">
        <v>139</v>
      </c>
      <c r="AJ30" s="60" t="s">
        <v>140</v>
      </c>
      <c r="AK30" s="55">
        <v>69</v>
      </c>
      <c r="AL30" s="55">
        <v>65</v>
      </c>
      <c r="AM30" s="21">
        <v>43811.28125</v>
      </c>
      <c r="AN30" s="9" t="s">
        <v>76</v>
      </c>
      <c r="AO30" s="9" t="s">
        <v>102</v>
      </c>
      <c r="AP30" s="9" t="s">
        <v>141</v>
      </c>
      <c r="AQ30" s="9"/>
      <c r="AR30" s="23" t="str">
        <f t="shared" si="11"/>
        <v>Gedeeld met FL000266A-D01</v>
      </c>
      <c r="AS30" s="23" t="str">
        <f t="shared" si="11"/>
        <v>Gedeeld met FL000266A-D01</v>
      </c>
      <c r="AT30" s="55" t="str">
        <f t="shared" si="11"/>
        <v>Gedeeld met FL000266A-D01</v>
      </c>
      <c r="AU30" s="55" t="str">
        <f t="shared" si="11"/>
        <v>Gedeeld met FL000266A-D01</v>
      </c>
      <c r="AV30" s="55" t="str">
        <f t="shared" si="11"/>
        <v>Gedeeld met FL000266A-D01</v>
      </c>
      <c r="AW30" s="55" t="str">
        <f t="shared" si="11"/>
        <v>Gedeeld met FL000266A-D01</v>
      </c>
      <c r="AX30" s="55" t="str">
        <f t="shared" si="11"/>
        <v>Gedeeld met FL000266A-D01</v>
      </c>
      <c r="AY30" s="55" t="str">
        <f t="shared" si="11"/>
        <v>Gedeeld met FL000266A-D01</v>
      </c>
      <c r="AZ30" s="55" t="str">
        <f t="shared" si="11"/>
        <v>Gedeeld met FL000266A-D01</v>
      </c>
      <c r="BA30" s="55" t="str">
        <f t="shared" si="11"/>
        <v>Gedeeld met FL000266A-D01</v>
      </c>
      <c r="BB30" s="55" t="str">
        <f t="shared" si="11"/>
        <v>Gedeeld met FL000266A-D01</v>
      </c>
      <c r="BC30" s="55" t="str">
        <f t="shared" si="11"/>
        <v>Gedeeld met FL000266A-D01</v>
      </c>
      <c r="BD30" s="55" t="str">
        <f t="shared" si="11"/>
        <v>Gedeeld met FL000266A-D01</v>
      </c>
      <c r="BE30" s="55" t="str">
        <f t="shared" si="11"/>
        <v>Gedeeld met FL000266A-D01</v>
      </c>
      <c r="BF30" s="55" t="str">
        <f t="shared" si="11"/>
        <v>Gedeeld met FL000266A-D01</v>
      </c>
      <c r="BG30" s="51"/>
    </row>
    <row r="31" spans="1:59" s="7" customFormat="1" x14ac:dyDescent="0.2">
      <c r="A31" t="str">
        <f>Tabel1[[#This Row],[Objectcode]]&amp;"-"&amp;Tabel1[[#This Row],[Dakcode]]</f>
        <v>FL000266-D02c</v>
      </c>
      <c r="B31" t="s">
        <v>131</v>
      </c>
      <c r="C31" t="s">
        <v>57</v>
      </c>
      <c r="D31" t="s">
        <v>149</v>
      </c>
      <c r="E31" t="s">
        <v>133</v>
      </c>
      <c r="F31" t="s">
        <v>134</v>
      </c>
      <c r="G31" t="s">
        <v>135</v>
      </c>
      <c r="H31">
        <v>1997</v>
      </c>
      <c r="I31" t="s">
        <v>113</v>
      </c>
      <c r="J31"/>
      <c r="K31" s="50">
        <v>622</v>
      </c>
      <c r="L31" s="68" t="s">
        <v>843</v>
      </c>
      <c r="M31" s="69">
        <v>2097</v>
      </c>
      <c r="N31" s="3" t="s">
        <v>63</v>
      </c>
      <c r="O31" t="s">
        <v>90</v>
      </c>
      <c r="P31" s="53">
        <v>14</v>
      </c>
      <c r="Q31" t="s">
        <v>136</v>
      </c>
      <c r="R31" t="s">
        <v>88</v>
      </c>
      <c r="S31" s="50">
        <v>35.700000000000003</v>
      </c>
      <c r="T31" s="8" t="s">
        <v>67</v>
      </c>
      <c r="U31" s="50">
        <v>0</v>
      </c>
      <c r="V31" s="50">
        <v>340</v>
      </c>
      <c r="W31" s="50">
        <f>Tabel1[[#This Row],[Aantal panelen]]*Tabel1[[#This Row],[Paneelpiekvermogen '[Wp']]]/1000</f>
        <v>0</v>
      </c>
      <c r="X31" s="50">
        <f>IFERROR(Tabel1[[#This Row],[Totaal piekvermogen '[kWp']]]*1000/Tabel1[[#This Row],[Bruto dakoppervlak '[m2']]],"N.v.t.")</f>
        <v>0</v>
      </c>
      <c r="Y31" s="53">
        <v>871.8</v>
      </c>
      <c r="Z31" s="50">
        <f>Tabel1[[#This Row],[Totaal piekvermogen '[kWp']]]*Tabel1[[#This Row],[Specifieke opbrengst '[kWh/kWp jaar']]]</f>
        <v>0</v>
      </c>
      <c r="AA31" t="s">
        <v>114</v>
      </c>
      <c r="AB31" t="s">
        <v>114</v>
      </c>
      <c r="AC31" s="50" t="s">
        <v>130</v>
      </c>
      <c r="AD31" t="s">
        <v>70</v>
      </c>
      <c r="AE31" t="s">
        <v>115</v>
      </c>
      <c r="AF31" s="9" t="s">
        <v>138</v>
      </c>
      <c r="AG31" s="9">
        <v>4937157</v>
      </c>
      <c r="AH31" s="9" t="s">
        <v>73</v>
      </c>
      <c r="AI31" s="60" t="s">
        <v>139</v>
      </c>
      <c r="AJ31" s="60" t="s">
        <v>140</v>
      </c>
      <c r="AK31" s="55">
        <v>69</v>
      </c>
      <c r="AL31" s="55">
        <v>65</v>
      </c>
      <c r="AM31" s="21">
        <v>43811.28125</v>
      </c>
      <c r="AN31" s="9" t="s">
        <v>76</v>
      </c>
      <c r="AO31" s="9" t="s">
        <v>102</v>
      </c>
      <c r="AP31" s="9" t="s">
        <v>141</v>
      </c>
      <c r="AQ31" s="9"/>
      <c r="AR31" s="23" t="str">
        <f t="shared" si="11"/>
        <v>Gedeeld met FL000266A-D01</v>
      </c>
      <c r="AS31" s="23" t="str">
        <f t="shared" si="11"/>
        <v>Gedeeld met FL000266A-D01</v>
      </c>
      <c r="AT31" s="55" t="str">
        <f t="shared" si="11"/>
        <v>Gedeeld met FL000266A-D01</v>
      </c>
      <c r="AU31" s="55" t="str">
        <f t="shared" si="11"/>
        <v>Gedeeld met FL000266A-D01</v>
      </c>
      <c r="AV31" s="55" t="str">
        <f t="shared" si="11"/>
        <v>Gedeeld met FL000266A-D01</v>
      </c>
      <c r="AW31" s="55" t="str">
        <f t="shared" si="11"/>
        <v>Gedeeld met FL000266A-D01</v>
      </c>
      <c r="AX31" s="55" t="str">
        <f t="shared" si="11"/>
        <v>Gedeeld met FL000266A-D01</v>
      </c>
      <c r="AY31" s="55" t="str">
        <f t="shared" si="11"/>
        <v>Gedeeld met FL000266A-D01</v>
      </c>
      <c r="AZ31" s="55" t="str">
        <f t="shared" si="11"/>
        <v>Gedeeld met FL000266A-D01</v>
      </c>
      <c r="BA31" s="55" t="str">
        <f t="shared" si="11"/>
        <v>Gedeeld met FL000266A-D01</v>
      </c>
      <c r="BB31" s="55" t="str">
        <f t="shared" si="11"/>
        <v>Gedeeld met FL000266A-D01</v>
      </c>
      <c r="BC31" s="55" t="str">
        <f t="shared" si="11"/>
        <v>Gedeeld met FL000266A-D01</v>
      </c>
      <c r="BD31" s="55" t="str">
        <f t="shared" si="11"/>
        <v>Gedeeld met FL000266A-D01</v>
      </c>
      <c r="BE31" s="55" t="str">
        <f t="shared" si="11"/>
        <v>Gedeeld met FL000266A-D01</v>
      </c>
      <c r="BF31" s="55" t="str">
        <f t="shared" si="11"/>
        <v>Gedeeld met FL000266A-D01</v>
      </c>
      <c r="BG31" s="51"/>
    </row>
    <row r="32" spans="1:59" s="7" customFormat="1" x14ac:dyDescent="0.2">
      <c r="A32" t="str">
        <f>Tabel1[[#This Row],[Objectcode]]&amp;"-"&amp;Tabel1[[#This Row],[Dakcode]]</f>
        <v>FL000266-D03a</v>
      </c>
      <c r="B32" t="s">
        <v>131</v>
      </c>
      <c r="C32" t="s">
        <v>57</v>
      </c>
      <c r="D32" t="s">
        <v>150</v>
      </c>
      <c r="E32" t="s">
        <v>133</v>
      </c>
      <c r="F32" t="s">
        <v>134</v>
      </c>
      <c r="G32" t="s">
        <v>135</v>
      </c>
      <c r="H32">
        <v>1997</v>
      </c>
      <c r="I32" t="s">
        <v>113</v>
      </c>
      <c r="J32"/>
      <c r="K32" s="50">
        <v>622</v>
      </c>
      <c r="L32" s="68" t="s">
        <v>843</v>
      </c>
      <c r="M32" s="69">
        <v>2097</v>
      </c>
      <c r="N32" s="3" t="s">
        <v>63</v>
      </c>
      <c r="O32" t="s">
        <v>90</v>
      </c>
      <c r="P32" s="53">
        <v>14</v>
      </c>
      <c r="Q32" t="s">
        <v>136</v>
      </c>
      <c r="R32" t="s">
        <v>88</v>
      </c>
      <c r="S32" s="50">
        <v>95.7</v>
      </c>
      <c r="T32" s="8" t="s">
        <v>67</v>
      </c>
      <c r="U32" s="50">
        <v>33</v>
      </c>
      <c r="V32" s="50">
        <v>340</v>
      </c>
      <c r="W32" s="50">
        <f>Tabel1[[#This Row],[Aantal panelen]]*Tabel1[[#This Row],[Paneelpiekvermogen '[Wp']]]/1000</f>
        <v>11.22</v>
      </c>
      <c r="X32" s="50">
        <f>IFERROR(Tabel1[[#This Row],[Totaal piekvermogen '[kWp']]]*1000/Tabel1[[#This Row],[Bruto dakoppervlak '[m2']]],"N.v.t.")</f>
        <v>117.24137931034483</v>
      </c>
      <c r="Y32" s="53">
        <v>871.8</v>
      </c>
      <c r="Z32" s="50">
        <f>Tabel1[[#This Row],[Totaal piekvermogen '[kWp']]]*Tabel1[[#This Row],[Specifieke opbrengst '[kWh/kWp jaar']]]</f>
        <v>9781.5959999999995</v>
      </c>
      <c r="AA32" t="s">
        <v>92</v>
      </c>
      <c r="AB32" t="s">
        <v>137</v>
      </c>
      <c r="AC32" s="50">
        <v>53</v>
      </c>
      <c r="AD32" t="s">
        <v>70</v>
      </c>
      <c r="AE32" t="s">
        <v>115</v>
      </c>
      <c r="AF32" s="9" t="s">
        <v>138</v>
      </c>
      <c r="AG32" s="9">
        <v>4937157</v>
      </c>
      <c r="AH32" s="9" t="s">
        <v>73</v>
      </c>
      <c r="AI32" s="60" t="s">
        <v>139</v>
      </c>
      <c r="AJ32" s="60" t="s">
        <v>140</v>
      </c>
      <c r="AK32" s="55">
        <v>69</v>
      </c>
      <c r="AL32" s="55">
        <v>65</v>
      </c>
      <c r="AM32" s="21">
        <v>43811.28125</v>
      </c>
      <c r="AN32" s="9" t="s">
        <v>76</v>
      </c>
      <c r="AO32" s="9" t="s">
        <v>102</v>
      </c>
      <c r="AP32" s="9" t="s">
        <v>141</v>
      </c>
      <c r="AQ32" s="9"/>
      <c r="AR32" s="23" t="str">
        <f t="shared" si="11"/>
        <v>Gedeeld met FL000266A-D01</v>
      </c>
      <c r="AS32" s="23" t="str">
        <f t="shared" si="11"/>
        <v>Gedeeld met FL000266A-D01</v>
      </c>
      <c r="AT32" s="55" t="str">
        <f t="shared" si="11"/>
        <v>Gedeeld met FL000266A-D01</v>
      </c>
      <c r="AU32" s="55" t="str">
        <f t="shared" si="11"/>
        <v>Gedeeld met FL000266A-D01</v>
      </c>
      <c r="AV32" s="55" t="str">
        <f t="shared" si="11"/>
        <v>Gedeeld met FL000266A-D01</v>
      </c>
      <c r="AW32" s="55" t="str">
        <f t="shared" si="11"/>
        <v>Gedeeld met FL000266A-D01</v>
      </c>
      <c r="AX32" s="55" t="str">
        <f t="shared" si="11"/>
        <v>Gedeeld met FL000266A-D01</v>
      </c>
      <c r="AY32" s="55" t="str">
        <f t="shared" si="11"/>
        <v>Gedeeld met FL000266A-D01</v>
      </c>
      <c r="AZ32" s="55" t="str">
        <f t="shared" si="11"/>
        <v>Gedeeld met FL000266A-D01</v>
      </c>
      <c r="BA32" s="55" t="str">
        <f t="shared" si="11"/>
        <v>Gedeeld met FL000266A-D01</v>
      </c>
      <c r="BB32" s="55" t="str">
        <f t="shared" si="11"/>
        <v>Gedeeld met FL000266A-D01</v>
      </c>
      <c r="BC32" s="55" t="str">
        <f t="shared" si="11"/>
        <v>Gedeeld met FL000266A-D01</v>
      </c>
      <c r="BD32" s="55" t="str">
        <f t="shared" si="11"/>
        <v>Gedeeld met FL000266A-D01</v>
      </c>
      <c r="BE32" s="55" t="str">
        <f t="shared" si="11"/>
        <v>Gedeeld met FL000266A-D01</v>
      </c>
      <c r="BF32" s="55" t="str">
        <f t="shared" si="11"/>
        <v>Gedeeld met FL000266A-D01</v>
      </c>
      <c r="BG32" s="51"/>
    </row>
    <row r="33" spans="1:59" s="7" customFormat="1" x14ac:dyDescent="0.2">
      <c r="A33" t="str">
        <f>Tabel1[[#This Row],[Objectcode]]&amp;"-"&amp;Tabel1[[#This Row],[Dakcode]]</f>
        <v>FL000266-D03b</v>
      </c>
      <c r="B33" t="s">
        <v>131</v>
      </c>
      <c r="C33" t="s">
        <v>57</v>
      </c>
      <c r="D33" t="s">
        <v>151</v>
      </c>
      <c r="E33" t="s">
        <v>133</v>
      </c>
      <c r="F33" t="s">
        <v>134</v>
      </c>
      <c r="G33" t="s">
        <v>135</v>
      </c>
      <c r="H33">
        <v>1997</v>
      </c>
      <c r="I33" t="s">
        <v>113</v>
      </c>
      <c r="J33"/>
      <c r="K33" s="50">
        <v>622</v>
      </c>
      <c r="L33" s="68" t="s">
        <v>843</v>
      </c>
      <c r="M33" s="69">
        <v>2097</v>
      </c>
      <c r="N33" s="3" t="s">
        <v>63</v>
      </c>
      <c r="O33" t="s">
        <v>90</v>
      </c>
      <c r="P33" s="53">
        <v>14</v>
      </c>
      <c r="Q33" t="s">
        <v>136</v>
      </c>
      <c r="R33" t="s">
        <v>88</v>
      </c>
      <c r="S33" s="50">
        <v>95.7</v>
      </c>
      <c r="T33" s="8" t="s">
        <v>67</v>
      </c>
      <c r="U33" s="50">
        <v>0</v>
      </c>
      <c r="V33" s="50">
        <v>340</v>
      </c>
      <c r="W33" s="50">
        <f>Tabel1[[#This Row],[Aantal panelen]]*Tabel1[[#This Row],[Paneelpiekvermogen '[Wp']]]/1000</f>
        <v>0</v>
      </c>
      <c r="X33" s="50">
        <f>IFERROR(Tabel1[[#This Row],[Totaal piekvermogen '[kWp']]]*1000/Tabel1[[#This Row],[Bruto dakoppervlak '[m2']]],"N.v.t.")</f>
        <v>0</v>
      </c>
      <c r="Y33" s="53">
        <v>871.8</v>
      </c>
      <c r="Z33" s="50">
        <f>Tabel1[[#This Row],[Totaal piekvermogen '[kWp']]]*Tabel1[[#This Row],[Specifieke opbrengst '[kWh/kWp jaar']]]</f>
        <v>0</v>
      </c>
      <c r="AA33" t="s">
        <v>114</v>
      </c>
      <c r="AB33" t="s">
        <v>114</v>
      </c>
      <c r="AC33" s="50" t="s">
        <v>130</v>
      </c>
      <c r="AD33" t="s">
        <v>70</v>
      </c>
      <c r="AE33" t="s">
        <v>115</v>
      </c>
      <c r="AF33" s="9" t="s">
        <v>138</v>
      </c>
      <c r="AG33" s="9">
        <v>4937157</v>
      </c>
      <c r="AH33" s="9" t="s">
        <v>73</v>
      </c>
      <c r="AI33" s="60" t="s">
        <v>139</v>
      </c>
      <c r="AJ33" s="60" t="s">
        <v>140</v>
      </c>
      <c r="AK33" s="55">
        <v>69</v>
      </c>
      <c r="AL33" s="55">
        <v>65</v>
      </c>
      <c r="AM33" s="21">
        <v>43811.28125</v>
      </c>
      <c r="AN33" s="9" t="s">
        <v>76</v>
      </c>
      <c r="AO33" s="9" t="s">
        <v>102</v>
      </c>
      <c r="AP33" s="9" t="s">
        <v>141</v>
      </c>
      <c r="AQ33" s="9"/>
      <c r="AR33" s="23" t="str">
        <f t="shared" si="11"/>
        <v>Gedeeld met FL000266A-D01</v>
      </c>
      <c r="AS33" s="23" t="str">
        <f t="shared" si="11"/>
        <v>Gedeeld met FL000266A-D01</v>
      </c>
      <c r="AT33" s="55" t="str">
        <f t="shared" si="11"/>
        <v>Gedeeld met FL000266A-D01</v>
      </c>
      <c r="AU33" s="55" t="str">
        <f t="shared" si="11"/>
        <v>Gedeeld met FL000266A-D01</v>
      </c>
      <c r="AV33" s="55" t="str">
        <f t="shared" si="11"/>
        <v>Gedeeld met FL000266A-D01</v>
      </c>
      <c r="AW33" s="55" t="str">
        <f t="shared" si="11"/>
        <v>Gedeeld met FL000266A-D01</v>
      </c>
      <c r="AX33" s="55" t="str">
        <f t="shared" si="11"/>
        <v>Gedeeld met FL000266A-D01</v>
      </c>
      <c r="AY33" s="55" t="str">
        <f t="shared" si="11"/>
        <v>Gedeeld met FL000266A-D01</v>
      </c>
      <c r="AZ33" s="55" t="str">
        <f t="shared" si="11"/>
        <v>Gedeeld met FL000266A-D01</v>
      </c>
      <c r="BA33" s="55" t="str">
        <f t="shared" si="11"/>
        <v>Gedeeld met FL000266A-D01</v>
      </c>
      <c r="BB33" s="55" t="str">
        <f t="shared" si="11"/>
        <v>Gedeeld met FL000266A-D01</v>
      </c>
      <c r="BC33" s="55" t="str">
        <f t="shared" si="11"/>
        <v>Gedeeld met FL000266A-D01</v>
      </c>
      <c r="BD33" s="55" t="str">
        <f t="shared" si="11"/>
        <v>Gedeeld met FL000266A-D01</v>
      </c>
      <c r="BE33" s="55" t="str">
        <f t="shared" si="11"/>
        <v>Gedeeld met FL000266A-D01</v>
      </c>
      <c r="BF33" s="55" t="str">
        <f t="shared" si="11"/>
        <v>Gedeeld met FL000266A-D01</v>
      </c>
      <c r="BG33" s="51"/>
    </row>
    <row r="34" spans="1:59" s="7" customFormat="1" x14ac:dyDescent="0.2">
      <c r="A34" t="str">
        <f>Tabel1[[#This Row],[Objectcode]]&amp;"-"&amp;Tabel1[[#This Row],[Dakcode]]</f>
        <v>FR000120-D01a</v>
      </c>
      <c r="B34" t="s">
        <v>154</v>
      </c>
      <c r="C34" t="s">
        <v>57</v>
      </c>
      <c r="D34" t="s">
        <v>132</v>
      </c>
      <c r="E34" t="s">
        <v>155</v>
      </c>
      <c r="F34" t="s">
        <v>156</v>
      </c>
      <c r="G34" t="s">
        <v>157</v>
      </c>
      <c r="H34">
        <v>1999</v>
      </c>
      <c r="I34" t="s">
        <v>158</v>
      </c>
      <c r="J34"/>
      <c r="K34" s="50">
        <v>2930</v>
      </c>
      <c r="L34" s="68" t="s">
        <v>840</v>
      </c>
      <c r="M34" s="69">
        <v>2039</v>
      </c>
      <c r="N34" s="3" t="s">
        <v>63</v>
      </c>
      <c r="O34" t="s">
        <v>90</v>
      </c>
      <c r="P34" s="53">
        <v>11</v>
      </c>
      <c r="Q34" t="s">
        <v>159</v>
      </c>
      <c r="R34" t="s">
        <v>160</v>
      </c>
      <c r="S34" s="50">
        <v>700</v>
      </c>
      <c r="T34" s="8" t="s">
        <v>67</v>
      </c>
      <c r="U34" s="50">
        <v>649</v>
      </c>
      <c r="V34" s="50">
        <v>340</v>
      </c>
      <c r="W34" s="50">
        <f>Tabel1[[#This Row],[Aantal panelen]]*Tabel1[[#This Row],[Paneelpiekvermogen '[Wp']]]/1000</f>
        <v>220.66</v>
      </c>
      <c r="X34" s="50">
        <f>IFERROR(Tabel1[[#This Row],[Totaal piekvermogen '[kWp']]]*1000/Tabel1[[#This Row],[Bruto dakoppervlak '[m2']]],"N.v.t.")</f>
        <v>315.22857142857146</v>
      </c>
      <c r="Y34" s="50">
        <v>884.8</v>
      </c>
      <c r="Z34" s="50">
        <f>Tabel1[[#This Row],[Totaal piekvermogen '[kWp']]]*Tabel1[[#This Row],[Specifieke opbrengst '[kWh/kWp jaar']]]</f>
        <v>195239.96799999999</v>
      </c>
      <c r="AA34" t="s">
        <v>92</v>
      </c>
      <c r="AB34" t="s">
        <v>93</v>
      </c>
      <c r="AC34" s="50">
        <v>5</v>
      </c>
      <c r="AD34" t="s">
        <v>70</v>
      </c>
      <c r="AE34" t="s">
        <v>115</v>
      </c>
      <c r="AF34" s="9" t="s">
        <v>161</v>
      </c>
      <c r="AG34" s="9">
        <v>4913137</v>
      </c>
      <c r="AH34" s="9" t="s">
        <v>73</v>
      </c>
      <c r="AI34" s="60" t="s">
        <v>74</v>
      </c>
      <c r="AJ34" s="60" t="s">
        <v>162</v>
      </c>
      <c r="AK34" s="55">
        <v>35</v>
      </c>
      <c r="AL34" s="55">
        <v>24</v>
      </c>
      <c r="AM34" s="21">
        <v>43495.416666666664</v>
      </c>
      <c r="AN34" s="9" t="s">
        <v>76</v>
      </c>
      <c r="AO34" s="9" t="s">
        <v>77</v>
      </c>
      <c r="AP34" s="9" t="s">
        <v>163</v>
      </c>
      <c r="AQ34" s="9"/>
      <c r="AR34">
        <v>0</v>
      </c>
      <c r="AS34" t="s">
        <v>79</v>
      </c>
      <c r="AT34" s="51">
        <v>150.5</v>
      </c>
      <c r="AU34" s="51">
        <v>0</v>
      </c>
      <c r="AV34" s="51" t="s">
        <v>81</v>
      </c>
      <c r="AW34" s="51" t="s">
        <v>81</v>
      </c>
      <c r="AX34" s="51">
        <v>8</v>
      </c>
      <c r="AY34" s="51">
        <v>0</v>
      </c>
      <c r="AZ34" s="51">
        <v>0</v>
      </c>
      <c r="BA34" s="51">
        <v>8</v>
      </c>
      <c r="BB34" s="51">
        <v>0</v>
      </c>
      <c r="BC34" s="51">
        <v>0</v>
      </c>
      <c r="BD34" s="51">
        <f>(AX34*22)+(AY34*50)+(BB34*22)+(BC34*11)</f>
        <v>176</v>
      </c>
      <c r="BE34" s="51">
        <v>20</v>
      </c>
      <c r="BF34" s="51" t="s">
        <v>164</v>
      </c>
      <c r="BG34" s="51"/>
    </row>
    <row r="35" spans="1:59" s="7" customFormat="1" x14ac:dyDescent="0.2">
      <c r="A35" t="str">
        <f>Tabel1[[#This Row],[Objectcode]]&amp;"-"&amp;Tabel1[[#This Row],[Dakcode]]</f>
        <v>FR000120-D01b</v>
      </c>
      <c r="B35" t="s">
        <v>154</v>
      </c>
      <c r="C35" t="s">
        <v>57</v>
      </c>
      <c r="D35" t="s">
        <v>165</v>
      </c>
      <c r="E35" t="s">
        <v>155</v>
      </c>
      <c r="F35" t="s">
        <v>156</v>
      </c>
      <c r="G35" t="s">
        <v>157</v>
      </c>
      <c r="H35">
        <v>1999</v>
      </c>
      <c r="I35" t="s">
        <v>158</v>
      </c>
      <c r="J35"/>
      <c r="K35" s="50" t="str">
        <f>"Zie "&amp;$A$34</f>
        <v>Zie FR000120-D01a</v>
      </c>
      <c r="L35" s="68" t="s">
        <v>840</v>
      </c>
      <c r="M35" s="69">
        <v>2039</v>
      </c>
      <c r="N35" s="3" t="s">
        <v>63</v>
      </c>
      <c r="O35" t="s">
        <v>90</v>
      </c>
      <c r="P35" s="53">
        <v>30</v>
      </c>
      <c r="Q35" t="s">
        <v>159</v>
      </c>
      <c r="R35" t="s">
        <v>160</v>
      </c>
      <c r="S35" s="50" t="str">
        <f>"Gedeeld met "&amp;$A$34</f>
        <v>Gedeeld met FR000120-D01a</v>
      </c>
      <c r="T35" s="8" t="s">
        <v>67</v>
      </c>
      <c r="U35" s="50" t="str">
        <f>"Gedeeld met "&amp;$A$34</f>
        <v>Gedeeld met FR000120-D01a</v>
      </c>
      <c r="V35" s="50">
        <v>340</v>
      </c>
      <c r="W35" s="50" t="str">
        <f>"Gedeeld met "&amp;$A$34</f>
        <v>Gedeeld met FR000120-D01a</v>
      </c>
      <c r="X35" s="50" t="str">
        <f>IFERROR(Tabel1[[#This Row],[Totaal piekvermogen '[kWp']]]*1000/Tabel1[[#This Row],[Bruto dakoppervlak '[m2']]],"N.v.t.")</f>
        <v>N.v.t.</v>
      </c>
      <c r="Y35" s="50">
        <v>884.8</v>
      </c>
      <c r="Z35" s="50" t="str">
        <f>"Gedeeld met "&amp;$A$34</f>
        <v>Gedeeld met FR000120-D01a</v>
      </c>
      <c r="AA35" t="s">
        <v>92</v>
      </c>
      <c r="AB35" t="s">
        <v>93</v>
      </c>
      <c r="AC35" s="50">
        <v>5</v>
      </c>
      <c r="AD35" t="s">
        <v>70</v>
      </c>
      <c r="AE35" t="s">
        <v>115</v>
      </c>
      <c r="AF35" s="23" t="str">
        <f t="shared" ref="AF35:AP36" si="12">"Gedeeld met "&amp;$A$34</f>
        <v>Gedeeld met FR000120-D01a</v>
      </c>
      <c r="AG35" s="23" t="str">
        <f t="shared" si="12"/>
        <v>Gedeeld met FR000120-D01a</v>
      </c>
      <c r="AH35" s="23" t="str">
        <f t="shared" si="12"/>
        <v>Gedeeld met FR000120-D01a</v>
      </c>
      <c r="AI35" s="55" t="str">
        <f t="shared" si="12"/>
        <v>Gedeeld met FR000120-D01a</v>
      </c>
      <c r="AJ35" s="55" t="str">
        <f t="shared" si="12"/>
        <v>Gedeeld met FR000120-D01a</v>
      </c>
      <c r="AK35" s="55" t="str">
        <f t="shared" si="12"/>
        <v>Gedeeld met FR000120-D01a</v>
      </c>
      <c r="AL35" s="55" t="str">
        <f t="shared" si="12"/>
        <v>Gedeeld met FR000120-D01a</v>
      </c>
      <c r="AM35" s="23" t="str">
        <f t="shared" si="12"/>
        <v>Gedeeld met FR000120-D01a</v>
      </c>
      <c r="AN35" s="23" t="str">
        <f t="shared" si="12"/>
        <v>Gedeeld met FR000120-D01a</v>
      </c>
      <c r="AO35" s="23" t="str">
        <f t="shared" si="12"/>
        <v>Gedeeld met FR000120-D01a</v>
      </c>
      <c r="AP35" s="23" t="str">
        <f t="shared" si="12"/>
        <v>Gedeeld met FR000120-D01a</v>
      </c>
      <c r="AQ35" s="23"/>
      <c r="AR35" s="17" t="str">
        <f t="shared" ref="AR35:AZ36" si="13">"Gedeeld met "&amp;$A$34</f>
        <v>Gedeeld met FR000120-D01a</v>
      </c>
      <c r="AS35" s="17" t="str">
        <f t="shared" si="13"/>
        <v>Gedeeld met FR000120-D01a</v>
      </c>
      <c r="AT35" s="50" t="str">
        <f t="shared" si="13"/>
        <v>Gedeeld met FR000120-D01a</v>
      </c>
      <c r="AU35" s="50" t="str">
        <f t="shared" si="13"/>
        <v>Gedeeld met FR000120-D01a</v>
      </c>
      <c r="AV35" s="50" t="str">
        <f t="shared" si="13"/>
        <v>Gedeeld met FR000120-D01a</v>
      </c>
      <c r="AW35" s="50" t="str">
        <f t="shared" si="13"/>
        <v>Gedeeld met FR000120-D01a</v>
      </c>
      <c r="AX35" s="50" t="str">
        <f t="shared" si="13"/>
        <v>Gedeeld met FR000120-D01a</v>
      </c>
      <c r="AY35" s="50" t="str">
        <f t="shared" si="13"/>
        <v>Gedeeld met FR000120-D01a</v>
      </c>
      <c r="AZ35" s="50" t="str">
        <f t="shared" si="13"/>
        <v>Gedeeld met FR000120-D01a</v>
      </c>
      <c r="BA35" s="50" t="str">
        <f t="shared" ref="BA35:BG36" si="14">"Gedeeld met "&amp;$A$34</f>
        <v>Gedeeld met FR000120-D01a</v>
      </c>
      <c r="BB35" s="50" t="str">
        <f t="shared" si="14"/>
        <v>Gedeeld met FR000120-D01a</v>
      </c>
      <c r="BC35" s="50" t="str">
        <f t="shared" si="14"/>
        <v>Gedeeld met FR000120-D01a</v>
      </c>
      <c r="BD35" s="50" t="str">
        <f t="shared" si="14"/>
        <v>Gedeeld met FR000120-D01a</v>
      </c>
      <c r="BE35" s="50" t="str">
        <f t="shared" si="14"/>
        <v>Gedeeld met FR000120-D01a</v>
      </c>
      <c r="BF35" s="50" t="str">
        <f t="shared" si="14"/>
        <v>Gedeeld met FR000120-D01a</v>
      </c>
      <c r="BG35" s="50" t="str">
        <f t="shared" si="14"/>
        <v>Gedeeld met FR000120-D01a</v>
      </c>
    </row>
    <row r="36" spans="1:59" s="7" customFormat="1" x14ac:dyDescent="0.2">
      <c r="A36" t="str">
        <f>Tabel1[[#This Row],[Objectcode]]&amp;"-"&amp;Tabel1[[#This Row],[Dakcode]]</f>
        <v>FR000120-D02</v>
      </c>
      <c r="B36" t="s">
        <v>154</v>
      </c>
      <c r="C36" t="s">
        <v>57</v>
      </c>
      <c r="D36" t="s">
        <v>94</v>
      </c>
      <c r="E36" t="s">
        <v>155</v>
      </c>
      <c r="F36" t="s">
        <v>156</v>
      </c>
      <c r="G36" t="s">
        <v>157</v>
      </c>
      <c r="H36">
        <v>1999</v>
      </c>
      <c r="I36" t="s">
        <v>158</v>
      </c>
      <c r="J36"/>
      <c r="K36" s="50" t="str">
        <f>"Zie "&amp;$A$34</f>
        <v>Zie FR000120-D01a</v>
      </c>
      <c r="L36" s="68" t="s">
        <v>840</v>
      </c>
      <c r="M36" s="69">
        <v>2039</v>
      </c>
      <c r="N36" s="3" t="s">
        <v>63</v>
      </c>
      <c r="O36" t="s">
        <v>90</v>
      </c>
      <c r="P36" s="53">
        <v>30</v>
      </c>
      <c r="Q36" t="s">
        <v>159</v>
      </c>
      <c r="R36" t="s">
        <v>160</v>
      </c>
      <c r="S36" s="50">
        <v>30</v>
      </c>
      <c r="T36" s="8" t="s">
        <v>67</v>
      </c>
      <c r="U36" s="50">
        <v>60</v>
      </c>
      <c r="V36" s="50">
        <v>340</v>
      </c>
      <c r="W36" s="50">
        <f>Tabel1[[#This Row],[Aantal panelen]]*Tabel1[[#This Row],[Paneelpiekvermogen '[Wp']]]/1000</f>
        <v>20.399999999999999</v>
      </c>
      <c r="X36" s="50">
        <f>IFERROR(Tabel1[[#This Row],[Totaal piekvermogen '[kWp']]]*1000/Tabel1[[#This Row],[Bruto dakoppervlak '[m2']]],"N.v.t.")</f>
        <v>680</v>
      </c>
      <c r="Y36" s="50">
        <v>884.8</v>
      </c>
      <c r="Z36" s="50">
        <f>Tabel1[[#This Row],[Totaal piekvermogen '[kWp']]]*Tabel1[[#This Row],[Specifieke opbrengst '[kWh/kWp jaar']]]</f>
        <v>18049.919999999998</v>
      </c>
      <c r="AA36" t="s">
        <v>92</v>
      </c>
      <c r="AB36" t="s">
        <v>166</v>
      </c>
      <c r="AC36" s="50">
        <v>17</v>
      </c>
      <c r="AD36" t="s">
        <v>70</v>
      </c>
      <c r="AE36" t="s">
        <v>115</v>
      </c>
      <c r="AF36" s="23" t="str">
        <f t="shared" si="12"/>
        <v>Gedeeld met FR000120-D01a</v>
      </c>
      <c r="AG36" s="23" t="str">
        <f t="shared" si="12"/>
        <v>Gedeeld met FR000120-D01a</v>
      </c>
      <c r="AH36" s="23" t="str">
        <f t="shared" si="12"/>
        <v>Gedeeld met FR000120-D01a</v>
      </c>
      <c r="AI36" s="55" t="str">
        <f t="shared" si="12"/>
        <v>Gedeeld met FR000120-D01a</v>
      </c>
      <c r="AJ36" s="55" t="str">
        <f t="shared" si="12"/>
        <v>Gedeeld met FR000120-D01a</v>
      </c>
      <c r="AK36" s="55" t="str">
        <f t="shared" si="12"/>
        <v>Gedeeld met FR000120-D01a</v>
      </c>
      <c r="AL36" s="55" t="str">
        <f t="shared" si="12"/>
        <v>Gedeeld met FR000120-D01a</v>
      </c>
      <c r="AM36" s="23" t="str">
        <f t="shared" si="12"/>
        <v>Gedeeld met FR000120-D01a</v>
      </c>
      <c r="AN36" s="23" t="str">
        <f t="shared" si="12"/>
        <v>Gedeeld met FR000120-D01a</v>
      </c>
      <c r="AO36" s="23" t="str">
        <f t="shared" si="12"/>
        <v>Gedeeld met FR000120-D01a</v>
      </c>
      <c r="AP36" s="23" t="str">
        <f t="shared" si="12"/>
        <v>Gedeeld met FR000120-D01a</v>
      </c>
      <c r="AQ36" s="23"/>
      <c r="AR36" s="17" t="str">
        <f t="shared" si="13"/>
        <v>Gedeeld met FR000120-D01a</v>
      </c>
      <c r="AS36" s="17" t="str">
        <f t="shared" si="13"/>
        <v>Gedeeld met FR000120-D01a</v>
      </c>
      <c r="AT36" s="50" t="str">
        <f t="shared" si="13"/>
        <v>Gedeeld met FR000120-D01a</v>
      </c>
      <c r="AU36" s="50" t="str">
        <f t="shared" si="13"/>
        <v>Gedeeld met FR000120-D01a</v>
      </c>
      <c r="AV36" s="50" t="str">
        <f t="shared" si="13"/>
        <v>Gedeeld met FR000120-D01a</v>
      </c>
      <c r="AW36" s="50" t="str">
        <f t="shared" si="13"/>
        <v>Gedeeld met FR000120-D01a</v>
      </c>
      <c r="AX36" s="50" t="str">
        <f t="shared" si="13"/>
        <v>Gedeeld met FR000120-D01a</v>
      </c>
      <c r="AY36" s="50" t="str">
        <f t="shared" si="13"/>
        <v>Gedeeld met FR000120-D01a</v>
      </c>
      <c r="AZ36" s="50" t="str">
        <f t="shared" si="13"/>
        <v>Gedeeld met FR000120-D01a</v>
      </c>
      <c r="BA36" s="50" t="str">
        <f t="shared" si="14"/>
        <v>Gedeeld met FR000120-D01a</v>
      </c>
      <c r="BB36" s="50" t="str">
        <f t="shared" si="14"/>
        <v>Gedeeld met FR000120-D01a</v>
      </c>
      <c r="BC36" s="50" t="str">
        <f t="shared" si="14"/>
        <v>Gedeeld met FR000120-D01a</v>
      </c>
      <c r="BD36" s="50" t="str">
        <f t="shared" si="14"/>
        <v>Gedeeld met FR000120-D01a</v>
      </c>
      <c r="BE36" s="50" t="str">
        <f t="shared" si="14"/>
        <v>Gedeeld met FR000120-D01a</v>
      </c>
      <c r="BF36" s="50" t="str">
        <f t="shared" si="14"/>
        <v>Gedeeld met FR000120-D01a</v>
      </c>
      <c r="BG36" s="50" t="str">
        <f t="shared" si="14"/>
        <v>Gedeeld met FR000120-D01a</v>
      </c>
    </row>
    <row r="37" spans="1:59" x14ac:dyDescent="0.2">
      <c r="A37" t="str">
        <f>Tabel1[[#This Row],[Objectcode]]&amp;"-"&amp;Tabel1[[#This Row],[Dakcode]]</f>
        <v>FR000129-D01</v>
      </c>
      <c r="B37" t="s">
        <v>167</v>
      </c>
      <c r="C37" t="s">
        <v>57</v>
      </c>
      <c r="D37" t="s">
        <v>58</v>
      </c>
      <c r="E37" t="s">
        <v>168</v>
      </c>
      <c r="G37" t="s">
        <v>169</v>
      </c>
      <c r="H37">
        <v>1996</v>
      </c>
      <c r="I37" t="s">
        <v>170</v>
      </c>
      <c r="J37"/>
      <c r="K37" s="50">
        <v>720</v>
      </c>
      <c r="L37" s="68" t="s">
        <v>845</v>
      </c>
      <c r="M37" s="69">
        <v>2025</v>
      </c>
      <c r="N37" s="3" t="s">
        <v>63</v>
      </c>
      <c r="O37" t="s">
        <v>64</v>
      </c>
      <c r="P37" s="53">
        <v>650</v>
      </c>
      <c r="Q37" t="s">
        <v>85</v>
      </c>
      <c r="R37" t="s">
        <v>79</v>
      </c>
      <c r="S37" s="50">
        <v>92</v>
      </c>
      <c r="T37" s="8" t="s">
        <v>67</v>
      </c>
      <c r="U37" s="50">
        <v>0</v>
      </c>
      <c r="V37" s="50">
        <v>340</v>
      </c>
      <c r="W37" s="50">
        <v>0</v>
      </c>
      <c r="X37" s="50">
        <v>0</v>
      </c>
      <c r="Y37" s="50">
        <v>761</v>
      </c>
      <c r="Z37" s="50">
        <v>0</v>
      </c>
      <c r="AA37" t="s">
        <v>114</v>
      </c>
      <c r="AB37" t="s">
        <v>114</v>
      </c>
      <c r="AC37" s="50" t="s">
        <v>130</v>
      </c>
      <c r="AE37" t="s">
        <v>115</v>
      </c>
      <c r="AF37" s="9" t="s">
        <v>171</v>
      </c>
      <c r="AG37" s="9">
        <v>4913050</v>
      </c>
      <c r="AH37" s="9" t="s">
        <v>73</v>
      </c>
      <c r="AI37" s="60" t="s">
        <v>74</v>
      </c>
      <c r="AJ37" s="60" t="s">
        <v>162</v>
      </c>
      <c r="AK37" s="55">
        <v>55</v>
      </c>
      <c r="AL37" s="55">
        <v>56</v>
      </c>
      <c r="AM37" s="21">
        <v>43557.125</v>
      </c>
      <c r="AN37" s="9" t="s">
        <v>76</v>
      </c>
      <c r="AO37" s="9" t="s">
        <v>102</v>
      </c>
      <c r="AP37" s="9" t="s">
        <v>163</v>
      </c>
      <c r="AR37" t="s">
        <v>80</v>
      </c>
      <c r="AS37" t="s">
        <v>79</v>
      </c>
      <c r="AT37" s="51">
        <v>32.15</v>
      </c>
      <c r="AU37" s="51">
        <v>0</v>
      </c>
      <c r="AV37" s="51" t="s">
        <v>81</v>
      </c>
      <c r="AW37" s="51" t="s">
        <v>81</v>
      </c>
      <c r="AX37" s="51">
        <v>4</v>
      </c>
      <c r="AY37" s="52">
        <v>0</v>
      </c>
      <c r="AZ37" s="52">
        <v>0</v>
      </c>
      <c r="BA37" s="52">
        <v>4</v>
      </c>
      <c r="BB37" s="52">
        <v>2</v>
      </c>
      <c r="BC37" s="52">
        <v>2</v>
      </c>
      <c r="BD37" s="51">
        <f>(AX37*22)+(AY37*50)+(BB37*22)+(BC37*11)</f>
        <v>154</v>
      </c>
      <c r="BE37" s="51">
        <v>12</v>
      </c>
      <c r="BF37" s="51" t="s">
        <v>189</v>
      </c>
    </row>
    <row r="38" spans="1:59" x14ac:dyDescent="0.2">
      <c r="A38" t="str">
        <f>Tabel1[[#This Row],[Objectcode]]&amp;"-"&amp;Tabel1[[#This Row],[Dakcode]]</f>
        <v>FR000129-D02</v>
      </c>
      <c r="B38" t="s">
        <v>167</v>
      </c>
      <c r="C38" t="s">
        <v>57</v>
      </c>
      <c r="D38" t="s">
        <v>94</v>
      </c>
      <c r="E38" t="s">
        <v>168</v>
      </c>
      <c r="G38" t="s">
        <v>169</v>
      </c>
      <c r="H38">
        <v>1996</v>
      </c>
      <c r="I38" t="s">
        <v>170</v>
      </c>
      <c r="J38"/>
      <c r="K38" s="50">
        <v>720</v>
      </c>
      <c r="L38" s="68" t="s">
        <v>845</v>
      </c>
      <c r="M38" s="69">
        <v>2025</v>
      </c>
      <c r="N38" s="3" t="s">
        <v>63</v>
      </c>
      <c r="O38" t="s">
        <v>90</v>
      </c>
      <c r="P38" s="53">
        <v>23</v>
      </c>
      <c r="Q38" t="s">
        <v>85</v>
      </c>
      <c r="R38" t="s">
        <v>79</v>
      </c>
      <c r="S38" s="50">
        <v>41</v>
      </c>
      <c r="T38" s="8" t="s">
        <v>67</v>
      </c>
      <c r="U38" s="50">
        <v>11</v>
      </c>
      <c r="V38" s="50">
        <v>340</v>
      </c>
      <c r="W38" s="50">
        <f>Tabel1[[#This Row],[Aantal panelen]]*Tabel1[[#This Row],[Paneelpiekvermogen '[Wp']]]/1000</f>
        <v>3.74</v>
      </c>
      <c r="X38" s="50">
        <f>IFERROR(Tabel1[[#This Row],[Totaal piekvermogen '[kWp']]]*1000/Tabel1[[#This Row],[Bruto dakoppervlak '[m2']]],"N.v.t.")</f>
        <v>91.219512195121951</v>
      </c>
      <c r="Y38" s="50">
        <v>761</v>
      </c>
      <c r="Z38" s="50">
        <f>Tabel1[[#This Row],[Totaal piekvermogen '[kWp']]]*Tabel1[[#This Row],[Specifieke opbrengst '[kWh/kWp jaar']]]</f>
        <v>2846.1400000000003</v>
      </c>
      <c r="AA38" t="s">
        <v>92</v>
      </c>
      <c r="AB38" t="s">
        <v>295</v>
      </c>
      <c r="AC38" s="50">
        <v>18</v>
      </c>
      <c r="AD38" t="s">
        <v>79</v>
      </c>
      <c r="AE38" t="s">
        <v>115</v>
      </c>
      <c r="AF38" s="23" t="str">
        <f t="shared" ref="AF38:AP41" si="15">"Gedeeld met "&amp;$A$37</f>
        <v>Gedeeld met FR000129-D01</v>
      </c>
      <c r="AG38" s="23" t="str">
        <f t="shared" si="15"/>
        <v>Gedeeld met FR000129-D01</v>
      </c>
      <c r="AH38" s="23" t="str">
        <f t="shared" si="15"/>
        <v>Gedeeld met FR000129-D01</v>
      </c>
      <c r="AI38" s="55" t="str">
        <f t="shared" si="15"/>
        <v>Gedeeld met FR000129-D01</v>
      </c>
      <c r="AJ38" s="55" t="str">
        <f t="shared" si="15"/>
        <v>Gedeeld met FR000129-D01</v>
      </c>
      <c r="AK38" s="55" t="str">
        <f t="shared" si="15"/>
        <v>Gedeeld met FR000129-D01</v>
      </c>
      <c r="AL38" s="55" t="str">
        <f t="shared" si="15"/>
        <v>Gedeeld met FR000129-D01</v>
      </c>
      <c r="AM38" s="23" t="str">
        <f t="shared" si="15"/>
        <v>Gedeeld met FR000129-D01</v>
      </c>
      <c r="AN38" s="23" t="str">
        <f t="shared" si="15"/>
        <v>Gedeeld met FR000129-D01</v>
      </c>
      <c r="AO38" s="23" t="str">
        <f t="shared" si="15"/>
        <v>Gedeeld met FR000129-D01</v>
      </c>
      <c r="AP38" s="23" t="str">
        <f t="shared" si="15"/>
        <v>Gedeeld met FR000129-D01</v>
      </c>
      <c r="AQ38" s="22"/>
      <c r="AR38" s="23" t="str">
        <f t="shared" ref="AR38:BF41" si="16">"Gedeeld met "&amp;$A$37</f>
        <v>Gedeeld met FR000129-D01</v>
      </c>
      <c r="AS38" s="23" t="str">
        <f t="shared" si="16"/>
        <v>Gedeeld met FR000129-D01</v>
      </c>
      <c r="AT38" s="55" t="str">
        <f t="shared" si="16"/>
        <v>Gedeeld met FR000129-D01</v>
      </c>
      <c r="AU38" s="55" t="str">
        <f t="shared" si="16"/>
        <v>Gedeeld met FR000129-D01</v>
      </c>
      <c r="AV38" s="55" t="str">
        <f t="shared" si="16"/>
        <v>Gedeeld met FR000129-D01</v>
      </c>
      <c r="AW38" s="55" t="str">
        <f t="shared" si="16"/>
        <v>Gedeeld met FR000129-D01</v>
      </c>
      <c r="AX38" s="55" t="str">
        <f t="shared" si="16"/>
        <v>Gedeeld met FR000129-D01</v>
      </c>
      <c r="AY38" s="55" t="str">
        <f t="shared" si="16"/>
        <v>Gedeeld met FR000129-D01</v>
      </c>
      <c r="AZ38" s="55" t="str">
        <f t="shared" si="16"/>
        <v>Gedeeld met FR000129-D01</v>
      </c>
      <c r="BA38" s="55" t="str">
        <f t="shared" si="16"/>
        <v>Gedeeld met FR000129-D01</v>
      </c>
      <c r="BB38" s="55" t="str">
        <f t="shared" si="16"/>
        <v>Gedeeld met FR000129-D01</v>
      </c>
      <c r="BC38" s="55" t="str">
        <f t="shared" si="16"/>
        <v>Gedeeld met FR000129-D01</v>
      </c>
      <c r="BD38" s="55" t="str">
        <f t="shared" si="16"/>
        <v>Gedeeld met FR000129-D01</v>
      </c>
      <c r="BE38" s="55" t="str">
        <f t="shared" si="16"/>
        <v>Gedeeld met FR000129-D01</v>
      </c>
      <c r="BF38" s="55" t="str">
        <f t="shared" si="16"/>
        <v>Gedeeld met FR000129-D01</v>
      </c>
    </row>
    <row r="39" spans="1:59" x14ac:dyDescent="0.2">
      <c r="A39" t="str">
        <f>Tabel1[[#This Row],[Objectcode]]&amp;"-"&amp;Tabel1[[#This Row],[Dakcode]]</f>
        <v>FR000129-D03</v>
      </c>
      <c r="B39" t="s">
        <v>167</v>
      </c>
      <c r="C39" t="s">
        <v>57</v>
      </c>
      <c r="D39" t="s">
        <v>126</v>
      </c>
      <c r="E39" t="s">
        <v>168</v>
      </c>
      <c r="G39" t="s">
        <v>169</v>
      </c>
      <c r="H39">
        <v>1996</v>
      </c>
      <c r="I39" t="s">
        <v>170</v>
      </c>
      <c r="J39"/>
      <c r="K39" s="50">
        <v>720</v>
      </c>
      <c r="L39" s="68" t="s">
        <v>845</v>
      </c>
      <c r="M39" s="69">
        <v>2025</v>
      </c>
      <c r="N39" s="3" t="s">
        <v>63</v>
      </c>
      <c r="O39" t="s">
        <v>90</v>
      </c>
      <c r="P39" s="53">
        <v>23</v>
      </c>
      <c r="Q39" t="s">
        <v>85</v>
      </c>
      <c r="R39" t="s">
        <v>79</v>
      </c>
      <c r="S39" s="50">
        <v>30</v>
      </c>
      <c r="T39" s="8" t="s">
        <v>67</v>
      </c>
      <c r="U39" s="50">
        <v>7</v>
      </c>
      <c r="V39" s="50">
        <v>340</v>
      </c>
      <c r="W39" s="50">
        <f>Tabel1[[#This Row],[Aantal panelen]]*Tabel1[[#This Row],[Paneelpiekvermogen '[Wp']]]/1000</f>
        <v>2.38</v>
      </c>
      <c r="X39" s="50">
        <f>IFERROR(Tabel1[[#This Row],[Totaal piekvermogen '[kWp']]]*1000/Tabel1[[#This Row],[Bruto dakoppervlak '[m2']]],"N.v.t.")</f>
        <v>79.333333333333329</v>
      </c>
      <c r="Y39" s="50">
        <v>761</v>
      </c>
      <c r="Z39" s="50">
        <f>Tabel1[[#This Row],[Totaal piekvermogen '[kWp']]]*Tabel1[[#This Row],[Specifieke opbrengst '[kWh/kWp jaar']]]</f>
        <v>1811.1799999999998</v>
      </c>
      <c r="AA39" t="s">
        <v>92</v>
      </c>
      <c r="AB39" t="s">
        <v>295</v>
      </c>
      <c r="AC39" s="50">
        <v>18</v>
      </c>
      <c r="AD39" t="s">
        <v>79</v>
      </c>
      <c r="AE39" t="s">
        <v>115</v>
      </c>
      <c r="AF39" s="23" t="str">
        <f t="shared" si="15"/>
        <v>Gedeeld met FR000129-D01</v>
      </c>
      <c r="AG39" s="23" t="str">
        <f t="shared" si="15"/>
        <v>Gedeeld met FR000129-D01</v>
      </c>
      <c r="AH39" s="23" t="str">
        <f t="shared" si="15"/>
        <v>Gedeeld met FR000129-D01</v>
      </c>
      <c r="AI39" s="55" t="str">
        <f t="shared" si="15"/>
        <v>Gedeeld met FR000129-D01</v>
      </c>
      <c r="AJ39" s="55" t="str">
        <f t="shared" si="15"/>
        <v>Gedeeld met FR000129-D01</v>
      </c>
      <c r="AK39" s="55" t="str">
        <f t="shared" si="15"/>
        <v>Gedeeld met FR000129-D01</v>
      </c>
      <c r="AL39" s="55" t="str">
        <f t="shared" si="15"/>
        <v>Gedeeld met FR000129-D01</v>
      </c>
      <c r="AM39" s="23" t="str">
        <f t="shared" si="15"/>
        <v>Gedeeld met FR000129-D01</v>
      </c>
      <c r="AN39" s="23" t="str">
        <f t="shared" si="15"/>
        <v>Gedeeld met FR000129-D01</v>
      </c>
      <c r="AO39" s="23" t="str">
        <f t="shared" si="15"/>
        <v>Gedeeld met FR000129-D01</v>
      </c>
      <c r="AP39" s="23" t="str">
        <f t="shared" si="15"/>
        <v>Gedeeld met FR000129-D01</v>
      </c>
      <c r="AQ39" s="22"/>
      <c r="AR39" s="23" t="str">
        <f t="shared" si="16"/>
        <v>Gedeeld met FR000129-D01</v>
      </c>
      <c r="AS39" s="23" t="str">
        <f t="shared" si="16"/>
        <v>Gedeeld met FR000129-D01</v>
      </c>
      <c r="AT39" s="55" t="str">
        <f t="shared" si="16"/>
        <v>Gedeeld met FR000129-D01</v>
      </c>
      <c r="AU39" s="55" t="str">
        <f t="shared" si="16"/>
        <v>Gedeeld met FR000129-D01</v>
      </c>
      <c r="AV39" s="55" t="str">
        <f t="shared" si="16"/>
        <v>Gedeeld met FR000129-D01</v>
      </c>
      <c r="AW39" s="55" t="str">
        <f t="shared" si="16"/>
        <v>Gedeeld met FR000129-D01</v>
      </c>
      <c r="AX39" s="55" t="str">
        <f t="shared" si="16"/>
        <v>Gedeeld met FR000129-D01</v>
      </c>
      <c r="AY39" s="55" t="str">
        <f t="shared" si="16"/>
        <v>Gedeeld met FR000129-D01</v>
      </c>
      <c r="AZ39" s="55" t="str">
        <f t="shared" si="16"/>
        <v>Gedeeld met FR000129-D01</v>
      </c>
      <c r="BA39" s="55" t="str">
        <f t="shared" si="16"/>
        <v>Gedeeld met FR000129-D01</v>
      </c>
      <c r="BB39" s="55" t="str">
        <f t="shared" si="16"/>
        <v>Gedeeld met FR000129-D01</v>
      </c>
      <c r="BC39" s="55" t="str">
        <f t="shared" si="16"/>
        <v>Gedeeld met FR000129-D01</v>
      </c>
      <c r="BD39" s="55" t="str">
        <f t="shared" si="16"/>
        <v>Gedeeld met FR000129-D01</v>
      </c>
      <c r="BE39" s="55" t="str">
        <f t="shared" si="16"/>
        <v>Gedeeld met FR000129-D01</v>
      </c>
      <c r="BF39" s="55" t="str">
        <f t="shared" si="16"/>
        <v>Gedeeld met FR000129-D01</v>
      </c>
    </row>
    <row r="40" spans="1:59" x14ac:dyDescent="0.2">
      <c r="A40" t="str">
        <f>Tabel1[[#This Row],[Objectcode]]&amp;"-"&amp;Tabel1[[#This Row],[Dakcode]]</f>
        <v>FR000129-D04a</v>
      </c>
      <c r="B40" t="s">
        <v>167</v>
      </c>
      <c r="C40" t="s">
        <v>57</v>
      </c>
      <c r="D40" t="s">
        <v>803</v>
      </c>
      <c r="E40" t="s">
        <v>168</v>
      </c>
      <c r="G40" t="s">
        <v>169</v>
      </c>
      <c r="H40">
        <v>1996</v>
      </c>
      <c r="I40" t="s">
        <v>170</v>
      </c>
      <c r="J40"/>
      <c r="K40" s="50">
        <v>720</v>
      </c>
      <c r="L40" s="68" t="s">
        <v>845</v>
      </c>
      <c r="M40" s="69">
        <v>2025</v>
      </c>
      <c r="N40" s="3" t="s">
        <v>63</v>
      </c>
      <c r="O40" t="s">
        <v>64</v>
      </c>
      <c r="P40" s="53">
        <v>64</v>
      </c>
      <c r="Q40" t="s">
        <v>85</v>
      </c>
      <c r="R40" t="s">
        <v>79</v>
      </c>
      <c r="S40" s="50">
        <v>335</v>
      </c>
      <c r="T40" s="8" t="s">
        <v>67</v>
      </c>
      <c r="U40" s="50">
        <v>52</v>
      </c>
      <c r="V40" s="50">
        <v>340</v>
      </c>
      <c r="W40" s="50">
        <f>Tabel1[[#This Row],[Aantal panelen]]*Tabel1[[#This Row],[Paneelpiekvermogen '[Wp']]]/1000</f>
        <v>17.68</v>
      </c>
      <c r="X40" s="50">
        <f>IFERROR(Tabel1[[#This Row],[Totaal piekvermogen '[kWp']]]*1000/Tabel1[[#This Row],[Bruto dakoppervlak '[m2']]],"N.v.t.")</f>
        <v>52.776119402985074</v>
      </c>
      <c r="Y40" s="50">
        <v>761</v>
      </c>
      <c r="Z40" s="50">
        <f>Tabel1[[#This Row],[Totaal piekvermogen '[kWp']]]*Tabel1[[#This Row],[Specifieke opbrengst '[kWh/kWp jaar']]]</f>
        <v>13454.48</v>
      </c>
      <c r="AA40" t="s">
        <v>68</v>
      </c>
      <c r="AB40" t="s">
        <v>147</v>
      </c>
      <c r="AC40" s="50">
        <v>10</v>
      </c>
      <c r="AD40" t="s">
        <v>79</v>
      </c>
      <c r="AE40" t="s">
        <v>115</v>
      </c>
      <c r="AF40" s="23" t="str">
        <f t="shared" si="15"/>
        <v>Gedeeld met FR000129-D01</v>
      </c>
      <c r="AG40" s="23" t="str">
        <f t="shared" si="15"/>
        <v>Gedeeld met FR000129-D01</v>
      </c>
      <c r="AH40" s="23" t="str">
        <f t="shared" si="15"/>
        <v>Gedeeld met FR000129-D01</v>
      </c>
      <c r="AI40" s="55" t="str">
        <f t="shared" si="15"/>
        <v>Gedeeld met FR000129-D01</v>
      </c>
      <c r="AJ40" s="55" t="str">
        <f t="shared" si="15"/>
        <v>Gedeeld met FR000129-D01</v>
      </c>
      <c r="AK40" s="55" t="str">
        <f t="shared" si="15"/>
        <v>Gedeeld met FR000129-D01</v>
      </c>
      <c r="AL40" s="55" t="str">
        <f t="shared" si="15"/>
        <v>Gedeeld met FR000129-D01</v>
      </c>
      <c r="AM40" s="23" t="str">
        <f t="shared" si="15"/>
        <v>Gedeeld met FR000129-D01</v>
      </c>
      <c r="AN40" s="23" t="str">
        <f t="shared" si="15"/>
        <v>Gedeeld met FR000129-D01</v>
      </c>
      <c r="AO40" s="23" t="str">
        <f t="shared" si="15"/>
        <v>Gedeeld met FR000129-D01</v>
      </c>
      <c r="AP40" s="23" t="str">
        <f t="shared" si="15"/>
        <v>Gedeeld met FR000129-D01</v>
      </c>
      <c r="AQ40" s="22"/>
      <c r="AR40" s="23" t="str">
        <f t="shared" si="16"/>
        <v>Gedeeld met FR000129-D01</v>
      </c>
      <c r="AS40" s="23" t="str">
        <f t="shared" si="16"/>
        <v>Gedeeld met FR000129-D01</v>
      </c>
      <c r="AT40" s="55" t="str">
        <f t="shared" si="16"/>
        <v>Gedeeld met FR000129-D01</v>
      </c>
      <c r="AU40" s="55" t="str">
        <f t="shared" si="16"/>
        <v>Gedeeld met FR000129-D01</v>
      </c>
      <c r="AV40" s="55" t="str">
        <f t="shared" si="16"/>
        <v>Gedeeld met FR000129-D01</v>
      </c>
      <c r="AW40" s="55" t="str">
        <f t="shared" si="16"/>
        <v>Gedeeld met FR000129-D01</v>
      </c>
      <c r="AX40" s="55" t="str">
        <f t="shared" si="16"/>
        <v>Gedeeld met FR000129-D01</v>
      </c>
      <c r="AY40" s="55" t="str">
        <f t="shared" si="16"/>
        <v>Gedeeld met FR000129-D01</v>
      </c>
      <c r="AZ40" s="55" t="str">
        <f t="shared" si="16"/>
        <v>Gedeeld met FR000129-D01</v>
      </c>
      <c r="BA40" s="55" t="str">
        <f t="shared" si="16"/>
        <v>Gedeeld met FR000129-D01</v>
      </c>
      <c r="BB40" s="55" t="str">
        <f t="shared" si="16"/>
        <v>Gedeeld met FR000129-D01</v>
      </c>
      <c r="BC40" s="55" t="str">
        <f t="shared" si="16"/>
        <v>Gedeeld met FR000129-D01</v>
      </c>
      <c r="BD40" s="55" t="str">
        <f t="shared" si="16"/>
        <v>Gedeeld met FR000129-D01</v>
      </c>
      <c r="BE40" s="55" t="str">
        <f t="shared" si="16"/>
        <v>Gedeeld met FR000129-D01</v>
      </c>
      <c r="BF40" s="55" t="str">
        <f t="shared" si="16"/>
        <v>Gedeeld met FR000129-D01</v>
      </c>
    </row>
    <row r="41" spans="1:59" x14ac:dyDescent="0.2">
      <c r="A41" t="str">
        <f>Tabel1[[#This Row],[Objectcode]]&amp;"-"&amp;Tabel1[[#This Row],[Dakcode]]</f>
        <v>FR000129-D04b</v>
      </c>
      <c r="B41" t="s">
        <v>167</v>
      </c>
      <c r="C41" t="s">
        <v>57</v>
      </c>
      <c r="D41" t="s">
        <v>802</v>
      </c>
      <c r="E41" t="s">
        <v>168</v>
      </c>
      <c r="G41" t="s">
        <v>169</v>
      </c>
      <c r="H41">
        <v>1996</v>
      </c>
      <c r="I41" t="s">
        <v>170</v>
      </c>
      <c r="J41"/>
      <c r="K41" s="50">
        <v>720</v>
      </c>
      <c r="L41" s="68" t="s">
        <v>845</v>
      </c>
      <c r="M41" s="69">
        <v>2025</v>
      </c>
      <c r="N41" s="3" t="s">
        <v>63</v>
      </c>
      <c r="O41" t="s">
        <v>64</v>
      </c>
      <c r="P41" s="53">
        <v>64</v>
      </c>
      <c r="Q41" t="s">
        <v>85</v>
      </c>
      <c r="R41" t="s">
        <v>79</v>
      </c>
      <c r="S41" s="50" t="str">
        <f>"Gedeeld met "&amp;$A$40</f>
        <v>Gedeeld met FR000129-D04a</v>
      </c>
      <c r="T41" s="8" t="s">
        <v>67</v>
      </c>
      <c r="U41" s="50" t="str">
        <f>"Gedeeld met "&amp;$A$40</f>
        <v>Gedeeld met FR000129-D04a</v>
      </c>
      <c r="V41" s="50">
        <v>340</v>
      </c>
      <c r="W41" s="50" t="str">
        <f>"Gedeeld met "&amp;$A$40</f>
        <v>Gedeeld met FR000129-D04a</v>
      </c>
      <c r="X41" s="50" t="str">
        <f>IFERROR(Tabel1[[#This Row],[Totaal piekvermogen '[kWp']]]*1000/Tabel1[[#This Row],[Bruto dakoppervlak '[m2']]],"N.v.t.")</f>
        <v>N.v.t.</v>
      </c>
      <c r="Y41" s="50">
        <v>761</v>
      </c>
      <c r="Z41" s="50" t="str">
        <f>"Gedeeld met "&amp;$A$40</f>
        <v>Gedeeld met FR000129-D04a</v>
      </c>
      <c r="AA41" s="17" t="str">
        <f>"Gedeeld met "&amp;$A$40</f>
        <v>Gedeeld met FR000129-D04a</v>
      </c>
      <c r="AB41" s="17" t="str">
        <f>"Gedeeld met "&amp;$A$40</f>
        <v>Gedeeld met FR000129-D04a</v>
      </c>
      <c r="AC41" s="50" t="str">
        <f>"Gedeeld met "&amp;$A$40</f>
        <v>Gedeeld met FR000129-D04a</v>
      </c>
      <c r="AD41" t="s">
        <v>79</v>
      </c>
      <c r="AE41" t="s">
        <v>115</v>
      </c>
      <c r="AF41" s="23" t="str">
        <f t="shared" si="15"/>
        <v>Gedeeld met FR000129-D01</v>
      </c>
      <c r="AG41" s="23" t="str">
        <f t="shared" si="15"/>
        <v>Gedeeld met FR000129-D01</v>
      </c>
      <c r="AH41" s="23" t="str">
        <f t="shared" si="15"/>
        <v>Gedeeld met FR000129-D01</v>
      </c>
      <c r="AI41" s="55" t="str">
        <f t="shared" si="15"/>
        <v>Gedeeld met FR000129-D01</v>
      </c>
      <c r="AJ41" s="55" t="str">
        <f t="shared" si="15"/>
        <v>Gedeeld met FR000129-D01</v>
      </c>
      <c r="AK41" s="55" t="str">
        <f t="shared" si="15"/>
        <v>Gedeeld met FR000129-D01</v>
      </c>
      <c r="AL41" s="55" t="str">
        <f t="shared" si="15"/>
        <v>Gedeeld met FR000129-D01</v>
      </c>
      <c r="AM41" s="23" t="str">
        <f t="shared" si="15"/>
        <v>Gedeeld met FR000129-D01</v>
      </c>
      <c r="AN41" s="23" t="str">
        <f t="shared" si="15"/>
        <v>Gedeeld met FR000129-D01</v>
      </c>
      <c r="AO41" s="23" t="str">
        <f t="shared" si="15"/>
        <v>Gedeeld met FR000129-D01</v>
      </c>
      <c r="AP41" s="23" t="str">
        <f t="shared" si="15"/>
        <v>Gedeeld met FR000129-D01</v>
      </c>
      <c r="AQ41" s="22"/>
      <c r="AR41" s="23" t="str">
        <f t="shared" si="16"/>
        <v>Gedeeld met FR000129-D01</v>
      </c>
      <c r="AS41" s="23" t="str">
        <f t="shared" si="16"/>
        <v>Gedeeld met FR000129-D01</v>
      </c>
      <c r="AT41" s="55" t="str">
        <f t="shared" si="16"/>
        <v>Gedeeld met FR000129-D01</v>
      </c>
      <c r="AU41" s="55" t="str">
        <f t="shared" si="16"/>
        <v>Gedeeld met FR000129-D01</v>
      </c>
      <c r="AV41" s="55" t="str">
        <f t="shared" si="16"/>
        <v>Gedeeld met FR000129-D01</v>
      </c>
      <c r="AW41" s="55" t="str">
        <f t="shared" si="16"/>
        <v>Gedeeld met FR000129-D01</v>
      </c>
      <c r="AX41" s="55" t="str">
        <f t="shared" si="16"/>
        <v>Gedeeld met FR000129-D01</v>
      </c>
      <c r="AY41" s="55" t="str">
        <f t="shared" si="16"/>
        <v>Gedeeld met FR000129-D01</v>
      </c>
      <c r="AZ41" s="55" t="str">
        <f t="shared" si="16"/>
        <v>Gedeeld met FR000129-D01</v>
      </c>
      <c r="BA41" s="55" t="str">
        <f t="shared" si="16"/>
        <v>Gedeeld met FR000129-D01</v>
      </c>
      <c r="BB41" s="55" t="str">
        <f t="shared" si="16"/>
        <v>Gedeeld met FR000129-D01</v>
      </c>
      <c r="BC41" s="55" t="str">
        <f t="shared" si="16"/>
        <v>Gedeeld met FR000129-D01</v>
      </c>
      <c r="BD41" s="55" t="str">
        <f t="shared" si="16"/>
        <v>Gedeeld met FR000129-D01</v>
      </c>
      <c r="BE41" s="55" t="str">
        <f t="shared" si="16"/>
        <v>Gedeeld met FR000129-D01</v>
      </c>
      <c r="BF41" s="55" t="str">
        <f t="shared" si="16"/>
        <v>Gedeeld met FR000129-D01</v>
      </c>
    </row>
    <row r="42" spans="1:59" x14ac:dyDescent="0.2">
      <c r="A42" t="str">
        <f>Tabel1[[#This Row],[Objectcode]]&amp;"-"&amp;Tabel1[[#This Row],[Dakcode]]</f>
        <v>FR000280-</v>
      </c>
      <c r="B42" t="s">
        <v>172</v>
      </c>
      <c r="C42" t="s">
        <v>173</v>
      </c>
      <c r="E42" t="s">
        <v>735</v>
      </c>
      <c r="F42" t="s">
        <v>736</v>
      </c>
      <c r="G42" t="s">
        <v>174</v>
      </c>
      <c r="H42">
        <v>1955</v>
      </c>
      <c r="I42" t="s">
        <v>175</v>
      </c>
      <c r="J42"/>
      <c r="K42" s="50">
        <v>55</v>
      </c>
      <c r="L42" s="68" t="s">
        <v>130</v>
      </c>
      <c r="M42" s="69" t="s">
        <v>114</v>
      </c>
      <c r="N42" s="3" t="s">
        <v>63</v>
      </c>
      <c r="P42" s="53"/>
      <c r="S42" s="50"/>
      <c r="T42" s="8"/>
      <c r="U42" s="50"/>
      <c r="V42" s="50">
        <v>340</v>
      </c>
      <c r="W42" s="50">
        <f>Tabel1[[#This Row],[Aantal panelen]]*Tabel1[[#This Row],[Paneelpiekvermogen '[Wp']]]/1000</f>
        <v>0</v>
      </c>
      <c r="X42" s="50" t="str">
        <f>IFERROR(Tabel1[[#This Row],[Totaal piekvermogen '[kWp']]]*1000/Tabel1[[#This Row],[Bruto dakoppervlak '[m2']]],"N.v.t.")</f>
        <v>N.v.t.</v>
      </c>
      <c r="Y42" s="50"/>
      <c r="Z42" s="50">
        <f>Tabel1[[#This Row],[Totaal piekvermogen '[kWp']]]*Tabel1[[#This Row],[Specifieke opbrengst '[kWh/kWp jaar']]]</f>
        <v>0</v>
      </c>
      <c r="AC42" s="50"/>
      <c r="AE42" t="s">
        <v>115</v>
      </c>
      <c r="AF42" s="9" t="s">
        <v>176</v>
      </c>
      <c r="AG42" s="9">
        <v>4920777</v>
      </c>
      <c r="AH42" s="9" t="s">
        <v>73</v>
      </c>
      <c r="AI42" s="60" t="s">
        <v>74</v>
      </c>
      <c r="AJ42" s="60" t="s">
        <v>177</v>
      </c>
      <c r="AK42" s="55">
        <v>61</v>
      </c>
      <c r="AL42" s="55">
        <v>41</v>
      </c>
      <c r="AM42" s="21">
        <v>43561.520833333336</v>
      </c>
      <c r="AN42" s="9" t="s">
        <v>76</v>
      </c>
      <c r="AO42" s="9" t="s">
        <v>102</v>
      </c>
      <c r="AP42" s="9" t="s">
        <v>141</v>
      </c>
      <c r="AR42">
        <v>0</v>
      </c>
      <c r="AS42">
        <v>0</v>
      </c>
      <c r="AT42" s="51" t="s">
        <v>79</v>
      </c>
      <c r="AU42" s="51">
        <v>0</v>
      </c>
      <c r="AV42" s="51" t="s">
        <v>81</v>
      </c>
      <c r="AW42" s="51" t="s">
        <v>114</v>
      </c>
      <c r="AX42" s="51">
        <v>5</v>
      </c>
      <c r="AY42" s="51">
        <v>0</v>
      </c>
      <c r="AZ42" s="51">
        <v>3</v>
      </c>
      <c r="BA42" s="51">
        <v>2</v>
      </c>
      <c r="BB42" s="51">
        <v>0</v>
      </c>
      <c r="BC42" s="51">
        <v>0</v>
      </c>
      <c r="BD42" s="51">
        <f>(AX42*22)+(AY42*50)+(BB42*22)+(BC42*11)</f>
        <v>110</v>
      </c>
      <c r="BE42" s="51">
        <v>10</v>
      </c>
      <c r="BF42" s="51" t="s">
        <v>189</v>
      </c>
      <c r="BG42" s="51" t="s">
        <v>178</v>
      </c>
    </row>
    <row r="43" spans="1:59" x14ac:dyDescent="0.2">
      <c r="A43" t="str">
        <f>Tabel1[[#This Row],[Objectcode]]&amp;"-"&amp;Tabel1[[#This Row],[Dakcode]]</f>
        <v>FR000294-</v>
      </c>
      <c r="B43" t="s">
        <v>179</v>
      </c>
      <c r="C43" t="s">
        <v>173</v>
      </c>
      <c r="E43" t="s">
        <v>180</v>
      </c>
      <c r="G43" t="s">
        <v>157</v>
      </c>
      <c r="H43">
        <v>1994</v>
      </c>
      <c r="I43" t="s">
        <v>113</v>
      </c>
      <c r="J43"/>
      <c r="K43" s="50">
        <v>1094</v>
      </c>
      <c r="L43" s="68" t="s">
        <v>840</v>
      </c>
      <c r="M43" s="69" t="s">
        <v>130</v>
      </c>
      <c r="N43" s="3" t="s">
        <v>63</v>
      </c>
      <c r="P43" s="53"/>
      <c r="S43" s="50"/>
      <c r="T43" s="8"/>
      <c r="U43" s="50"/>
      <c r="V43" s="50">
        <v>340</v>
      </c>
      <c r="W43" s="50">
        <f>Tabel1[[#This Row],[Aantal panelen]]*Tabel1[[#This Row],[Paneelpiekvermogen '[Wp']]]/1000</f>
        <v>0</v>
      </c>
      <c r="X43" s="50" t="str">
        <f>IFERROR(Tabel1[[#This Row],[Totaal piekvermogen '[kWp']]]*1000/Tabel1[[#This Row],[Bruto dakoppervlak '[m2']]],"N.v.t.")</f>
        <v>N.v.t.</v>
      </c>
      <c r="Y43" s="50"/>
      <c r="Z43" s="50">
        <f>Tabel1[[#This Row],[Totaal piekvermogen '[kWp']]]*Tabel1[[#This Row],[Specifieke opbrengst '[kWh/kWp jaar']]]</f>
        <v>0</v>
      </c>
      <c r="AC43" s="50"/>
      <c r="AK43" s="55"/>
      <c r="AL43" s="55"/>
      <c r="AM43" s="21"/>
      <c r="BD43" s="51">
        <f>(AX43*22)+(AY43*50)+(BB43*22)+(BC43*11)</f>
        <v>0</v>
      </c>
    </row>
    <row r="44" spans="1:59" x14ac:dyDescent="0.2">
      <c r="A44" t="str">
        <f>Tabel1[[#This Row],[Objectcode]]&amp;"-"&amp;Tabel1[[#This Row],[Dakcode]]</f>
        <v>GD000007-D01</v>
      </c>
      <c r="B44" t="s">
        <v>181</v>
      </c>
      <c r="C44" t="s">
        <v>57</v>
      </c>
      <c r="D44" t="s">
        <v>58</v>
      </c>
      <c r="E44" t="s">
        <v>182</v>
      </c>
      <c r="F44" t="s">
        <v>183</v>
      </c>
      <c r="G44" t="s">
        <v>184</v>
      </c>
      <c r="H44">
        <v>1993</v>
      </c>
      <c r="I44" t="s">
        <v>113</v>
      </c>
      <c r="J44"/>
      <c r="K44" s="50">
        <v>300</v>
      </c>
      <c r="L44" s="68" t="s">
        <v>130</v>
      </c>
      <c r="M44" s="69">
        <v>2025</v>
      </c>
      <c r="N44" s="3" t="s">
        <v>185</v>
      </c>
      <c r="O44" t="s">
        <v>90</v>
      </c>
      <c r="P44" s="53">
        <v>11</v>
      </c>
      <c r="Q44" t="s">
        <v>85</v>
      </c>
      <c r="R44" t="s">
        <v>88</v>
      </c>
      <c r="S44" s="50">
        <v>67.5</v>
      </c>
      <c r="T44" s="8" t="s">
        <v>67</v>
      </c>
      <c r="U44" s="50">
        <v>28</v>
      </c>
      <c r="V44" s="50">
        <v>340</v>
      </c>
      <c r="W44" s="50">
        <f>Tabel1[[#This Row],[Aantal panelen]]*Tabel1[[#This Row],[Paneelpiekvermogen '[Wp']]]/1000</f>
        <v>9.52</v>
      </c>
      <c r="X44" s="50">
        <f>IFERROR(Tabel1[[#This Row],[Totaal piekvermogen '[kWp']]]*1000/Tabel1[[#This Row],[Bruto dakoppervlak '[m2']]],"N.v.t.")</f>
        <v>141.03703703703704</v>
      </c>
      <c r="Y44" s="50">
        <v>762.8</v>
      </c>
      <c r="Z44" s="50">
        <f>Tabel1[[#This Row],[Totaal piekvermogen '[kWp']]]*Tabel1[[#This Row],[Specifieke opbrengst '[kWh/kWp jaar']]]</f>
        <v>7261.8559999999989</v>
      </c>
      <c r="AA44" t="s">
        <v>92</v>
      </c>
      <c r="AB44" t="s">
        <v>125</v>
      </c>
      <c r="AC44" s="50">
        <v>20</v>
      </c>
      <c r="AD44" t="s">
        <v>70</v>
      </c>
      <c r="AE44" t="s">
        <v>115</v>
      </c>
      <c r="AF44" s="9" t="s">
        <v>186</v>
      </c>
      <c r="AG44" s="9">
        <v>4920813</v>
      </c>
      <c r="AH44" s="9" t="s">
        <v>73</v>
      </c>
      <c r="AI44" s="60" t="s">
        <v>79</v>
      </c>
      <c r="AJ44" s="60" t="s">
        <v>79</v>
      </c>
      <c r="AK44" s="55">
        <v>204</v>
      </c>
      <c r="AL44" s="55">
        <v>185</v>
      </c>
      <c r="AM44" s="21">
        <v>43486.197916666664</v>
      </c>
      <c r="AN44" s="9" t="s">
        <v>76</v>
      </c>
      <c r="AO44" s="9" t="s">
        <v>187</v>
      </c>
      <c r="AP44" s="9" t="s">
        <v>79</v>
      </c>
      <c r="AR44">
        <v>0</v>
      </c>
      <c r="AS44" t="s">
        <v>79</v>
      </c>
      <c r="AT44" s="51" t="s">
        <v>79</v>
      </c>
      <c r="AU44" s="51" t="s">
        <v>188</v>
      </c>
      <c r="AV44" s="51" t="s">
        <v>81</v>
      </c>
      <c r="AW44" s="51" t="s">
        <v>81</v>
      </c>
      <c r="AX44" s="51">
        <v>4</v>
      </c>
      <c r="AY44" s="52">
        <v>0</v>
      </c>
      <c r="AZ44" s="52">
        <v>0</v>
      </c>
      <c r="BA44" s="52">
        <v>4</v>
      </c>
      <c r="BB44" s="52">
        <v>0</v>
      </c>
      <c r="BC44" s="52">
        <v>0</v>
      </c>
      <c r="BD44" s="51">
        <f>(AX44*22)+(AY44*50)+(BB44*22)+(BC44*11)</f>
        <v>88</v>
      </c>
      <c r="BE44" s="51">
        <v>30</v>
      </c>
      <c r="BF44" s="51" t="s">
        <v>189</v>
      </c>
      <c r="BG44" s="51" t="s">
        <v>190</v>
      </c>
    </row>
    <row r="45" spans="1:59" x14ac:dyDescent="0.2">
      <c r="A45" t="str">
        <f>Tabel1[[#This Row],[Objectcode]]&amp;"-"&amp;Tabel1[[#This Row],[Dakcode]]</f>
        <v>GD000007-D02</v>
      </c>
      <c r="B45" t="s">
        <v>181</v>
      </c>
      <c r="C45" t="s">
        <v>57</v>
      </c>
      <c r="D45" t="s">
        <v>94</v>
      </c>
      <c r="E45" t="s">
        <v>182</v>
      </c>
      <c r="F45" t="s">
        <v>183</v>
      </c>
      <c r="G45" t="s">
        <v>184</v>
      </c>
      <c r="H45">
        <v>1993</v>
      </c>
      <c r="I45" t="s">
        <v>113</v>
      </c>
      <c r="J45"/>
      <c r="K45" s="50" t="str">
        <f>"Zie "&amp;$A$44</f>
        <v>Zie GD000007-D01</v>
      </c>
      <c r="L45" s="68" t="s">
        <v>130</v>
      </c>
      <c r="M45" s="69">
        <v>2025</v>
      </c>
      <c r="N45" s="3" t="s">
        <v>185</v>
      </c>
      <c r="O45" t="s">
        <v>90</v>
      </c>
      <c r="P45" s="53">
        <v>11</v>
      </c>
      <c r="Q45" t="s">
        <v>85</v>
      </c>
      <c r="R45" t="s">
        <v>88</v>
      </c>
      <c r="S45" s="50">
        <v>67.5</v>
      </c>
      <c r="T45" s="8" t="s">
        <v>67</v>
      </c>
      <c r="U45" s="50">
        <v>28</v>
      </c>
      <c r="V45" s="50">
        <v>340</v>
      </c>
      <c r="W45" s="50">
        <f>Tabel1[[#This Row],[Aantal panelen]]*Tabel1[[#This Row],[Paneelpiekvermogen '[Wp']]]/1000</f>
        <v>9.52</v>
      </c>
      <c r="X45" s="50">
        <f>IFERROR(Tabel1[[#This Row],[Totaal piekvermogen '[kWp']]]*1000/Tabel1[[#This Row],[Bruto dakoppervlak '[m2']]],"N.v.t.")</f>
        <v>141.03703703703704</v>
      </c>
      <c r="Y45" s="50">
        <v>762.8</v>
      </c>
      <c r="Z45" s="50">
        <f>Tabel1[[#This Row],[Totaal piekvermogen '[kWp']]]*Tabel1[[#This Row],[Specifieke opbrengst '[kWh/kWp jaar']]]</f>
        <v>7261.8559999999989</v>
      </c>
      <c r="AA45" t="s">
        <v>92</v>
      </c>
      <c r="AB45" t="s">
        <v>127</v>
      </c>
      <c r="AC45" s="50">
        <v>20</v>
      </c>
      <c r="AD45" t="s">
        <v>70</v>
      </c>
      <c r="AE45" t="s">
        <v>115</v>
      </c>
      <c r="AF45" s="23" t="str">
        <f t="shared" ref="AF45:AP46" si="17">"Gedeeld met "&amp;$A$44</f>
        <v>Gedeeld met GD000007-D01</v>
      </c>
      <c r="AG45" s="23" t="str">
        <f t="shared" si="17"/>
        <v>Gedeeld met GD000007-D01</v>
      </c>
      <c r="AH45" s="23" t="str">
        <f t="shared" si="17"/>
        <v>Gedeeld met GD000007-D01</v>
      </c>
      <c r="AI45" s="55" t="str">
        <f t="shared" si="17"/>
        <v>Gedeeld met GD000007-D01</v>
      </c>
      <c r="AJ45" s="55" t="str">
        <f t="shared" si="17"/>
        <v>Gedeeld met GD000007-D01</v>
      </c>
      <c r="AK45" s="55" t="str">
        <f t="shared" si="17"/>
        <v>Gedeeld met GD000007-D01</v>
      </c>
      <c r="AL45" s="55" t="str">
        <f t="shared" si="17"/>
        <v>Gedeeld met GD000007-D01</v>
      </c>
      <c r="AM45" s="23" t="str">
        <f t="shared" si="17"/>
        <v>Gedeeld met GD000007-D01</v>
      </c>
      <c r="AN45" s="23" t="str">
        <f t="shared" si="17"/>
        <v>Gedeeld met GD000007-D01</v>
      </c>
      <c r="AO45" s="23" t="str">
        <f t="shared" si="17"/>
        <v>Gedeeld met GD000007-D01</v>
      </c>
      <c r="AP45" s="23" t="str">
        <f t="shared" si="17"/>
        <v>Gedeeld met GD000007-D01</v>
      </c>
      <c r="AQ45" s="23"/>
      <c r="AR45" s="17" t="str">
        <f t="shared" ref="AR45:AZ46" si="18">"Gedeeld met "&amp;$A$44</f>
        <v>Gedeeld met GD000007-D01</v>
      </c>
      <c r="AS45" s="17" t="str">
        <f t="shared" si="18"/>
        <v>Gedeeld met GD000007-D01</v>
      </c>
      <c r="AT45" s="50" t="str">
        <f t="shared" si="18"/>
        <v>Gedeeld met GD000007-D01</v>
      </c>
      <c r="AU45" s="50" t="str">
        <f t="shared" si="18"/>
        <v>Gedeeld met GD000007-D01</v>
      </c>
      <c r="AV45" s="50" t="str">
        <f t="shared" si="18"/>
        <v>Gedeeld met GD000007-D01</v>
      </c>
      <c r="AW45" s="50" t="str">
        <f t="shared" si="18"/>
        <v>Gedeeld met GD000007-D01</v>
      </c>
      <c r="AX45" s="50" t="str">
        <f t="shared" si="18"/>
        <v>Gedeeld met GD000007-D01</v>
      </c>
      <c r="AY45" s="50" t="str">
        <f t="shared" si="18"/>
        <v>Gedeeld met GD000007-D01</v>
      </c>
      <c r="AZ45" s="50" t="str">
        <f t="shared" si="18"/>
        <v>Gedeeld met GD000007-D01</v>
      </c>
      <c r="BA45" s="50" t="str">
        <f t="shared" ref="BA45:BG46" si="19">"Gedeeld met "&amp;$A$44</f>
        <v>Gedeeld met GD000007-D01</v>
      </c>
      <c r="BB45" s="50" t="str">
        <f t="shared" si="19"/>
        <v>Gedeeld met GD000007-D01</v>
      </c>
      <c r="BC45" s="50" t="str">
        <f t="shared" si="19"/>
        <v>Gedeeld met GD000007-D01</v>
      </c>
      <c r="BD45" s="50" t="str">
        <f t="shared" si="19"/>
        <v>Gedeeld met GD000007-D01</v>
      </c>
      <c r="BE45" s="50" t="str">
        <f t="shared" si="19"/>
        <v>Gedeeld met GD000007-D01</v>
      </c>
      <c r="BF45" s="50" t="str">
        <f t="shared" si="19"/>
        <v>Gedeeld met GD000007-D01</v>
      </c>
      <c r="BG45" s="50" t="str">
        <f t="shared" si="19"/>
        <v>Gedeeld met GD000007-D01</v>
      </c>
    </row>
    <row r="46" spans="1:59" x14ac:dyDescent="0.2">
      <c r="A46" t="str">
        <f>Tabel1[[#This Row],[Objectcode]]&amp;"-"&amp;Tabel1[[#This Row],[Dakcode]]</f>
        <v>GD000007-D03</v>
      </c>
      <c r="B46" t="s">
        <v>181</v>
      </c>
      <c r="C46" t="s">
        <v>57</v>
      </c>
      <c r="D46" t="s">
        <v>126</v>
      </c>
      <c r="E46" t="s">
        <v>182</v>
      </c>
      <c r="F46" t="s">
        <v>183</v>
      </c>
      <c r="G46" t="s">
        <v>184</v>
      </c>
      <c r="H46">
        <v>1993</v>
      </c>
      <c r="I46" t="s">
        <v>113</v>
      </c>
      <c r="J46"/>
      <c r="K46" s="50" t="str">
        <f>"Zie "&amp;$A$44</f>
        <v>Zie GD000007-D01</v>
      </c>
      <c r="L46" s="68" t="s">
        <v>130</v>
      </c>
      <c r="M46" s="69">
        <v>2020</v>
      </c>
      <c r="N46" s="3" t="s">
        <v>185</v>
      </c>
      <c r="O46" t="s">
        <v>64</v>
      </c>
      <c r="P46" s="53">
        <v>15</v>
      </c>
      <c r="Q46" t="s">
        <v>85</v>
      </c>
      <c r="R46" t="s">
        <v>88</v>
      </c>
      <c r="S46" s="50">
        <v>32.5</v>
      </c>
      <c r="T46" s="8" t="s">
        <v>67</v>
      </c>
      <c r="U46" s="50">
        <v>0</v>
      </c>
      <c r="V46" s="50">
        <v>340</v>
      </c>
      <c r="W46" s="50">
        <f>Tabel1[[#This Row],[Aantal panelen]]*Tabel1[[#This Row],[Paneelpiekvermogen '[Wp']]]/1000</f>
        <v>0</v>
      </c>
      <c r="X46" s="50">
        <f>IFERROR(Tabel1[[#This Row],[Totaal piekvermogen '[kWp']]]*1000/Tabel1[[#This Row],[Bruto dakoppervlak '[m2']]],"N.v.t.")</f>
        <v>0</v>
      </c>
      <c r="Y46" s="50">
        <v>0</v>
      </c>
      <c r="Z46" s="50">
        <f>Tabel1[[#This Row],[Totaal piekvermogen '[kWp']]]*Tabel1[[#This Row],[Specifieke opbrengst '[kWh/kWp jaar']]]</f>
        <v>0</v>
      </c>
      <c r="AA46" t="s">
        <v>114</v>
      </c>
      <c r="AB46" t="s">
        <v>114</v>
      </c>
      <c r="AC46" s="50">
        <v>0</v>
      </c>
      <c r="AD46" t="s">
        <v>70</v>
      </c>
      <c r="AE46" t="s">
        <v>115</v>
      </c>
      <c r="AF46" s="23" t="str">
        <f t="shared" si="17"/>
        <v>Gedeeld met GD000007-D01</v>
      </c>
      <c r="AG46" s="23" t="str">
        <f t="shared" si="17"/>
        <v>Gedeeld met GD000007-D01</v>
      </c>
      <c r="AH46" s="23" t="str">
        <f t="shared" si="17"/>
        <v>Gedeeld met GD000007-D01</v>
      </c>
      <c r="AI46" s="55" t="str">
        <f t="shared" si="17"/>
        <v>Gedeeld met GD000007-D01</v>
      </c>
      <c r="AJ46" s="55" t="str">
        <f t="shared" si="17"/>
        <v>Gedeeld met GD000007-D01</v>
      </c>
      <c r="AK46" s="55" t="str">
        <f t="shared" si="17"/>
        <v>Gedeeld met GD000007-D01</v>
      </c>
      <c r="AL46" s="55" t="str">
        <f t="shared" si="17"/>
        <v>Gedeeld met GD000007-D01</v>
      </c>
      <c r="AM46" s="23" t="str">
        <f t="shared" si="17"/>
        <v>Gedeeld met GD000007-D01</v>
      </c>
      <c r="AN46" s="23" t="str">
        <f t="shared" si="17"/>
        <v>Gedeeld met GD000007-D01</v>
      </c>
      <c r="AO46" s="23" t="str">
        <f t="shared" si="17"/>
        <v>Gedeeld met GD000007-D01</v>
      </c>
      <c r="AP46" s="23" t="str">
        <f t="shared" si="17"/>
        <v>Gedeeld met GD000007-D01</v>
      </c>
      <c r="AQ46" s="23"/>
      <c r="AR46" s="17" t="str">
        <f t="shared" si="18"/>
        <v>Gedeeld met GD000007-D01</v>
      </c>
      <c r="AS46" s="17" t="str">
        <f t="shared" si="18"/>
        <v>Gedeeld met GD000007-D01</v>
      </c>
      <c r="AT46" s="50" t="str">
        <f t="shared" si="18"/>
        <v>Gedeeld met GD000007-D01</v>
      </c>
      <c r="AU46" s="50" t="str">
        <f t="shared" si="18"/>
        <v>Gedeeld met GD000007-D01</v>
      </c>
      <c r="AV46" s="50" t="str">
        <f t="shared" si="18"/>
        <v>Gedeeld met GD000007-D01</v>
      </c>
      <c r="AW46" s="50" t="str">
        <f t="shared" si="18"/>
        <v>Gedeeld met GD000007-D01</v>
      </c>
      <c r="AX46" s="50" t="str">
        <f t="shared" si="18"/>
        <v>Gedeeld met GD000007-D01</v>
      </c>
      <c r="AY46" s="50" t="str">
        <f t="shared" si="18"/>
        <v>Gedeeld met GD000007-D01</v>
      </c>
      <c r="AZ46" s="50" t="str">
        <f t="shared" si="18"/>
        <v>Gedeeld met GD000007-D01</v>
      </c>
      <c r="BA46" s="50" t="str">
        <f t="shared" si="19"/>
        <v>Gedeeld met GD000007-D01</v>
      </c>
      <c r="BB46" s="50" t="str">
        <f t="shared" si="19"/>
        <v>Gedeeld met GD000007-D01</v>
      </c>
      <c r="BC46" s="50" t="str">
        <f t="shared" si="19"/>
        <v>Gedeeld met GD000007-D01</v>
      </c>
      <c r="BD46" s="50" t="str">
        <f t="shared" si="19"/>
        <v>Gedeeld met GD000007-D01</v>
      </c>
      <c r="BE46" s="50" t="str">
        <f t="shared" si="19"/>
        <v>Gedeeld met GD000007-D01</v>
      </c>
      <c r="BF46" s="50" t="str">
        <f t="shared" si="19"/>
        <v>Gedeeld met GD000007-D01</v>
      </c>
      <c r="BG46" s="50" t="str">
        <f t="shared" si="19"/>
        <v>Gedeeld met GD000007-D01</v>
      </c>
    </row>
    <row r="47" spans="1:59" x14ac:dyDescent="0.2">
      <c r="A47" t="str">
        <f>Tabel1[[#This Row],[Objectcode]]&amp;"-"&amp;Tabel1[[#This Row],[Dakcode]]</f>
        <v>GD000010-</v>
      </c>
      <c r="B47" t="s">
        <v>191</v>
      </c>
      <c r="C47" t="s">
        <v>57</v>
      </c>
      <c r="E47" t="s">
        <v>192</v>
      </c>
      <c r="G47" t="s">
        <v>193</v>
      </c>
      <c r="H47">
        <v>1980</v>
      </c>
      <c r="I47" t="s">
        <v>113</v>
      </c>
      <c r="J47"/>
      <c r="K47" s="50">
        <v>360</v>
      </c>
      <c r="L47" s="68" t="s">
        <v>864</v>
      </c>
      <c r="M47" s="69" t="s">
        <v>130</v>
      </c>
      <c r="N47" s="3" t="s">
        <v>185</v>
      </c>
      <c r="P47" s="53"/>
      <c r="S47" s="50"/>
      <c r="T47" s="8"/>
      <c r="U47" s="50"/>
      <c r="V47" s="50">
        <v>340</v>
      </c>
      <c r="W47" s="50">
        <f>Tabel1[[#This Row],[Aantal panelen]]*Tabel1[[#This Row],[Paneelpiekvermogen '[Wp']]]/1000</f>
        <v>0</v>
      </c>
      <c r="X47" s="50" t="str">
        <f>IFERROR(Tabel1[[#This Row],[Totaal piekvermogen '[kWp']]]*1000/Tabel1[[#This Row],[Bruto dakoppervlak '[m2']]],"N.v.t.")</f>
        <v>N.v.t.</v>
      </c>
      <c r="Y47" s="50"/>
      <c r="Z47" s="50">
        <f>Tabel1[[#This Row],[Totaal piekvermogen '[kWp']]]*Tabel1[[#This Row],[Specifieke opbrengst '[kWh/kWp jaar']]]</f>
        <v>0</v>
      </c>
      <c r="AC47" s="50"/>
      <c r="AE47" t="s">
        <v>115</v>
      </c>
      <c r="AF47" s="9" t="s">
        <v>194</v>
      </c>
      <c r="AG47" s="9" t="s">
        <v>195</v>
      </c>
      <c r="AH47" s="9" t="s">
        <v>117</v>
      </c>
      <c r="AI47" s="60" t="s">
        <v>196</v>
      </c>
      <c r="AJ47" s="60" t="s">
        <v>197</v>
      </c>
      <c r="AK47" s="55"/>
      <c r="AL47" s="55"/>
      <c r="AM47" s="21"/>
      <c r="AN47" s="9" t="s">
        <v>120</v>
      </c>
      <c r="AY47" s="52"/>
      <c r="AZ47" s="52"/>
      <c r="BA47" s="52"/>
      <c r="BB47" s="52"/>
      <c r="BC47" s="52"/>
      <c r="BD47" s="51">
        <f t="shared" ref="BD47:BD52" si="20">(AX47*22)+(AY47*50)+(BB47*22)+(BC47*11)</f>
        <v>0</v>
      </c>
    </row>
    <row r="48" spans="1:59" x14ac:dyDescent="0.2">
      <c r="A48" t="str">
        <f>Tabel1[[#This Row],[Objectcode]]&amp;"-"&amp;Tabel1[[#This Row],[Dakcode]]</f>
        <v>GD000169 -D01</v>
      </c>
      <c r="B48" t="s">
        <v>198</v>
      </c>
      <c r="C48" t="s">
        <v>57</v>
      </c>
      <c r="D48" t="s">
        <v>58</v>
      </c>
      <c r="E48" t="s">
        <v>199</v>
      </c>
      <c r="G48" t="s">
        <v>200</v>
      </c>
      <c r="H48">
        <v>1970</v>
      </c>
      <c r="I48" t="s">
        <v>113</v>
      </c>
      <c r="J48"/>
      <c r="K48" s="50">
        <v>1035</v>
      </c>
      <c r="L48" s="68" t="s">
        <v>843</v>
      </c>
      <c r="M48" s="69">
        <v>2027</v>
      </c>
      <c r="N48" s="3" t="s">
        <v>185</v>
      </c>
      <c r="O48" t="s">
        <v>64</v>
      </c>
      <c r="P48" s="53">
        <v>0</v>
      </c>
      <c r="Q48" t="s">
        <v>85</v>
      </c>
      <c r="R48" t="s">
        <v>79</v>
      </c>
      <c r="S48" s="50">
        <v>5</v>
      </c>
      <c r="T48" s="8" t="s">
        <v>67</v>
      </c>
      <c r="U48" s="50">
        <v>0</v>
      </c>
      <c r="V48" s="50">
        <v>340</v>
      </c>
      <c r="W48" s="50">
        <f>Tabel1[[#This Row],[Aantal panelen]]*Tabel1[[#This Row],[Paneelpiekvermogen '[Wp']]]/1000</f>
        <v>0</v>
      </c>
      <c r="X48" s="50">
        <f>IFERROR(Tabel1[[#This Row],[Totaal piekvermogen '[kWp']]]*1000/Tabel1[[#This Row],[Bruto dakoppervlak '[m2']]],"N.v.t.")</f>
        <v>0</v>
      </c>
      <c r="Y48" s="50">
        <v>693</v>
      </c>
      <c r="Z48" s="50">
        <f>Tabel1[[#This Row],[Totaal piekvermogen '[kWp']]]*Tabel1[[#This Row],[Specifieke opbrengst '[kWh/kWp jaar']]]</f>
        <v>0</v>
      </c>
      <c r="AA48" t="s">
        <v>114</v>
      </c>
      <c r="AB48" t="s">
        <v>114</v>
      </c>
      <c r="AC48" s="50">
        <v>0</v>
      </c>
      <c r="AD48" t="s">
        <v>79</v>
      </c>
      <c r="AE48" t="s">
        <v>115</v>
      </c>
      <c r="AF48" s="9" t="s">
        <v>201</v>
      </c>
      <c r="AG48" s="9">
        <v>4937188</v>
      </c>
      <c r="AH48" s="9" t="s">
        <v>73</v>
      </c>
      <c r="AI48" s="60" t="s">
        <v>202</v>
      </c>
      <c r="AJ48" s="60" t="s">
        <v>203</v>
      </c>
      <c r="AK48" s="55">
        <v>53</v>
      </c>
      <c r="AL48" s="55">
        <v>39</v>
      </c>
      <c r="AM48" s="21">
        <v>43643.145833333336</v>
      </c>
      <c r="AN48" s="9" t="s">
        <v>76</v>
      </c>
      <c r="AO48" s="9" t="s">
        <v>102</v>
      </c>
      <c r="AP48" s="9" t="s">
        <v>204</v>
      </c>
      <c r="AR48" t="s">
        <v>121</v>
      </c>
      <c r="AS48" t="s">
        <v>79</v>
      </c>
      <c r="AT48" s="51">
        <v>95</v>
      </c>
      <c r="AU48" s="51">
        <v>2</v>
      </c>
      <c r="AV48" s="51" t="s">
        <v>81</v>
      </c>
      <c r="AW48" s="51" t="s">
        <v>81</v>
      </c>
      <c r="AX48" s="51">
        <v>8</v>
      </c>
      <c r="AY48" s="52">
        <v>0</v>
      </c>
      <c r="AZ48" s="52">
        <v>0</v>
      </c>
      <c r="BA48" s="52">
        <v>8</v>
      </c>
      <c r="BB48" s="52">
        <v>0</v>
      </c>
      <c r="BC48" s="52">
        <v>0</v>
      </c>
      <c r="BD48" s="51">
        <f t="shared" si="20"/>
        <v>176</v>
      </c>
      <c r="BE48" s="51">
        <v>45</v>
      </c>
      <c r="BF48" s="51" t="s">
        <v>189</v>
      </c>
    </row>
    <row r="49" spans="1:59" x14ac:dyDescent="0.2">
      <c r="A49" t="str">
        <f>Tabel1[[#This Row],[Objectcode]]&amp;"-"&amp;Tabel1[[#This Row],[Dakcode]]</f>
        <v>GD000169 -D02</v>
      </c>
      <c r="B49" t="s">
        <v>198</v>
      </c>
      <c r="C49" t="s">
        <v>57</v>
      </c>
      <c r="D49" t="s">
        <v>94</v>
      </c>
      <c r="E49" t="s">
        <v>199</v>
      </c>
      <c r="G49" t="s">
        <v>200</v>
      </c>
      <c r="H49">
        <v>1970</v>
      </c>
      <c r="I49" t="s">
        <v>113</v>
      </c>
      <c r="J49"/>
      <c r="K49" s="50">
        <v>1035</v>
      </c>
      <c r="L49" s="68" t="s">
        <v>843</v>
      </c>
      <c r="M49" s="69">
        <v>2027</v>
      </c>
      <c r="N49" s="3" t="s">
        <v>185</v>
      </c>
      <c r="O49" t="s">
        <v>64</v>
      </c>
      <c r="P49" s="79">
        <v>11</v>
      </c>
      <c r="Q49" t="s">
        <v>85</v>
      </c>
      <c r="R49" t="s">
        <v>79</v>
      </c>
      <c r="S49" s="50">
        <v>119</v>
      </c>
      <c r="T49" s="8" t="s">
        <v>67</v>
      </c>
      <c r="U49" s="50">
        <v>10</v>
      </c>
      <c r="V49" s="50">
        <v>340</v>
      </c>
      <c r="W49" s="50">
        <f>Tabel1[[#This Row],[Aantal panelen]]*Tabel1[[#This Row],[Paneelpiekvermogen '[Wp']]]/1000</f>
        <v>3.4</v>
      </c>
      <c r="X49" s="50">
        <f>IFERROR(Tabel1[[#This Row],[Totaal piekvermogen '[kWp']]]*1000/Tabel1[[#This Row],[Bruto dakoppervlak '[m2']]],"N.v.t.")</f>
        <v>28.571428571428573</v>
      </c>
      <c r="Y49" s="50">
        <v>693</v>
      </c>
      <c r="Z49" s="50">
        <f>Tabel1[[#This Row],[Totaal piekvermogen '[kWp']]]*Tabel1[[#This Row],[Specifieke opbrengst '[kWh/kWp jaar']]]</f>
        <v>2356.1999999999998</v>
      </c>
      <c r="AA49" t="s">
        <v>114</v>
      </c>
      <c r="AB49" t="s">
        <v>114</v>
      </c>
      <c r="AC49" s="50">
        <v>0</v>
      </c>
      <c r="AD49" t="s">
        <v>79</v>
      </c>
      <c r="AE49" t="s">
        <v>115</v>
      </c>
      <c r="AF49" s="9" t="s">
        <v>201</v>
      </c>
      <c r="AG49" s="9">
        <v>4937188</v>
      </c>
      <c r="AH49" s="9" t="s">
        <v>73</v>
      </c>
      <c r="AI49" s="60" t="s">
        <v>202</v>
      </c>
      <c r="AJ49" s="60" t="s">
        <v>203</v>
      </c>
      <c r="AK49" s="55">
        <v>53</v>
      </c>
      <c r="AL49" s="55">
        <v>39</v>
      </c>
      <c r="AM49" s="21">
        <v>43643.145833333336</v>
      </c>
      <c r="AN49" s="9" t="s">
        <v>76</v>
      </c>
      <c r="AO49" s="9" t="s">
        <v>102</v>
      </c>
      <c r="AP49" s="9" t="s">
        <v>204</v>
      </c>
      <c r="AR49" t="s">
        <v>121</v>
      </c>
      <c r="AS49" t="s">
        <v>79</v>
      </c>
      <c r="AT49" s="51">
        <v>95</v>
      </c>
      <c r="AU49" s="51">
        <v>2</v>
      </c>
      <c r="AV49" s="51" t="s">
        <v>81</v>
      </c>
      <c r="AW49" s="51" t="s">
        <v>81</v>
      </c>
      <c r="AX49" s="51">
        <v>8</v>
      </c>
      <c r="AY49" s="52">
        <v>0</v>
      </c>
      <c r="AZ49" s="52">
        <v>0</v>
      </c>
      <c r="BA49" s="52">
        <v>8</v>
      </c>
      <c r="BB49" s="52">
        <v>0</v>
      </c>
      <c r="BC49" s="52">
        <v>0</v>
      </c>
      <c r="BD49" s="51">
        <f t="shared" si="20"/>
        <v>176</v>
      </c>
      <c r="BE49" s="51">
        <v>45</v>
      </c>
      <c r="BF49" s="51" t="s">
        <v>189</v>
      </c>
    </row>
    <row r="50" spans="1:59" x14ac:dyDescent="0.2">
      <c r="A50" t="str">
        <f>Tabel1[[#This Row],[Objectcode]]&amp;"-"&amp;Tabel1[[#This Row],[Dakcode]]</f>
        <v>GD000169 -D03</v>
      </c>
      <c r="B50" t="s">
        <v>198</v>
      </c>
      <c r="C50" t="s">
        <v>57</v>
      </c>
      <c r="D50" t="s">
        <v>126</v>
      </c>
      <c r="E50" t="s">
        <v>199</v>
      </c>
      <c r="G50" t="s">
        <v>200</v>
      </c>
      <c r="H50">
        <v>1970</v>
      </c>
      <c r="I50" t="s">
        <v>113</v>
      </c>
      <c r="J50"/>
      <c r="K50" s="50">
        <v>1035</v>
      </c>
      <c r="L50" s="68" t="s">
        <v>843</v>
      </c>
      <c r="M50" s="69">
        <v>2027</v>
      </c>
      <c r="N50" s="3" t="s">
        <v>185</v>
      </c>
      <c r="O50" t="s">
        <v>64</v>
      </c>
      <c r="P50" s="79">
        <v>11</v>
      </c>
      <c r="Q50" t="s">
        <v>85</v>
      </c>
      <c r="R50" t="s">
        <v>79</v>
      </c>
      <c r="S50" s="50">
        <v>741</v>
      </c>
      <c r="T50" s="8" t="s">
        <v>67</v>
      </c>
      <c r="U50" s="50">
        <v>32</v>
      </c>
      <c r="V50" s="50">
        <v>340</v>
      </c>
      <c r="W50" s="50">
        <f>Tabel1[[#This Row],[Aantal panelen]]*Tabel1[[#This Row],[Paneelpiekvermogen '[Wp']]]/1000</f>
        <v>10.88</v>
      </c>
      <c r="X50" s="50">
        <f>IFERROR(Tabel1[[#This Row],[Totaal piekvermogen '[kWp']]]*1000/Tabel1[[#This Row],[Bruto dakoppervlak '[m2']]],"N.v.t.")</f>
        <v>14.682860998650472</v>
      </c>
      <c r="Y50" s="50">
        <v>693</v>
      </c>
      <c r="Z50" s="50">
        <f>Tabel1[[#This Row],[Totaal piekvermogen '[kWp']]]*Tabel1[[#This Row],[Specifieke opbrengst '[kWh/kWp jaar']]]</f>
        <v>7539.84</v>
      </c>
      <c r="AA50" t="s">
        <v>114</v>
      </c>
      <c r="AB50" t="s">
        <v>114</v>
      </c>
      <c r="AC50" s="50">
        <v>0</v>
      </c>
      <c r="AD50" t="s">
        <v>79</v>
      </c>
      <c r="AE50" t="s">
        <v>115</v>
      </c>
      <c r="AF50" s="9" t="s">
        <v>201</v>
      </c>
      <c r="AG50" s="9">
        <v>4937188</v>
      </c>
      <c r="AH50" s="9" t="s">
        <v>73</v>
      </c>
      <c r="AI50" s="60" t="s">
        <v>202</v>
      </c>
      <c r="AJ50" s="60" t="s">
        <v>203</v>
      </c>
      <c r="AK50" s="55">
        <v>53</v>
      </c>
      <c r="AL50" s="55">
        <v>39</v>
      </c>
      <c r="AM50" s="21">
        <v>43643.145833333336</v>
      </c>
      <c r="AN50" s="9" t="s">
        <v>76</v>
      </c>
      <c r="AO50" s="9" t="s">
        <v>102</v>
      </c>
      <c r="AP50" s="9" t="s">
        <v>204</v>
      </c>
      <c r="AR50" t="s">
        <v>121</v>
      </c>
      <c r="AS50" t="s">
        <v>79</v>
      </c>
      <c r="AT50" s="51">
        <v>95</v>
      </c>
      <c r="AU50" s="51">
        <v>2</v>
      </c>
      <c r="AV50" s="51" t="s">
        <v>81</v>
      </c>
      <c r="AW50" s="51" t="s">
        <v>81</v>
      </c>
      <c r="AX50" s="51">
        <v>8</v>
      </c>
      <c r="AY50" s="52">
        <v>0</v>
      </c>
      <c r="AZ50" s="52">
        <v>0</v>
      </c>
      <c r="BA50" s="52">
        <v>8</v>
      </c>
      <c r="BB50" s="52">
        <v>0</v>
      </c>
      <c r="BC50" s="52">
        <v>0</v>
      </c>
      <c r="BD50" s="51">
        <f t="shared" si="20"/>
        <v>176</v>
      </c>
      <c r="BE50" s="51">
        <v>45</v>
      </c>
      <c r="BF50" s="51" t="s">
        <v>189</v>
      </c>
    </row>
    <row r="51" spans="1:59" x14ac:dyDescent="0.2">
      <c r="A51" t="str">
        <f>Tabel1[[#This Row],[Objectcode]]&amp;"-"&amp;Tabel1[[#This Row],[Dakcode]]</f>
        <v>GD000169 -D04</v>
      </c>
      <c r="B51" t="s">
        <v>198</v>
      </c>
      <c r="C51" t="s">
        <v>57</v>
      </c>
      <c r="D51" t="s">
        <v>153</v>
      </c>
      <c r="E51" t="s">
        <v>199</v>
      </c>
      <c r="G51" t="s">
        <v>200</v>
      </c>
      <c r="H51">
        <v>1970</v>
      </c>
      <c r="I51" t="s">
        <v>113</v>
      </c>
      <c r="J51"/>
      <c r="K51" s="50">
        <v>1035</v>
      </c>
      <c r="L51" s="68" t="s">
        <v>843</v>
      </c>
      <c r="M51" s="69">
        <v>2027</v>
      </c>
      <c r="N51" s="3" t="s">
        <v>185</v>
      </c>
      <c r="O51" t="s">
        <v>64</v>
      </c>
      <c r="P51" s="53">
        <v>15</v>
      </c>
      <c r="Q51" t="s">
        <v>85</v>
      </c>
      <c r="R51" t="s">
        <v>79</v>
      </c>
      <c r="S51" s="50">
        <v>229</v>
      </c>
      <c r="T51" s="8" t="s">
        <v>67</v>
      </c>
      <c r="U51" s="50">
        <v>64</v>
      </c>
      <c r="V51" s="50">
        <v>340</v>
      </c>
      <c r="W51" s="50">
        <f>Tabel1[[#This Row],[Aantal panelen]]*Tabel1[[#This Row],[Paneelpiekvermogen '[Wp']]]/1000</f>
        <v>21.76</v>
      </c>
      <c r="X51" s="50">
        <f>IFERROR(Tabel1[[#This Row],[Totaal piekvermogen '[kWp']]]*1000/Tabel1[[#This Row],[Bruto dakoppervlak '[m2']]],"N.v.t.")</f>
        <v>95.021834061135365</v>
      </c>
      <c r="Y51" s="50">
        <v>693</v>
      </c>
      <c r="Z51" s="50">
        <f>Tabel1[[#This Row],[Totaal piekvermogen '[kWp']]]*Tabel1[[#This Row],[Specifieke opbrengst '[kWh/kWp jaar']]]</f>
        <v>15079.68</v>
      </c>
      <c r="AA51" t="s">
        <v>114</v>
      </c>
      <c r="AB51" t="s">
        <v>114</v>
      </c>
      <c r="AC51" s="50">
        <v>0</v>
      </c>
      <c r="AD51" t="s">
        <v>79</v>
      </c>
      <c r="AE51" t="s">
        <v>115</v>
      </c>
      <c r="AF51" s="9" t="s">
        <v>201</v>
      </c>
      <c r="AG51" s="9">
        <v>4937188</v>
      </c>
      <c r="AH51" s="9" t="s">
        <v>73</v>
      </c>
      <c r="AI51" s="60" t="s">
        <v>202</v>
      </c>
      <c r="AJ51" s="60" t="s">
        <v>203</v>
      </c>
      <c r="AK51" s="55">
        <v>53</v>
      </c>
      <c r="AL51" s="55">
        <v>39</v>
      </c>
      <c r="AM51" s="21">
        <v>43643.145833333336</v>
      </c>
      <c r="AN51" s="9" t="s">
        <v>76</v>
      </c>
      <c r="AO51" s="9" t="s">
        <v>102</v>
      </c>
      <c r="AP51" s="9" t="s">
        <v>204</v>
      </c>
      <c r="AR51" t="s">
        <v>121</v>
      </c>
      <c r="AS51" t="s">
        <v>79</v>
      </c>
      <c r="AT51" s="51">
        <v>95</v>
      </c>
      <c r="AU51" s="51">
        <v>2</v>
      </c>
      <c r="AV51" s="51" t="s">
        <v>81</v>
      </c>
      <c r="AW51" s="51" t="s">
        <v>81</v>
      </c>
      <c r="AX51" s="51">
        <v>8</v>
      </c>
      <c r="AY51" s="52">
        <v>0</v>
      </c>
      <c r="AZ51" s="52">
        <v>0</v>
      </c>
      <c r="BA51" s="52">
        <v>8</v>
      </c>
      <c r="BB51" s="52">
        <v>0</v>
      </c>
      <c r="BC51" s="52">
        <v>0</v>
      </c>
      <c r="BD51" s="51">
        <f t="shared" si="20"/>
        <v>176</v>
      </c>
      <c r="BE51" s="51">
        <v>45</v>
      </c>
      <c r="BF51" s="51" t="s">
        <v>189</v>
      </c>
    </row>
    <row r="52" spans="1:59" x14ac:dyDescent="0.2">
      <c r="A52" t="str">
        <f>Tabel1[[#This Row],[Objectcode]]&amp;"-"&amp;Tabel1[[#This Row],[Dakcode]]</f>
        <v>GD000169B-D01</v>
      </c>
      <c r="B52" t="s">
        <v>205</v>
      </c>
      <c r="C52" t="s">
        <v>57</v>
      </c>
      <c r="D52" t="s">
        <v>58</v>
      </c>
      <c r="E52" t="s">
        <v>199</v>
      </c>
      <c r="G52" t="s">
        <v>200</v>
      </c>
      <c r="H52">
        <v>1970</v>
      </c>
      <c r="I52" t="s">
        <v>113</v>
      </c>
      <c r="J52"/>
      <c r="K52" s="50">
        <v>1035</v>
      </c>
      <c r="L52" s="68" t="s">
        <v>130</v>
      </c>
      <c r="M52" s="69">
        <v>2020</v>
      </c>
      <c r="N52" s="3" t="s">
        <v>185</v>
      </c>
      <c r="P52" s="53">
        <v>15</v>
      </c>
      <c r="Q52" t="s">
        <v>85</v>
      </c>
      <c r="R52" t="s">
        <v>79</v>
      </c>
      <c r="S52" s="50">
        <v>159</v>
      </c>
      <c r="T52" s="8" t="s">
        <v>67</v>
      </c>
      <c r="U52" s="50">
        <v>36</v>
      </c>
      <c r="V52" s="50">
        <v>340</v>
      </c>
      <c r="W52" s="50">
        <f>Tabel1[[#This Row],[Aantal panelen]]*Tabel1[[#This Row],[Paneelpiekvermogen '[Wp']]]/1000</f>
        <v>12.24</v>
      </c>
      <c r="X52" s="50">
        <f>IFERROR(Tabel1[[#This Row],[Totaal piekvermogen '[kWp']]]*1000/Tabel1[[#This Row],[Bruto dakoppervlak '[m2']]],"N.v.t.")</f>
        <v>76.981132075471692</v>
      </c>
      <c r="Y52" s="50">
        <v>693</v>
      </c>
      <c r="Z52" s="50">
        <f>Tabel1[[#This Row],[Totaal piekvermogen '[kWp']]]*Tabel1[[#This Row],[Specifieke opbrengst '[kWh/kWp jaar']]]</f>
        <v>8482.32</v>
      </c>
      <c r="AA52" t="s">
        <v>114</v>
      </c>
      <c r="AB52" t="s">
        <v>114</v>
      </c>
      <c r="AC52" s="50">
        <v>0</v>
      </c>
      <c r="AD52" t="s">
        <v>79</v>
      </c>
      <c r="AE52" t="s">
        <v>115</v>
      </c>
      <c r="AF52" s="9" t="s">
        <v>201</v>
      </c>
      <c r="AG52" s="9">
        <v>4937189</v>
      </c>
      <c r="AH52" s="9" t="s">
        <v>73</v>
      </c>
      <c r="AI52" s="60" t="s">
        <v>202</v>
      </c>
      <c r="AJ52" s="60" t="s">
        <v>759</v>
      </c>
      <c r="AK52" s="55">
        <v>53</v>
      </c>
      <c r="AL52" s="55">
        <v>39</v>
      </c>
      <c r="AM52" s="21">
        <v>43644.145833333336</v>
      </c>
      <c r="AN52" s="9" t="s">
        <v>76</v>
      </c>
      <c r="AO52" s="9" t="s">
        <v>102</v>
      </c>
      <c r="AP52" s="9" t="s">
        <v>204</v>
      </c>
      <c r="AR52" t="s">
        <v>121</v>
      </c>
      <c r="AS52" t="s">
        <v>79</v>
      </c>
      <c r="AT52" s="51">
        <v>95</v>
      </c>
      <c r="AU52" s="51">
        <v>2</v>
      </c>
      <c r="AV52" s="51" t="s">
        <v>81</v>
      </c>
      <c r="AW52" s="51" t="s">
        <v>81</v>
      </c>
      <c r="AX52" s="51">
        <v>8</v>
      </c>
      <c r="AY52" s="52">
        <v>0</v>
      </c>
      <c r="AZ52" s="52">
        <v>0</v>
      </c>
      <c r="BA52" s="52">
        <v>8</v>
      </c>
      <c r="BB52" s="52">
        <v>0</v>
      </c>
      <c r="BC52" s="52">
        <v>0</v>
      </c>
      <c r="BD52" s="51">
        <f t="shared" si="20"/>
        <v>176</v>
      </c>
      <c r="BE52" s="51">
        <v>45</v>
      </c>
      <c r="BF52" s="51" t="s">
        <v>189</v>
      </c>
      <c r="BG52" s="51" t="s">
        <v>760</v>
      </c>
    </row>
    <row r="53" spans="1:59" x14ac:dyDescent="0.2">
      <c r="A53" t="str">
        <f>Tabel1[[#This Row],[Objectcode]]&amp;"-"&amp;Tabel1[[#This Row],[Dakcode]]</f>
        <v>GD000180-</v>
      </c>
      <c r="B53" t="s">
        <v>206</v>
      </c>
      <c r="C53" t="s">
        <v>173</v>
      </c>
      <c r="E53" s="9" t="s">
        <v>207</v>
      </c>
      <c r="F53" t="s">
        <v>208</v>
      </c>
      <c r="G53" t="s">
        <v>209</v>
      </c>
      <c r="H53">
        <v>1960</v>
      </c>
      <c r="I53" t="s">
        <v>210</v>
      </c>
      <c r="J53"/>
      <c r="K53" s="55">
        <v>182</v>
      </c>
      <c r="L53" s="70" t="s">
        <v>130</v>
      </c>
      <c r="M53" s="71" t="s">
        <v>475</v>
      </c>
      <c r="N53" s="3" t="s">
        <v>185</v>
      </c>
      <c r="O53" t="s">
        <v>90</v>
      </c>
      <c r="P53" s="53" t="s">
        <v>211</v>
      </c>
      <c r="Q53" t="s">
        <v>211</v>
      </c>
      <c r="R53" t="s">
        <v>212</v>
      </c>
      <c r="S53" s="50" t="s">
        <v>213</v>
      </c>
      <c r="T53" s="8" t="s">
        <v>80</v>
      </c>
      <c r="U53" s="50">
        <v>0</v>
      </c>
      <c r="V53" s="50">
        <v>340</v>
      </c>
      <c r="W53" s="50">
        <f>Tabel1[[#This Row],[Aantal panelen]]*Tabel1[[#This Row],[Paneelpiekvermogen '[Wp']]]/1000</f>
        <v>0</v>
      </c>
      <c r="X53" s="50" t="str">
        <f>IFERROR(Tabel1[[#This Row],[Totaal piekvermogen '[kWp']]]*1000/Tabel1[[#This Row],[Bruto dakoppervlak '[m2']]],"N.v.t.")</f>
        <v>N.v.t.</v>
      </c>
      <c r="Y53" s="50">
        <v>0</v>
      </c>
      <c r="Z53" s="50">
        <f>Tabel1[[#This Row],[Totaal piekvermogen '[kWp']]]*Tabel1[[#This Row],[Specifieke opbrengst '[kWh/kWp jaar']]]</f>
        <v>0</v>
      </c>
      <c r="AA53" t="s">
        <v>114</v>
      </c>
      <c r="AB53" t="s">
        <v>114</v>
      </c>
      <c r="AC53" s="50" t="s">
        <v>114</v>
      </c>
      <c r="AD53" t="s">
        <v>114</v>
      </c>
      <c r="AE53" t="s">
        <v>115</v>
      </c>
      <c r="AF53" s="9" t="s">
        <v>214</v>
      </c>
      <c r="AG53" s="9">
        <v>4937194</v>
      </c>
      <c r="AH53" s="9" t="s">
        <v>73</v>
      </c>
      <c r="AI53" s="60" t="s">
        <v>202</v>
      </c>
      <c r="AJ53" s="60" t="s">
        <v>162</v>
      </c>
      <c r="AK53" s="55">
        <v>51</v>
      </c>
      <c r="AL53" s="55">
        <v>37</v>
      </c>
      <c r="AM53" s="21">
        <v>43649.416666666664</v>
      </c>
      <c r="AN53" s="9" t="s">
        <v>76</v>
      </c>
      <c r="AO53" s="9" t="s">
        <v>102</v>
      </c>
      <c r="AP53" s="9" t="s">
        <v>79</v>
      </c>
      <c r="AR53" t="s">
        <v>215</v>
      </c>
      <c r="AS53" t="s">
        <v>79</v>
      </c>
      <c r="AT53" s="51" t="s">
        <v>216</v>
      </c>
      <c r="AU53" s="51" t="s">
        <v>217</v>
      </c>
      <c r="AV53" s="51" t="s">
        <v>81</v>
      </c>
      <c r="AW53" s="51" t="s">
        <v>114</v>
      </c>
      <c r="AX53" s="51">
        <v>7</v>
      </c>
      <c r="AY53" s="51">
        <v>0</v>
      </c>
      <c r="AZ53" s="51">
        <v>0</v>
      </c>
      <c r="BA53" s="51">
        <v>7</v>
      </c>
      <c r="BB53" s="51">
        <v>2</v>
      </c>
      <c r="BC53" s="51">
        <v>1</v>
      </c>
      <c r="BD53" s="51">
        <f>(AX53*22)+(AY53*50)+(BB53*22)+(BC53*3.7)</f>
        <v>201.7</v>
      </c>
      <c r="BG53" s="51" t="s">
        <v>757</v>
      </c>
    </row>
    <row r="54" spans="1:59" x14ac:dyDescent="0.2">
      <c r="A54" t="str">
        <f>Tabel1[[#This Row],[Objectcode]]&amp;"-"&amp;Tabel1[[#This Row],[Dakcode]]</f>
        <v>GD000185-D01</v>
      </c>
      <c r="B54" t="s">
        <v>218</v>
      </c>
      <c r="C54" t="s">
        <v>57</v>
      </c>
      <c r="D54" t="s">
        <v>58</v>
      </c>
      <c r="E54" t="s">
        <v>219</v>
      </c>
      <c r="F54" t="s">
        <v>220</v>
      </c>
      <c r="G54" t="s">
        <v>221</v>
      </c>
      <c r="H54">
        <v>1998</v>
      </c>
      <c r="I54" t="s">
        <v>222</v>
      </c>
      <c r="J54"/>
      <c r="K54" s="50">
        <v>955</v>
      </c>
      <c r="L54" s="68" t="s">
        <v>845</v>
      </c>
      <c r="M54" s="69">
        <v>2028</v>
      </c>
      <c r="N54" s="3" t="s">
        <v>185</v>
      </c>
      <c r="O54" t="s">
        <v>64</v>
      </c>
      <c r="P54" s="53">
        <v>36</v>
      </c>
      <c r="Q54" t="s">
        <v>85</v>
      </c>
      <c r="R54" t="s">
        <v>212</v>
      </c>
      <c r="S54" s="50">
        <v>563</v>
      </c>
      <c r="T54" s="8" t="s">
        <v>67</v>
      </c>
      <c r="U54" s="50">
        <v>108</v>
      </c>
      <c r="V54" s="50">
        <v>340</v>
      </c>
      <c r="W54" s="50">
        <f>Tabel1[[#This Row],[Aantal panelen]]*Tabel1[[#This Row],[Paneelpiekvermogen '[Wp']]]/1000</f>
        <v>36.72</v>
      </c>
      <c r="X54" s="50">
        <f>IFERROR(Tabel1[[#This Row],[Totaal piekvermogen '[kWp']]]*1000/Tabel1[[#This Row],[Bruto dakoppervlak '[m2']]],"N.v.t.")</f>
        <v>65.222024866785077</v>
      </c>
      <c r="Y54" s="50">
        <v>791.3</v>
      </c>
      <c r="Z54" s="50">
        <f>Tabel1[[#This Row],[Totaal piekvermogen '[kWp']]]*Tabel1[[#This Row],[Specifieke opbrengst '[kWh/kWp jaar']]]</f>
        <v>29056.535999999996</v>
      </c>
      <c r="AA54" t="s">
        <v>68</v>
      </c>
      <c r="AB54" t="s">
        <v>223</v>
      </c>
      <c r="AC54" s="50">
        <v>10</v>
      </c>
      <c r="AD54" t="s">
        <v>70</v>
      </c>
      <c r="AE54" t="s">
        <v>115</v>
      </c>
      <c r="AF54" s="9" t="s">
        <v>224</v>
      </c>
      <c r="AG54" s="9" t="s">
        <v>225</v>
      </c>
      <c r="AH54" s="9" t="s">
        <v>73</v>
      </c>
      <c r="AI54" s="60" t="s">
        <v>139</v>
      </c>
      <c r="AJ54" s="60" t="s">
        <v>140</v>
      </c>
      <c r="AK54" s="55">
        <v>269</v>
      </c>
      <c r="AL54" s="55">
        <v>109</v>
      </c>
      <c r="AM54" s="21">
        <v>43495.270833333336</v>
      </c>
      <c r="AN54" s="9" t="s">
        <v>76</v>
      </c>
      <c r="AO54" s="9" t="s">
        <v>187</v>
      </c>
      <c r="AP54" s="9" t="s">
        <v>141</v>
      </c>
      <c r="AR54" t="s">
        <v>121</v>
      </c>
      <c r="AS54" t="s">
        <v>79</v>
      </c>
      <c r="AT54" s="51">
        <v>197.9</v>
      </c>
      <c r="AU54" s="51" t="s">
        <v>226</v>
      </c>
      <c r="AV54" s="51" t="s">
        <v>81</v>
      </c>
      <c r="AW54" s="51" t="s">
        <v>81</v>
      </c>
      <c r="AX54" s="51">
        <v>0</v>
      </c>
      <c r="AY54" s="52">
        <v>0</v>
      </c>
      <c r="AZ54" s="52">
        <v>0</v>
      </c>
      <c r="BA54" s="52">
        <v>0</v>
      </c>
      <c r="BB54" s="52">
        <v>0</v>
      </c>
      <c r="BC54" s="52">
        <v>0</v>
      </c>
      <c r="BD54" s="51">
        <f>(AX54*22)+(AY54*50)+(BB54*22)+(BC54*11)</f>
        <v>0</v>
      </c>
      <c r="BE54" s="51" t="s">
        <v>227</v>
      </c>
      <c r="BF54" s="51" t="s">
        <v>82</v>
      </c>
      <c r="BG54" s="51" t="s">
        <v>228</v>
      </c>
    </row>
    <row r="55" spans="1:59" x14ac:dyDescent="0.2">
      <c r="A55" t="str">
        <f>Tabel1[[#This Row],[Objectcode]]&amp;"-"&amp;Tabel1[[#This Row],[Dakcode]]</f>
        <v>GD000190-D01</v>
      </c>
      <c r="B55" t="s">
        <v>229</v>
      </c>
      <c r="C55" t="s">
        <v>57</v>
      </c>
      <c r="D55" t="s">
        <v>58</v>
      </c>
      <c r="E55" t="s">
        <v>230</v>
      </c>
      <c r="F55" t="s">
        <v>231</v>
      </c>
      <c r="G55" t="s">
        <v>232</v>
      </c>
      <c r="H55">
        <v>1970</v>
      </c>
      <c r="I55" t="s">
        <v>113</v>
      </c>
      <c r="J55"/>
      <c r="K55" s="50">
        <v>3030</v>
      </c>
      <c r="L55" s="68" t="s">
        <v>130</v>
      </c>
      <c r="M55" s="69">
        <v>2036</v>
      </c>
      <c r="N55" s="3" t="s">
        <v>63</v>
      </c>
      <c r="O55" t="s">
        <v>90</v>
      </c>
      <c r="P55" s="53">
        <v>14</v>
      </c>
      <c r="Q55" t="s">
        <v>85</v>
      </c>
      <c r="R55" t="s">
        <v>86</v>
      </c>
      <c r="S55" s="50">
        <v>63</v>
      </c>
      <c r="T55" s="8" t="s">
        <v>67</v>
      </c>
      <c r="U55" s="50">
        <v>16</v>
      </c>
      <c r="V55" s="50">
        <v>340</v>
      </c>
      <c r="W55" s="50">
        <f>Tabel1[[#This Row],[Aantal panelen]]*Tabel1[[#This Row],[Paneelpiekvermogen '[Wp']]]/1000</f>
        <v>5.44</v>
      </c>
      <c r="X55" s="50">
        <f>IFERROR(Tabel1[[#This Row],[Totaal piekvermogen '[kWp']]]*1000/Tabel1[[#This Row],[Bruto dakoppervlak '[m2']]],"N.v.t.")</f>
        <v>86.349206349206355</v>
      </c>
      <c r="Y55" s="50">
        <v>917</v>
      </c>
      <c r="Z55" s="50">
        <f>Tabel1[[#This Row],[Totaal piekvermogen '[kWp']]]*Tabel1[[#This Row],[Specifieke opbrengst '[kWh/kWp jaar']]]</f>
        <v>4988.4800000000005</v>
      </c>
      <c r="AA55" t="s">
        <v>92</v>
      </c>
      <c r="AB55" t="s">
        <v>125</v>
      </c>
      <c r="AC55" s="50">
        <v>32</v>
      </c>
      <c r="AD55" t="s">
        <v>70</v>
      </c>
      <c r="AE55" t="s">
        <v>115</v>
      </c>
      <c r="AF55" s="9" t="s">
        <v>233</v>
      </c>
      <c r="AG55" s="9" t="s">
        <v>234</v>
      </c>
      <c r="AH55" s="9" t="s">
        <v>117</v>
      </c>
      <c r="AI55" s="60" t="s">
        <v>118</v>
      </c>
      <c r="AJ55" s="60" t="s">
        <v>119</v>
      </c>
      <c r="AK55" s="55" t="s">
        <v>79</v>
      </c>
      <c r="AL55" s="55" t="s">
        <v>79</v>
      </c>
      <c r="AM55" s="8" t="s">
        <v>79</v>
      </c>
      <c r="AN55" s="9" t="s">
        <v>120</v>
      </c>
      <c r="AO55" s="9" t="s">
        <v>79</v>
      </c>
      <c r="AP55" s="9" t="s">
        <v>79</v>
      </c>
      <c r="AR55" t="s">
        <v>80</v>
      </c>
      <c r="AS55" t="s">
        <v>79</v>
      </c>
      <c r="AT55" s="51" t="s">
        <v>235</v>
      </c>
      <c r="AU55" s="51" t="s">
        <v>80</v>
      </c>
      <c r="AV55" s="51" t="s">
        <v>81</v>
      </c>
      <c r="AW55" s="51" t="s">
        <v>81</v>
      </c>
      <c r="AX55" s="51">
        <v>4</v>
      </c>
      <c r="AY55" s="52">
        <v>0</v>
      </c>
      <c r="AZ55" s="52">
        <v>0</v>
      </c>
      <c r="BA55" s="52">
        <v>4</v>
      </c>
      <c r="BB55" s="52">
        <v>0</v>
      </c>
      <c r="BC55" s="52">
        <v>0</v>
      </c>
      <c r="BD55" s="51">
        <f>(AX55*22)+(AY55*50)+(BB55*22)+(BC55*11)</f>
        <v>88</v>
      </c>
      <c r="BE55" s="51">
        <v>40</v>
      </c>
      <c r="BF55" s="51" t="s">
        <v>189</v>
      </c>
      <c r="BG55" s="51" t="s">
        <v>236</v>
      </c>
    </row>
    <row r="56" spans="1:59" x14ac:dyDescent="0.2">
      <c r="A56" t="str">
        <f>Tabel1[[#This Row],[Objectcode]]&amp;"-"&amp;Tabel1[[#This Row],[Dakcode]]</f>
        <v>GD000190-D02</v>
      </c>
      <c r="B56" t="s">
        <v>229</v>
      </c>
      <c r="C56" t="s">
        <v>57</v>
      </c>
      <c r="D56" t="s">
        <v>94</v>
      </c>
      <c r="E56" t="s">
        <v>230</v>
      </c>
      <c r="F56" t="s">
        <v>237</v>
      </c>
      <c r="G56" t="s">
        <v>232</v>
      </c>
      <c r="H56">
        <v>1970</v>
      </c>
      <c r="I56" t="s">
        <v>113</v>
      </c>
      <c r="J56"/>
      <c r="K56" s="50" t="str">
        <f>"Zie "&amp;$A$55</f>
        <v>Zie GD000190-D01</v>
      </c>
      <c r="L56" s="68" t="s">
        <v>130</v>
      </c>
      <c r="M56" s="69">
        <v>2036</v>
      </c>
      <c r="N56" s="3" t="s">
        <v>63</v>
      </c>
      <c r="O56" t="s">
        <v>90</v>
      </c>
      <c r="P56" s="53">
        <v>14</v>
      </c>
      <c r="Q56" t="s">
        <v>85</v>
      </c>
      <c r="R56" t="s">
        <v>86</v>
      </c>
      <c r="S56" s="50">
        <v>48</v>
      </c>
      <c r="T56" s="8" t="s">
        <v>67</v>
      </c>
      <c r="U56" s="50">
        <v>0</v>
      </c>
      <c r="V56" s="50">
        <v>340</v>
      </c>
      <c r="W56" s="50">
        <f>Tabel1[[#This Row],[Aantal panelen]]*Tabel1[[#This Row],[Paneelpiekvermogen '[Wp']]]/1000</f>
        <v>0</v>
      </c>
      <c r="X56" s="50">
        <f>IFERROR(Tabel1[[#This Row],[Totaal piekvermogen '[kWp']]]*1000/Tabel1[[#This Row],[Bruto dakoppervlak '[m2']]],"N.v.t.")</f>
        <v>0</v>
      </c>
      <c r="Y56" s="50">
        <v>0</v>
      </c>
      <c r="Z56" s="50">
        <f>Tabel1[[#This Row],[Totaal piekvermogen '[kWp']]]*Tabel1[[#This Row],[Specifieke opbrengst '[kWh/kWp jaar']]]</f>
        <v>0</v>
      </c>
      <c r="AA56" t="s">
        <v>92</v>
      </c>
      <c r="AB56" t="s">
        <v>127</v>
      </c>
      <c r="AC56" s="50">
        <v>32</v>
      </c>
      <c r="AD56" t="s">
        <v>70</v>
      </c>
      <c r="AE56" t="s">
        <v>115</v>
      </c>
      <c r="AF56" s="23" t="str">
        <f t="shared" ref="AF56:AP58" si="21">"Gedeeld met "&amp;$A$55</f>
        <v>Gedeeld met GD000190-D01</v>
      </c>
      <c r="AG56" s="23" t="str">
        <f t="shared" si="21"/>
        <v>Gedeeld met GD000190-D01</v>
      </c>
      <c r="AH56" s="23" t="str">
        <f t="shared" si="21"/>
        <v>Gedeeld met GD000190-D01</v>
      </c>
      <c r="AI56" s="55" t="str">
        <f t="shared" si="21"/>
        <v>Gedeeld met GD000190-D01</v>
      </c>
      <c r="AJ56" s="55" t="str">
        <f t="shared" si="21"/>
        <v>Gedeeld met GD000190-D01</v>
      </c>
      <c r="AK56" s="55" t="str">
        <f t="shared" si="21"/>
        <v>Gedeeld met GD000190-D01</v>
      </c>
      <c r="AL56" s="55" t="str">
        <f t="shared" si="21"/>
        <v>Gedeeld met GD000190-D01</v>
      </c>
      <c r="AM56" s="23" t="str">
        <f t="shared" si="21"/>
        <v>Gedeeld met GD000190-D01</v>
      </c>
      <c r="AN56" s="23" t="str">
        <f t="shared" si="21"/>
        <v>Gedeeld met GD000190-D01</v>
      </c>
      <c r="AO56" s="23" t="str">
        <f t="shared" si="21"/>
        <v>Gedeeld met GD000190-D01</v>
      </c>
      <c r="AP56" s="23" t="str">
        <f t="shared" si="21"/>
        <v>Gedeeld met GD000190-D01</v>
      </c>
      <c r="AQ56" s="23"/>
      <c r="AR56" s="17" t="str">
        <f t="shared" ref="AR56:BF58" si="22">"Gedeeld met "&amp;$A$55</f>
        <v>Gedeeld met GD000190-D01</v>
      </c>
      <c r="AS56" s="17" t="str">
        <f t="shared" si="22"/>
        <v>Gedeeld met GD000190-D01</v>
      </c>
      <c r="AT56" s="50" t="str">
        <f t="shared" si="22"/>
        <v>Gedeeld met GD000190-D01</v>
      </c>
      <c r="AU56" s="50" t="str">
        <f t="shared" si="22"/>
        <v>Gedeeld met GD000190-D01</v>
      </c>
      <c r="AV56" s="50" t="str">
        <f t="shared" si="22"/>
        <v>Gedeeld met GD000190-D01</v>
      </c>
      <c r="AW56" s="50" t="str">
        <f t="shared" si="22"/>
        <v>Gedeeld met GD000190-D01</v>
      </c>
      <c r="AX56" s="50" t="str">
        <f t="shared" si="22"/>
        <v>Gedeeld met GD000190-D01</v>
      </c>
      <c r="AY56" s="50" t="str">
        <f t="shared" si="22"/>
        <v>Gedeeld met GD000190-D01</v>
      </c>
      <c r="AZ56" s="50" t="str">
        <f t="shared" si="22"/>
        <v>Gedeeld met GD000190-D01</v>
      </c>
      <c r="BA56" s="50" t="str">
        <f t="shared" si="22"/>
        <v>Gedeeld met GD000190-D01</v>
      </c>
      <c r="BB56" s="50" t="str">
        <f t="shared" si="22"/>
        <v>Gedeeld met GD000190-D01</v>
      </c>
      <c r="BC56" s="50" t="str">
        <f t="shared" si="22"/>
        <v>Gedeeld met GD000190-D01</v>
      </c>
      <c r="BD56" s="50" t="str">
        <f t="shared" si="22"/>
        <v>Gedeeld met GD000190-D01</v>
      </c>
      <c r="BE56" s="50" t="str">
        <f t="shared" si="22"/>
        <v>Gedeeld met GD000190-D01</v>
      </c>
      <c r="BF56" s="50" t="str">
        <f t="shared" si="22"/>
        <v>Gedeeld met GD000190-D01</v>
      </c>
    </row>
    <row r="57" spans="1:59" x14ac:dyDescent="0.2">
      <c r="A57" t="str">
        <f>Tabel1[[#This Row],[Objectcode]]&amp;"-"&amp;Tabel1[[#This Row],[Dakcode]]</f>
        <v>GD000190-D03</v>
      </c>
      <c r="B57" t="s">
        <v>229</v>
      </c>
      <c r="C57" t="s">
        <v>57</v>
      </c>
      <c r="D57" t="s">
        <v>126</v>
      </c>
      <c r="E57" t="s">
        <v>230</v>
      </c>
      <c r="F57" t="s">
        <v>238</v>
      </c>
      <c r="G57" t="s">
        <v>232</v>
      </c>
      <c r="H57">
        <v>1970</v>
      </c>
      <c r="I57" t="s">
        <v>113</v>
      </c>
      <c r="J57"/>
      <c r="K57" s="50" t="str">
        <f>"Zie "&amp;$A$55</f>
        <v>Zie GD000190-D01</v>
      </c>
      <c r="L57" s="68" t="s">
        <v>130</v>
      </c>
      <c r="M57" s="69">
        <v>2036</v>
      </c>
      <c r="N57" s="3" t="s">
        <v>63</v>
      </c>
      <c r="O57" t="s">
        <v>90</v>
      </c>
      <c r="P57" s="53">
        <v>14</v>
      </c>
      <c r="Q57" t="s">
        <v>85</v>
      </c>
      <c r="R57" t="s">
        <v>86</v>
      </c>
      <c r="S57" s="50">
        <v>84</v>
      </c>
      <c r="T57" s="8" t="s">
        <v>67</v>
      </c>
      <c r="U57" s="50">
        <v>29</v>
      </c>
      <c r="V57" s="50">
        <v>340</v>
      </c>
      <c r="W57" s="50">
        <f>Tabel1[[#This Row],[Aantal panelen]]*Tabel1[[#This Row],[Paneelpiekvermogen '[Wp']]]/1000</f>
        <v>9.86</v>
      </c>
      <c r="X57" s="50">
        <f>IFERROR(Tabel1[[#This Row],[Totaal piekvermogen '[kWp']]]*1000/Tabel1[[#This Row],[Bruto dakoppervlak '[m2']]],"N.v.t.")</f>
        <v>117.38095238095238</v>
      </c>
      <c r="Y57" s="50">
        <v>917</v>
      </c>
      <c r="Z57" s="50">
        <f>Tabel1[[#This Row],[Totaal piekvermogen '[kWp']]]*Tabel1[[#This Row],[Specifieke opbrengst '[kWh/kWp jaar']]]</f>
        <v>9041.619999999999</v>
      </c>
      <c r="AA57" t="s">
        <v>92</v>
      </c>
      <c r="AB57" t="s">
        <v>125</v>
      </c>
      <c r="AC57" s="50">
        <v>30</v>
      </c>
      <c r="AD57" t="s">
        <v>70</v>
      </c>
      <c r="AE57" t="s">
        <v>115</v>
      </c>
      <c r="AF57" s="23" t="str">
        <f t="shared" si="21"/>
        <v>Gedeeld met GD000190-D01</v>
      </c>
      <c r="AG57" s="23" t="str">
        <f t="shared" si="21"/>
        <v>Gedeeld met GD000190-D01</v>
      </c>
      <c r="AH57" s="23" t="str">
        <f t="shared" si="21"/>
        <v>Gedeeld met GD000190-D01</v>
      </c>
      <c r="AI57" s="55" t="str">
        <f t="shared" si="21"/>
        <v>Gedeeld met GD000190-D01</v>
      </c>
      <c r="AJ57" s="55" t="str">
        <f t="shared" si="21"/>
        <v>Gedeeld met GD000190-D01</v>
      </c>
      <c r="AK57" s="55" t="str">
        <f t="shared" si="21"/>
        <v>Gedeeld met GD000190-D01</v>
      </c>
      <c r="AL57" s="55" t="str">
        <f t="shared" si="21"/>
        <v>Gedeeld met GD000190-D01</v>
      </c>
      <c r="AM57" s="23" t="str">
        <f t="shared" si="21"/>
        <v>Gedeeld met GD000190-D01</v>
      </c>
      <c r="AN57" s="23" t="str">
        <f t="shared" si="21"/>
        <v>Gedeeld met GD000190-D01</v>
      </c>
      <c r="AO57" s="23" t="str">
        <f t="shared" si="21"/>
        <v>Gedeeld met GD000190-D01</v>
      </c>
      <c r="AP57" s="23" t="str">
        <f t="shared" si="21"/>
        <v>Gedeeld met GD000190-D01</v>
      </c>
      <c r="AQ57" s="23"/>
      <c r="AR57" s="17" t="str">
        <f t="shared" si="22"/>
        <v>Gedeeld met GD000190-D01</v>
      </c>
      <c r="AS57" s="17" t="str">
        <f t="shared" si="22"/>
        <v>Gedeeld met GD000190-D01</v>
      </c>
      <c r="AT57" s="50" t="str">
        <f t="shared" si="22"/>
        <v>Gedeeld met GD000190-D01</v>
      </c>
      <c r="AU57" s="50" t="str">
        <f t="shared" si="22"/>
        <v>Gedeeld met GD000190-D01</v>
      </c>
      <c r="AV57" s="50" t="str">
        <f t="shared" si="22"/>
        <v>Gedeeld met GD000190-D01</v>
      </c>
      <c r="AW57" s="50" t="str">
        <f t="shared" si="22"/>
        <v>Gedeeld met GD000190-D01</v>
      </c>
      <c r="AX57" s="50" t="str">
        <f t="shared" si="22"/>
        <v>Gedeeld met GD000190-D01</v>
      </c>
      <c r="AY57" s="50" t="str">
        <f t="shared" si="22"/>
        <v>Gedeeld met GD000190-D01</v>
      </c>
      <c r="AZ57" s="50" t="str">
        <f t="shared" si="22"/>
        <v>Gedeeld met GD000190-D01</v>
      </c>
      <c r="BA57" s="50" t="str">
        <f t="shared" si="22"/>
        <v>Gedeeld met GD000190-D01</v>
      </c>
      <c r="BB57" s="50" t="str">
        <f t="shared" si="22"/>
        <v>Gedeeld met GD000190-D01</v>
      </c>
      <c r="BC57" s="50" t="str">
        <f t="shared" si="22"/>
        <v>Gedeeld met GD000190-D01</v>
      </c>
      <c r="BD57" s="50" t="str">
        <f t="shared" si="22"/>
        <v>Gedeeld met GD000190-D01</v>
      </c>
      <c r="BE57" s="50" t="str">
        <f t="shared" si="22"/>
        <v>Gedeeld met GD000190-D01</v>
      </c>
      <c r="BF57" s="50" t="str">
        <f t="shared" si="22"/>
        <v>Gedeeld met GD000190-D01</v>
      </c>
    </row>
    <row r="58" spans="1:59" x14ac:dyDescent="0.2">
      <c r="A58" t="str">
        <f>Tabel1[[#This Row],[Objectcode]]&amp;"-"&amp;Tabel1[[#This Row],[Dakcode]]</f>
        <v>GD000190-D04</v>
      </c>
      <c r="B58" t="s">
        <v>229</v>
      </c>
      <c r="C58" t="s">
        <v>57</v>
      </c>
      <c r="D58" t="s">
        <v>153</v>
      </c>
      <c r="E58" t="s">
        <v>230</v>
      </c>
      <c r="F58" t="s">
        <v>239</v>
      </c>
      <c r="G58" t="s">
        <v>232</v>
      </c>
      <c r="H58">
        <v>1970</v>
      </c>
      <c r="I58" t="s">
        <v>113</v>
      </c>
      <c r="J58"/>
      <c r="K58" s="50" t="str">
        <f>"Zie "&amp;$A$55</f>
        <v>Zie GD000190-D01</v>
      </c>
      <c r="L58" s="68" t="s">
        <v>130</v>
      </c>
      <c r="M58" s="69">
        <v>2036</v>
      </c>
      <c r="N58" s="3" t="s">
        <v>63</v>
      </c>
      <c r="O58" t="s">
        <v>90</v>
      </c>
      <c r="P58" s="53">
        <v>14</v>
      </c>
      <c r="Q58" t="s">
        <v>85</v>
      </c>
      <c r="R58" t="s">
        <v>86</v>
      </c>
      <c r="S58" s="50">
        <v>84</v>
      </c>
      <c r="T58" s="8" t="s">
        <v>67</v>
      </c>
      <c r="U58" s="50">
        <v>0</v>
      </c>
      <c r="V58" s="50">
        <v>340</v>
      </c>
      <c r="W58" s="50">
        <f>Tabel1[[#This Row],[Aantal panelen]]*Tabel1[[#This Row],[Paneelpiekvermogen '[Wp']]]/1000</f>
        <v>0</v>
      </c>
      <c r="X58" s="50">
        <f>IFERROR(Tabel1[[#This Row],[Totaal piekvermogen '[kWp']]]*1000/Tabel1[[#This Row],[Bruto dakoppervlak '[m2']]],"N.v.t.")</f>
        <v>0</v>
      </c>
      <c r="Y58" s="50">
        <v>0</v>
      </c>
      <c r="Z58" s="50">
        <f>Tabel1[[#This Row],[Totaal piekvermogen '[kWp']]]*Tabel1[[#This Row],[Specifieke opbrengst '[kWh/kWp jaar']]]</f>
        <v>0</v>
      </c>
      <c r="AA58" t="s">
        <v>92</v>
      </c>
      <c r="AB58" t="s">
        <v>127</v>
      </c>
      <c r="AC58" s="50">
        <v>30</v>
      </c>
      <c r="AD58" t="s">
        <v>70</v>
      </c>
      <c r="AE58" t="s">
        <v>115</v>
      </c>
      <c r="AF58" s="23" t="str">
        <f t="shared" si="21"/>
        <v>Gedeeld met GD000190-D01</v>
      </c>
      <c r="AG58" s="23" t="str">
        <f t="shared" si="21"/>
        <v>Gedeeld met GD000190-D01</v>
      </c>
      <c r="AH58" s="23" t="str">
        <f t="shared" si="21"/>
        <v>Gedeeld met GD000190-D01</v>
      </c>
      <c r="AI58" s="55" t="str">
        <f t="shared" si="21"/>
        <v>Gedeeld met GD000190-D01</v>
      </c>
      <c r="AJ58" s="55" t="str">
        <f t="shared" si="21"/>
        <v>Gedeeld met GD000190-D01</v>
      </c>
      <c r="AK58" s="55" t="str">
        <f t="shared" si="21"/>
        <v>Gedeeld met GD000190-D01</v>
      </c>
      <c r="AL58" s="55" t="str">
        <f t="shared" si="21"/>
        <v>Gedeeld met GD000190-D01</v>
      </c>
      <c r="AM58" s="23" t="str">
        <f t="shared" si="21"/>
        <v>Gedeeld met GD000190-D01</v>
      </c>
      <c r="AN58" s="23" t="str">
        <f t="shared" si="21"/>
        <v>Gedeeld met GD000190-D01</v>
      </c>
      <c r="AO58" s="23" t="str">
        <f t="shared" si="21"/>
        <v>Gedeeld met GD000190-D01</v>
      </c>
      <c r="AP58" s="23" t="str">
        <f t="shared" si="21"/>
        <v>Gedeeld met GD000190-D01</v>
      </c>
      <c r="AQ58" s="23"/>
      <c r="AR58" s="17" t="str">
        <f t="shared" si="22"/>
        <v>Gedeeld met GD000190-D01</v>
      </c>
      <c r="AS58" s="17" t="str">
        <f t="shared" si="22"/>
        <v>Gedeeld met GD000190-D01</v>
      </c>
      <c r="AT58" s="50" t="str">
        <f t="shared" si="22"/>
        <v>Gedeeld met GD000190-D01</v>
      </c>
      <c r="AU58" s="50" t="str">
        <f t="shared" si="22"/>
        <v>Gedeeld met GD000190-D01</v>
      </c>
      <c r="AV58" s="50" t="str">
        <f t="shared" si="22"/>
        <v>Gedeeld met GD000190-D01</v>
      </c>
      <c r="AW58" s="50" t="str">
        <f t="shared" si="22"/>
        <v>Gedeeld met GD000190-D01</v>
      </c>
      <c r="AX58" s="50" t="str">
        <f t="shared" si="22"/>
        <v>Gedeeld met GD000190-D01</v>
      </c>
      <c r="AY58" s="50" t="str">
        <f t="shared" si="22"/>
        <v>Gedeeld met GD000190-D01</v>
      </c>
      <c r="AZ58" s="50" t="str">
        <f t="shared" si="22"/>
        <v>Gedeeld met GD000190-D01</v>
      </c>
      <c r="BA58" s="50" t="str">
        <f t="shared" si="22"/>
        <v>Gedeeld met GD000190-D01</v>
      </c>
      <c r="BB58" s="50" t="str">
        <f t="shared" si="22"/>
        <v>Gedeeld met GD000190-D01</v>
      </c>
      <c r="BC58" s="50" t="str">
        <f t="shared" si="22"/>
        <v>Gedeeld met GD000190-D01</v>
      </c>
      <c r="BD58" s="50" t="str">
        <f t="shared" si="22"/>
        <v>Gedeeld met GD000190-D01</v>
      </c>
      <c r="BE58" s="50" t="str">
        <f t="shared" si="22"/>
        <v>Gedeeld met GD000190-D01</v>
      </c>
      <c r="BF58" s="50" t="str">
        <f t="shared" si="22"/>
        <v>Gedeeld met GD000190-D01</v>
      </c>
    </row>
    <row r="59" spans="1:59" x14ac:dyDescent="0.2">
      <c r="A59" t="str">
        <f>Tabel1[[#This Row],[Objectcode]]&amp;"-"&amp;Tabel1[[#This Row],[Dakcode]]</f>
        <v>GD000194-</v>
      </c>
      <c r="B59" t="s">
        <v>240</v>
      </c>
      <c r="C59" t="s">
        <v>173</v>
      </c>
      <c r="E59" t="s">
        <v>241</v>
      </c>
      <c r="F59" t="s">
        <v>737</v>
      </c>
      <c r="G59" t="s">
        <v>184</v>
      </c>
      <c r="H59">
        <v>2003</v>
      </c>
      <c r="I59" t="s">
        <v>113</v>
      </c>
      <c r="J59"/>
      <c r="K59" s="50">
        <v>1092</v>
      </c>
      <c r="L59" s="68" t="s">
        <v>130</v>
      </c>
      <c r="M59" s="69" t="s">
        <v>846</v>
      </c>
      <c r="N59" s="3" t="s">
        <v>185</v>
      </c>
      <c r="P59" s="51" t="s">
        <v>114</v>
      </c>
      <c r="Q59" t="s">
        <v>114</v>
      </c>
      <c r="R59" t="s">
        <v>114</v>
      </c>
      <c r="S59" s="51" t="s">
        <v>114</v>
      </c>
      <c r="T59" t="s">
        <v>114</v>
      </c>
      <c r="U59" s="51" t="s">
        <v>211</v>
      </c>
      <c r="V59" s="50">
        <v>340</v>
      </c>
      <c r="W59" s="50">
        <v>0</v>
      </c>
      <c r="X59" s="50" t="str">
        <f>IFERROR(Tabel1[[#This Row],[Totaal piekvermogen '[kWp']]]*1000/Tabel1[[#This Row],[Bruto dakoppervlak '[m2']]],"N.v.t.")</f>
        <v>N.v.t.</v>
      </c>
      <c r="Y59" s="50">
        <v>0</v>
      </c>
      <c r="Z59" s="50">
        <f>Tabel1[[#This Row],[Totaal piekvermogen '[kWp']]]*Tabel1[[#This Row],[Specifieke opbrengst '[kWh/kWp jaar']]]</f>
        <v>0</v>
      </c>
      <c r="AA59" t="s">
        <v>114</v>
      </c>
      <c r="AB59" t="s">
        <v>114</v>
      </c>
      <c r="AC59" s="50" t="s">
        <v>114</v>
      </c>
      <c r="AD59" t="s">
        <v>114</v>
      </c>
      <c r="AE59" t="s">
        <v>115</v>
      </c>
      <c r="AF59" s="9" t="s">
        <v>242</v>
      </c>
      <c r="AG59" s="9">
        <v>4937174</v>
      </c>
      <c r="AH59" s="9" t="s">
        <v>73</v>
      </c>
      <c r="AI59" s="60" t="s">
        <v>139</v>
      </c>
      <c r="AJ59" s="60" t="s">
        <v>243</v>
      </c>
      <c r="AK59" s="55">
        <v>56</v>
      </c>
      <c r="AL59" s="55">
        <v>54</v>
      </c>
      <c r="AM59" s="21">
        <v>43633.145833333336</v>
      </c>
      <c r="AN59" s="9" t="s">
        <v>76</v>
      </c>
      <c r="AO59" s="9" t="s">
        <v>102</v>
      </c>
      <c r="AP59" s="9" t="s">
        <v>163</v>
      </c>
      <c r="AR59" t="s">
        <v>738</v>
      </c>
      <c r="AS59" t="s">
        <v>79</v>
      </c>
      <c r="AT59" s="51" t="s">
        <v>758</v>
      </c>
      <c r="AU59" s="51" t="s">
        <v>114</v>
      </c>
      <c r="AV59" s="51" t="s">
        <v>81</v>
      </c>
      <c r="AW59" s="51" t="s">
        <v>114</v>
      </c>
      <c r="AX59" s="51">
        <v>6</v>
      </c>
      <c r="AY59" s="51">
        <v>0</v>
      </c>
      <c r="AZ59" s="51">
        <v>0</v>
      </c>
      <c r="BA59" s="51">
        <v>6</v>
      </c>
      <c r="BB59" s="51">
        <v>0</v>
      </c>
      <c r="BC59" s="51">
        <v>1</v>
      </c>
      <c r="BD59" s="51">
        <f>(AX59*22)+(AY59*50)+(BB59*22)+(BC59*11)</f>
        <v>143</v>
      </c>
      <c r="BE59" s="51">
        <v>125</v>
      </c>
      <c r="BF59" s="51" t="s">
        <v>82</v>
      </c>
      <c r="BG59" s="51" t="s">
        <v>739</v>
      </c>
    </row>
    <row r="60" spans="1:59" x14ac:dyDescent="0.2">
      <c r="A60" t="str">
        <f>Tabel1[[#This Row],[Objectcode]]&amp;"-"&amp;Tabel1[[#This Row],[Dakcode]]</f>
        <v>GD000211-D01</v>
      </c>
      <c r="B60" t="s">
        <v>244</v>
      </c>
      <c r="C60" t="s">
        <v>57</v>
      </c>
      <c r="D60" t="s">
        <v>58</v>
      </c>
      <c r="E60" t="s">
        <v>245</v>
      </c>
      <c r="F60" t="s">
        <v>220</v>
      </c>
      <c r="G60" t="s">
        <v>246</v>
      </c>
      <c r="H60">
        <v>1972</v>
      </c>
      <c r="I60" t="s">
        <v>170</v>
      </c>
      <c r="J60"/>
      <c r="K60" s="50">
        <v>1055</v>
      </c>
      <c r="L60" s="68" t="s">
        <v>845</v>
      </c>
      <c r="M60" s="69">
        <v>2025</v>
      </c>
      <c r="N60" s="3" t="s">
        <v>185</v>
      </c>
      <c r="O60" t="s">
        <v>64</v>
      </c>
      <c r="P60" s="53">
        <v>22</v>
      </c>
      <c r="Q60" t="s">
        <v>85</v>
      </c>
      <c r="R60" t="s">
        <v>79</v>
      </c>
      <c r="S60" s="50">
        <v>207</v>
      </c>
      <c r="T60" s="8" t="s">
        <v>67</v>
      </c>
      <c r="U60" s="50">
        <v>30</v>
      </c>
      <c r="V60" s="50">
        <v>340</v>
      </c>
      <c r="W60" s="50">
        <f>Tabel1[[#This Row],[Aantal panelen]]*Tabel1[[#This Row],[Paneelpiekvermogen '[Wp']]]/1000</f>
        <v>10.199999999999999</v>
      </c>
      <c r="X60" s="50">
        <f>IFERROR(Tabel1[[#This Row],[Totaal piekvermogen '[kWp']]]*1000/Tabel1[[#This Row],[Bruto dakoppervlak '[m2']]],"N.v.t.")</f>
        <v>49.275362318840578</v>
      </c>
      <c r="Y60" s="50">
        <v>582.70000000000005</v>
      </c>
      <c r="Z60" s="50">
        <f>Tabel1[[#This Row],[Totaal piekvermogen '[kWp']]]*Tabel1[[#This Row],[Specifieke opbrengst '[kWh/kWp jaar']]]</f>
        <v>5943.54</v>
      </c>
      <c r="AA60" t="s">
        <v>68</v>
      </c>
      <c r="AB60" t="s">
        <v>223</v>
      </c>
      <c r="AC60" s="50">
        <v>10</v>
      </c>
      <c r="AD60" t="s">
        <v>70</v>
      </c>
      <c r="AE60" t="s">
        <v>115</v>
      </c>
      <c r="AF60" s="9" t="s">
        <v>247</v>
      </c>
      <c r="AG60" s="9">
        <v>4937190</v>
      </c>
      <c r="AH60" s="9" t="s">
        <v>73</v>
      </c>
      <c r="AI60" s="60" t="s">
        <v>139</v>
      </c>
      <c r="AJ60" s="60">
        <v>1250</v>
      </c>
      <c r="AK60" s="55">
        <v>91</v>
      </c>
      <c r="AL60" s="55">
        <v>94</v>
      </c>
      <c r="AM60" s="21">
        <v>43815.375</v>
      </c>
      <c r="AN60" s="9" t="s">
        <v>76</v>
      </c>
      <c r="AO60" s="9" t="s">
        <v>102</v>
      </c>
      <c r="AP60" s="9" t="s">
        <v>248</v>
      </c>
      <c r="AR60" t="s">
        <v>121</v>
      </c>
      <c r="AS60" t="s">
        <v>79</v>
      </c>
      <c r="AT60" s="51" t="s">
        <v>79</v>
      </c>
      <c r="AU60" s="50" t="s">
        <v>249</v>
      </c>
      <c r="AV60" s="51" t="s">
        <v>81</v>
      </c>
      <c r="AW60" s="51" t="s">
        <v>81</v>
      </c>
      <c r="AX60" s="51">
        <v>30</v>
      </c>
      <c r="AY60" s="52">
        <v>1</v>
      </c>
      <c r="AZ60" s="52">
        <v>0</v>
      </c>
      <c r="BA60" s="52">
        <v>32</v>
      </c>
      <c r="BB60" s="52">
        <v>6</v>
      </c>
      <c r="BC60" s="52">
        <v>2</v>
      </c>
      <c r="BD60" s="51">
        <f>(AX60*22)+(AY60*50)+(BB60*22)+(BC60*11)</f>
        <v>864</v>
      </c>
      <c r="BE60" s="51" t="s">
        <v>250</v>
      </c>
      <c r="BF60" s="51" t="s">
        <v>189</v>
      </c>
    </row>
    <row r="61" spans="1:59" x14ac:dyDescent="0.2">
      <c r="A61" t="str">
        <f>Tabel1[[#This Row],[Objectcode]]&amp;"-"&amp;Tabel1[[#This Row],[Dakcode]]</f>
        <v>GD000211-D02</v>
      </c>
      <c r="B61" t="s">
        <v>244</v>
      </c>
      <c r="C61" t="s">
        <v>57</v>
      </c>
      <c r="D61" t="s">
        <v>94</v>
      </c>
      <c r="E61" t="s">
        <v>245</v>
      </c>
      <c r="F61" t="s">
        <v>251</v>
      </c>
      <c r="G61" t="s">
        <v>246</v>
      </c>
      <c r="H61">
        <v>1972</v>
      </c>
      <c r="I61" t="s">
        <v>170</v>
      </c>
      <c r="J61"/>
      <c r="K61" s="50" t="str">
        <f>"Zie "&amp;$A$60</f>
        <v>Zie GD000211-D01</v>
      </c>
      <c r="L61" s="68" t="s">
        <v>845</v>
      </c>
      <c r="M61" s="69">
        <v>2025</v>
      </c>
      <c r="N61" s="3" t="s">
        <v>185</v>
      </c>
      <c r="O61" t="s">
        <v>64</v>
      </c>
      <c r="P61" s="53">
        <v>22</v>
      </c>
      <c r="Q61" t="s">
        <v>85</v>
      </c>
      <c r="R61" t="s">
        <v>79</v>
      </c>
      <c r="S61" s="50">
        <v>85</v>
      </c>
      <c r="T61" s="8" t="s">
        <v>67</v>
      </c>
      <c r="U61" s="50">
        <v>14</v>
      </c>
      <c r="V61" s="50">
        <v>340</v>
      </c>
      <c r="W61" s="50">
        <f>Tabel1[[#This Row],[Aantal panelen]]*Tabel1[[#This Row],[Paneelpiekvermogen '[Wp']]]/1000</f>
        <v>4.76</v>
      </c>
      <c r="X61" s="50">
        <f>IFERROR(Tabel1[[#This Row],[Totaal piekvermogen '[kWp']]]*1000/Tabel1[[#This Row],[Bruto dakoppervlak '[m2']]],"N.v.t.")</f>
        <v>56</v>
      </c>
      <c r="Y61" s="50">
        <v>582.70000000000005</v>
      </c>
      <c r="Z61" s="50">
        <f>Tabel1[[#This Row],[Totaal piekvermogen '[kWp']]]*Tabel1[[#This Row],[Specifieke opbrengst '[kWh/kWp jaar']]]</f>
        <v>2773.652</v>
      </c>
      <c r="AA61" t="s">
        <v>68</v>
      </c>
      <c r="AB61" t="s">
        <v>223</v>
      </c>
      <c r="AC61" s="50">
        <v>10</v>
      </c>
      <c r="AD61" t="s">
        <v>70</v>
      </c>
      <c r="AE61" t="s">
        <v>115</v>
      </c>
      <c r="AF61" s="23" t="str">
        <f t="shared" ref="AF61:AP65" si="23">"Gedeeld met "&amp;$A$60</f>
        <v>Gedeeld met GD000211-D01</v>
      </c>
      <c r="AG61" s="23" t="str">
        <f t="shared" si="23"/>
        <v>Gedeeld met GD000211-D01</v>
      </c>
      <c r="AH61" s="23" t="str">
        <f t="shared" si="23"/>
        <v>Gedeeld met GD000211-D01</v>
      </c>
      <c r="AI61" s="55" t="str">
        <f t="shared" si="23"/>
        <v>Gedeeld met GD000211-D01</v>
      </c>
      <c r="AJ61" s="55" t="str">
        <f t="shared" si="23"/>
        <v>Gedeeld met GD000211-D01</v>
      </c>
      <c r="AK61" s="55" t="str">
        <f t="shared" si="23"/>
        <v>Gedeeld met GD000211-D01</v>
      </c>
      <c r="AL61" s="55" t="str">
        <f t="shared" si="23"/>
        <v>Gedeeld met GD000211-D01</v>
      </c>
      <c r="AM61" s="23" t="str">
        <f t="shared" si="23"/>
        <v>Gedeeld met GD000211-D01</v>
      </c>
      <c r="AN61" s="23" t="str">
        <f t="shared" si="23"/>
        <v>Gedeeld met GD000211-D01</v>
      </c>
      <c r="AO61" s="23" t="str">
        <f t="shared" si="23"/>
        <v>Gedeeld met GD000211-D01</v>
      </c>
      <c r="AP61" s="23" t="str">
        <f t="shared" si="23"/>
        <v>Gedeeld met GD000211-D01</v>
      </c>
      <c r="AQ61" s="23"/>
      <c r="AR61" s="17" t="str">
        <f t="shared" ref="AR61:BF65" si="24">"Gedeeld met "&amp;$A$60</f>
        <v>Gedeeld met GD000211-D01</v>
      </c>
      <c r="AS61" s="17" t="str">
        <f t="shared" si="24"/>
        <v>Gedeeld met GD000211-D01</v>
      </c>
      <c r="AT61" s="50" t="str">
        <f t="shared" si="24"/>
        <v>Gedeeld met GD000211-D01</v>
      </c>
      <c r="AU61" s="50" t="str">
        <f t="shared" si="24"/>
        <v>Gedeeld met GD000211-D01</v>
      </c>
      <c r="AV61" s="50" t="str">
        <f t="shared" si="24"/>
        <v>Gedeeld met GD000211-D01</v>
      </c>
      <c r="AW61" s="50" t="str">
        <f t="shared" si="24"/>
        <v>Gedeeld met GD000211-D01</v>
      </c>
      <c r="AX61" s="50" t="str">
        <f t="shared" si="24"/>
        <v>Gedeeld met GD000211-D01</v>
      </c>
      <c r="AY61" s="50" t="str">
        <f t="shared" si="24"/>
        <v>Gedeeld met GD000211-D01</v>
      </c>
      <c r="AZ61" s="50" t="str">
        <f t="shared" si="24"/>
        <v>Gedeeld met GD000211-D01</v>
      </c>
      <c r="BA61" s="50" t="str">
        <f t="shared" si="24"/>
        <v>Gedeeld met GD000211-D01</v>
      </c>
      <c r="BB61" s="50" t="str">
        <f t="shared" si="24"/>
        <v>Gedeeld met GD000211-D01</v>
      </c>
      <c r="BC61" s="50" t="str">
        <f t="shared" si="24"/>
        <v>Gedeeld met GD000211-D01</v>
      </c>
      <c r="BD61" s="50" t="str">
        <f t="shared" si="24"/>
        <v>Gedeeld met GD000211-D01</v>
      </c>
      <c r="BE61" s="50" t="str">
        <f t="shared" si="24"/>
        <v>Gedeeld met GD000211-D01</v>
      </c>
      <c r="BF61" s="50" t="str">
        <f t="shared" si="24"/>
        <v>Gedeeld met GD000211-D01</v>
      </c>
    </row>
    <row r="62" spans="1:59" x14ac:dyDescent="0.2">
      <c r="A62" t="str">
        <f>Tabel1[[#This Row],[Objectcode]]&amp;"-"&amp;Tabel1[[#This Row],[Dakcode]]</f>
        <v>GD000211-D03</v>
      </c>
      <c r="B62" t="s">
        <v>244</v>
      </c>
      <c r="C62" t="s">
        <v>57</v>
      </c>
      <c r="D62" t="s">
        <v>126</v>
      </c>
      <c r="E62" t="s">
        <v>245</v>
      </c>
      <c r="F62" t="s">
        <v>252</v>
      </c>
      <c r="G62" t="s">
        <v>246</v>
      </c>
      <c r="H62">
        <v>1972</v>
      </c>
      <c r="I62" t="s">
        <v>170</v>
      </c>
      <c r="J62"/>
      <c r="K62" s="50" t="str">
        <f>"Zie "&amp;$A$60</f>
        <v>Zie GD000211-D01</v>
      </c>
      <c r="L62" s="68" t="s">
        <v>845</v>
      </c>
      <c r="M62" s="69">
        <v>2025</v>
      </c>
      <c r="N62" s="3" t="s">
        <v>185</v>
      </c>
      <c r="O62" t="s">
        <v>64</v>
      </c>
      <c r="P62" s="53">
        <v>22</v>
      </c>
      <c r="Q62" t="s">
        <v>85</v>
      </c>
      <c r="R62" t="s">
        <v>79</v>
      </c>
      <c r="S62" s="50">
        <v>214</v>
      </c>
      <c r="T62" s="8" t="s">
        <v>67</v>
      </c>
      <c r="U62" s="50">
        <v>14</v>
      </c>
      <c r="V62" s="50">
        <v>340</v>
      </c>
      <c r="W62" s="50">
        <f>Tabel1[[#This Row],[Aantal panelen]]*Tabel1[[#This Row],[Paneelpiekvermogen '[Wp']]]/1000</f>
        <v>4.76</v>
      </c>
      <c r="X62" s="50">
        <f>IFERROR(Tabel1[[#This Row],[Totaal piekvermogen '[kWp']]]*1000/Tabel1[[#This Row],[Bruto dakoppervlak '[m2']]],"N.v.t.")</f>
        <v>22.242990654205606</v>
      </c>
      <c r="Y62" s="50">
        <v>582.70000000000005</v>
      </c>
      <c r="Z62" s="50">
        <f>Tabel1[[#This Row],[Totaal piekvermogen '[kWp']]]*Tabel1[[#This Row],[Specifieke opbrengst '[kWh/kWp jaar']]]</f>
        <v>2773.652</v>
      </c>
      <c r="AA62" t="s">
        <v>68</v>
      </c>
      <c r="AB62" t="s">
        <v>223</v>
      </c>
      <c r="AC62" s="50">
        <v>10</v>
      </c>
      <c r="AD62" t="s">
        <v>70</v>
      </c>
      <c r="AE62" t="s">
        <v>115</v>
      </c>
      <c r="AF62" s="23" t="str">
        <f t="shared" si="23"/>
        <v>Gedeeld met GD000211-D01</v>
      </c>
      <c r="AG62" s="23" t="str">
        <f t="shared" si="23"/>
        <v>Gedeeld met GD000211-D01</v>
      </c>
      <c r="AH62" s="23" t="str">
        <f t="shared" si="23"/>
        <v>Gedeeld met GD000211-D01</v>
      </c>
      <c r="AI62" s="55" t="str">
        <f t="shared" si="23"/>
        <v>Gedeeld met GD000211-D01</v>
      </c>
      <c r="AJ62" s="55" t="str">
        <f t="shared" si="23"/>
        <v>Gedeeld met GD000211-D01</v>
      </c>
      <c r="AK62" s="55" t="str">
        <f t="shared" si="23"/>
        <v>Gedeeld met GD000211-D01</v>
      </c>
      <c r="AL62" s="55" t="str">
        <f t="shared" si="23"/>
        <v>Gedeeld met GD000211-D01</v>
      </c>
      <c r="AM62" s="23" t="str">
        <f t="shared" si="23"/>
        <v>Gedeeld met GD000211-D01</v>
      </c>
      <c r="AN62" s="23" t="str">
        <f t="shared" si="23"/>
        <v>Gedeeld met GD000211-D01</v>
      </c>
      <c r="AO62" s="23" t="str">
        <f t="shared" si="23"/>
        <v>Gedeeld met GD000211-D01</v>
      </c>
      <c r="AP62" s="23" t="str">
        <f t="shared" si="23"/>
        <v>Gedeeld met GD000211-D01</v>
      </c>
      <c r="AQ62" s="23"/>
      <c r="AR62" s="17" t="str">
        <f t="shared" si="24"/>
        <v>Gedeeld met GD000211-D01</v>
      </c>
      <c r="AS62" s="17" t="str">
        <f t="shared" si="24"/>
        <v>Gedeeld met GD000211-D01</v>
      </c>
      <c r="AT62" s="50" t="str">
        <f t="shared" si="24"/>
        <v>Gedeeld met GD000211-D01</v>
      </c>
      <c r="AU62" s="50" t="str">
        <f t="shared" si="24"/>
        <v>Gedeeld met GD000211-D01</v>
      </c>
      <c r="AV62" s="50" t="str">
        <f t="shared" si="24"/>
        <v>Gedeeld met GD000211-D01</v>
      </c>
      <c r="AW62" s="50" t="str">
        <f t="shared" si="24"/>
        <v>Gedeeld met GD000211-D01</v>
      </c>
      <c r="AX62" s="50" t="str">
        <f t="shared" si="24"/>
        <v>Gedeeld met GD000211-D01</v>
      </c>
      <c r="AY62" s="50" t="str">
        <f t="shared" si="24"/>
        <v>Gedeeld met GD000211-D01</v>
      </c>
      <c r="AZ62" s="50" t="str">
        <f t="shared" si="24"/>
        <v>Gedeeld met GD000211-D01</v>
      </c>
      <c r="BA62" s="50" t="str">
        <f t="shared" si="24"/>
        <v>Gedeeld met GD000211-D01</v>
      </c>
      <c r="BB62" s="50" t="str">
        <f t="shared" si="24"/>
        <v>Gedeeld met GD000211-D01</v>
      </c>
      <c r="BC62" s="50" t="str">
        <f t="shared" si="24"/>
        <v>Gedeeld met GD000211-D01</v>
      </c>
      <c r="BD62" s="50" t="str">
        <f t="shared" si="24"/>
        <v>Gedeeld met GD000211-D01</v>
      </c>
      <c r="BE62" s="50" t="str">
        <f t="shared" si="24"/>
        <v>Gedeeld met GD000211-D01</v>
      </c>
      <c r="BF62" s="50" t="str">
        <f t="shared" si="24"/>
        <v>Gedeeld met GD000211-D01</v>
      </c>
    </row>
    <row r="63" spans="1:59" x14ac:dyDescent="0.2">
      <c r="A63" t="str">
        <f>Tabel1[[#This Row],[Objectcode]]&amp;"-"&amp;Tabel1[[#This Row],[Dakcode]]</f>
        <v>GD000211-D04</v>
      </c>
      <c r="B63" t="s">
        <v>244</v>
      </c>
      <c r="C63" t="s">
        <v>57</v>
      </c>
      <c r="D63" t="s">
        <v>153</v>
      </c>
      <c r="E63" t="s">
        <v>245</v>
      </c>
      <c r="F63" t="s">
        <v>253</v>
      </c>
      <c r="G63" t="s">
        <v>246</v>
      </c>
      <c r="H63">
        <v>1972</v>
      </c>
      <c r="I63" t="s">
        <v>170</v>
      </c>
      <c r="J63"/>
      <c r="K63" s="50" t="str">
        <f>"Zie "&amp;$A$60</f>
        <v>Zie GD000211-D01</v>
      </c>
      <c r="L63" s="68" t="s">
        <v>845</v>
      </c>
      <c r="M63" s="69">
        <v>2025</v>
      </c>
      <c r="N63" s="3" t="s">
        <v>185</v>
      </c>
      <c r="O63" t="s">
        <v>64</v>
      </c>
      <c r="P63" s="53">
        <v>22</v>
      </c>
      <c r="Q63" t="s">
        <v>85</v>
      </c>
      <c r="R63" t="s">
        <v>79</v>
      </c>
      <c r="S63" s="50">
        <v>249</v>
      </c>
      <c r="T63" s="8" t="s">
        <v>67</v>
      </c>
      <c r="U63" s="50">
        <v>48</v>
      </c>
      <c r="V63" s="50">
        <v>340</v>
      </c>
      <c r="W63" s="50">
        <f>Tabel1[[#This Row],[Aantal panelen]]*Tabel1[[#This Row],[Paneelpiekvermogen '[Wp']]]/1000</f>
        <v>16.32</v>
      </c>
      <c r="X63" s="50">
        <f>IFERROR(Tabel1[[#This Row],[Totaal piekvermogen '[kWp']]]*1000/Tabel1[[#This Row],[Bruto dakoppervlak '[m2']]],"N.v.t.")</f>
        <v>65.5421686746988</v>
      </c>
      <c r="Y63" s="50">
        <v>582.70000000000005</v>
      </c>
      <c r="Z63" s="50">
        <f>Tabel1[[#This Row],[Totaal piekvermogen '[kWp']]]*Tabel1[[#This Row],[Specifieke opbrengst '[kWh/kWp jaar']]]</f>
        <v>9509.6640000000007</v>
      </c>
      <c r="AA63" t="s">
        <v>68</v>
      </c>
      <c r="AB63" t="s">
        <v>223</v>
      </c>
      <c r="AC63" s="50">
        <v>10</v>
      </c>
      <c r="AD63" t="s">
        <v>70</v>
      </c>
      <c r="AE63" t="s">
        <v>115</v>
      </c>
      <c r="AF63" s="23" t="str">
        <f t="shared" si="23"/>
        <v>Gedeeld met GD000211-D01</v>
      </c>
      <c r="AG63" s="23" t="str">
        <f t="shared" si="23"/>
        <v>Gedeeld met GD000211-D01</v>
      </c>
      <c r="AH63" s="23" t="str">
        <f t="shared" si="23"/>
        <v>Gedeeld met GD000211-D01</v>
      </c>
      <c r="AI63" s="55" t="str">
        <f t="shared" si="23"/>
        <v>Gedeeld met GD000211-D01</v>
      </c>
      <c r="AJ63" s="55" t="str">
        <f t="shared" si="23"/>
        <v>Gedeeld met GD000211-D01</v>
      </c>
      <c r="AK63" s="55" t="str">
        <f t="shared" si="23"/>
        <v>Gedeeld met GD000211-D01</v>
      </c>
      <c r="AL63" s="55" t="str">
        <f t="shared" si="23"/>
        <v>Gedeeld met GD000211-D01</v>
      </c>
      <c r="AM63" s="23" t="str">
        <f t="shared" si="23"/>
        <v>Gedeeld met GD000211-D01</v>
      </c>
      <c r="AN63" s="23" t="str">
        <f t="shared" si="23"/>
        <v>Gedeeld met GD000211-D01</v>
      </c>
      <c r="AO63" s="23" t="str">
        <f t="shared" si="23"/>
        <v>Gedeeld met GD000211-D01</v>
      </c>
      <c r="AP63" s="23" t="str">
        <f t="shared" si="23"/>
        <v>Gedeeld met GD000211-D01</v>
      </c>
      <c r="AQ63" s="23"/>
      <c r="AR63" s="17" t="str">
        <f t="shared" si="24"/>
        <v>Gedeeld met GD000211-D01</v>
      </c>
      <c r="AS63" s="17" t="str">
        <f t="shared" si="24"/>
        <v>Gedeeld met GD000211-D01</v>
      </c>
      <c r="AT63" s="50" t="str">
        <f t="shared" si="24"/>
        <v>Gedeeld met GD000211-D01</v>
      </c>
      <c r="AU63" s="50" t="str">
        <f t="shared" si="24"/>
        <v>Gedeeld met GD000211-D01</v>
      </c>
      <c r="AV63" s="50" t="str">
        <f t="shared" si="24"/>
        <v>Gedeeld met GD000211-D01</v>
      </c>
      <c r="AW63" s="50" t="str">
        <f t="shared" si="24"/>
        <v>Gedeeld met GD000211-D01</v>
      </c>
      <c r="AX63" s="50" t="str">
        <f t="shared" si="24"/>
        <v>Gedeeld met GD000211-D01</v>
      </c>
      <c r="AY63" s="50" t="str">
        <f t="shared" si="24"/>
        <v>Gedeeld met GD000211-D01</v>
      </c>
      <c r="AZ63" s="50" t="str">
        <f t="shared" si="24"/>
        <v>Gedeeld met GD000211-D01</v>
      </c>
      <c r="BA63" s="50" t="str">
        <f t="shared" si="24"/>
        <v>Gedeeld met GD000211-D01</v>
      </c>
      <c r="BB63" s="50" t="str">
        <f t="shared" si="24"/>
        <v>Gedeeld met GD000211-D01</v>
      </c>
      <c r="BC63" s="50" t="str">
        <f t="shared" si="24"/>
        <v>Gedeeld met GD000211-D01</v>
      </c>
      <c r="BD63" s="50" t="str">
        <f t="shared" si="24"/>
        <v>Gedeeld met GD000211-D01</v>
      </c>
      <c r="BE63" s="50" t="str">
        <f t="shared" si="24"/>
        <v>Gedeeld met GD000211-D01</v>
      </c>
      <c r="BF63" s="50" t="str">
        <f t="shared" si="24"/>
        <v>Gedeeld met GD000211-D01</v>
      </c>
    </row>
    <row r="64" spans="1:59" x14ac:dyDescent="0.2">
      <c r="A64" t="str">
        <f>Tabel1[[#This Row],[Objectcode]]&amp;"-"&amp;Tabel1[[#This Row],[Dakcode]]</f>
        <v>GD000211-D05</v>
      </c>
      <c r="B64" t="s">
        <v>244</v>
      </c>
      <c r="C64" t="s">
        <v>57</v>
      </c>
      <c r="D64" t="s">
        <v>254</v>
      </c>
      <c r="E64" t="s">
        <v>245</v>
      </c>
      <c r="F64" t="s">
        <v>255</v>
      </c>
      <c r="G64" t="s">
        <v>246</v>
      </c>
      <c r="H64">
        <v>1972</v>
      </c>
      <c r="I64" t="s">
        <v>170</v>
      </c>
      <c r="J64"/>
      <c r="K64" s="50" t="str">
        <f>"Zie "&amp;$A$60</f>
        <v>Zie GD000211-D01</v>
      </c>
      <c r="L64" s="68" t="s">
        <v>845</v>
      </c>
      <c r="M64" s="69">
        <v>2025</v>
      </c>
      <c r="N64" s="3" t="s">
        <v>185</v>
      </c>
      <c r="O64" t="s">
        <v>64</v>
      </c>
      <c r="P64" s="53">
        <v>23</v>
      </c>
      <c r="Q64" t="s">
        <v>85</v>
      </c>
      <c r="R64" t="s">
        <v>79</v>
      </c>
      <c r="S64" s="50">
        <v>42</v>
      </c>
      <c r="T64" s="8" t="s">
        <v>67</v>
      </c>
      <c r="U64" s="50">
        <v>0</v>
      </c>
      <c r="V64" s="50">
        <v>340</v>
      </c>
      <c r="W64" s="50">
        <f>Tabel1[[#This Row],[Aantal panelen]]*Tabel1[[#This Row],[Paneelpiekvermogen '[Wp']]]/1000</f>
        <v>0</v>
      </c>
      <c r="X64" s="50">
        <f>IFERROR(Tabel1[[#This Row],[Totaal piekvermogen '[kWp']]]*1000/Tabel1[[#This Row],[Bruto dakoppervlak '[m2']]],"N.v.t.")</f>
        <v>0</v>
      </c>
      <c r="Y64" s="50">
        <v>0</v>
      </c>
      <c r="Z64" s="50">
        <f>Tabel1[[#This Row],[Totaal piekvermogen '[kWp']]]*Tabel1[[#This Row],[Specifieke opbrengst '[kWh/kWp jaar']]]</f>
        <v>0</v>
      </c>
      <c r="AA64" t="s">
        <v>114</v>
      </c>
      <c r="AB64" t="s">
        <v>114</v>
      </c>
      <c r="AC64" s="50">
        <v>0</v>
      </c>
      <c r="AD64" t="s">
        <v>70</v>
      </c>
      <c r="AE64" t="s">
        <v>115</v>
      </c>
      <c r="AF64" s="23" t="str">
        <f t="shared" si="23"/>
        <v>Gedeeld met GD000211-D01</v>
      </c>
      <c r="AG64" s="23" t="str">
        <f t="shared" si="23"/>
        <v>Gedeeld met GD000211-D01</v>
      </c>
      <c r="AH64" s="23" t="str">
        <f t="shared" si="23"/>
        <v>Gedeeld met GD000211-D01</v>
      </c>
      <c r="AI64" s="55" t="str">
        <f t="shared" si="23"/>
        <v>Gedeeld met GD000211-D01</v>
      </c>
      <c r="AJ64" s="55" t="str">
        <f t="shared" si="23"/>
        <v>Gedeeld met GD000211-D01</v>
      </c>
      <c r="AK64" s="55" t="str">
        <f t="shared" si="23"/>
        <v>Gedeeld met GD000211-D01</v>
      </c>
      <c r="AL64" s="55" t="str">
        <f t="shared" si="23"/>
        <v>Gedeeld met GD000211-D01</v>
      </c>
      <c r="AM64" s="23" t="str">
        <f t="shared" si="23"/>
        <v>Gedeeld met GD000211-D01</v>
      </c>
      <c r="AN64" s="23" t="str">
        <f t="shared" si="23"/>
        <v>Gedeeld met GD000211-D01</v>
      </c>
      <c r="AO64" s="23" t="str">
        <f t="shared" si="23"/>
        <v>Gedeeld met GD000211-D01</v>
      </c>
      <c r="AP64" s="23" t="str">
        <f t="shared" si="23"/>
        <v>Gedeeld met GD000211-D01</v>
      </c>
      <c r="AQ64" s="23"/>
      <c r="AR64" s="17" t="str">
        <f t="shared" si="24"/>
        <v>Gedeeld met GD000211-D01</v>
      </c>
      <c r="AS64" s="17" t="str">
        <f t="shared" si="24"/>
        <v>Gedeeld met GD000211-D01</v>
      </c>
      <c r="AT64" s="50" t="str">
        <f t="shared" si="24"/>
        <v>Gedeeld met GD000211-D01</v>
      </c>
      <c r="AU64" s="50" t="str">
        <f t="shared" si="24"/>
        <v>Gedeeld met GD000211-D01</v>
      </c>
      <c r="AV64" s="50" t="str">
        <f t="shared" si="24"/>
        <v>Gedeeld met GD000211-D01</v>
      </c>
      <c r="AW64" s="50" t="str">
        <f t="shared" si="24"/>
        <v>Gedeeld met GD000211-D01</v>
      </c>
      <c r="AX64" s="50" t="str">
        <f t="shared" si="24"/>
        <v>Gedeeld met GD000211-D01</v>
      </c>
      <c r="AY64" s="50" t="str">
        <f t="shared" si="24"/>
        <v>Gedeeld met GD000211-D01</v>
      </c>
      <c r="AZ64" s="50" t="str">
        <f t="shared" si="24"/>
        <v>Gedeeld met GD000211-D01</v>
      </c>
      <c r="BA64" s="50" t="str">
        <f t="shared" si="24"/>
        <v>Gedeeld met GD000211-D01</v>
      </c>
      <c r="BB64" s="50" t="str">
        <f t="shared" si="24"/>
        <v>Gedeeld met GD000211-D01</v>
      </c>
      <c r="BC64" s="50" t="str">
        <f t="shared" si="24"/>
        <v>Gedeeld met GD000211-D01</v>
      </c>
      <c r="BD64" s="50" t="str">
        <f t="shared" si="24"/>
        <v>Gedeeld met GD000211-D01</v>
      </c>
      <c r="BE64" s="50" t="str">
        <f t="shared" si="24"/>
        <v>Gedeeld met GD000211-D01</v>
      </c>
      <c r="BF64" s="50" t="str">
        <f t="shared" si="24"/>
        <v>Gedeeld met GD000211-D01</v>
      </c>
    </row>
    <row r="65" spans="1:59" x14ac:dyDescent="0.2">
      <c r="A65" t="str">
        <f>Tabel1[[#This Row],[Objectcode]]&amp;"-"&amp;Tabel1[[#This Row],[Dakcode]]</f>
        <v>GD000211-D06</v>
      </c>
      <c r="B65" t="s">
        <v>244</v>
      </c>
      <c r="C65" t="s">
        <v>57</v>
      </c>
      <c r="D65" t="s">
        <v>256</v>
      </c>
      <c r="E65" t="s">
        <v>245</v>
      </c>
      <c r="F65" t="s">
        <v>257</v>
      </c>
      <c r="G65" t="s">
        <v>246</v>
      </c>
      <c r="H65">
        <v>1972</v>
      </c>
      <c r="I65" t="s">
        <v>170</v>
      </c>
      <c r="J65"/>
      <c r="K65" s="50" t="str">
        <f>"Zie "&amp;$A$60</f>
        <v>Zie GD000211-D01</v>
      </c>
      <c r="L65" s="68" t="s">
        <v>845</v>
      </c>
      <c r="M65" s="69">
        <v>2025</v>
      </c>
      <c r="N65" s="3" t="s">
        <v>185</v>
      </c>
      <c r="O65" t="s">
        <v>64</v>
      </c>
      <c r="P65" s="53">
        <v>22</v>
      </c>
      <c r="Q65" t="s">
        <v>85</v>
      </c>
      <c r="R65" t="s">
        <v>79</v>
      </c>
      <c r="S65" s="50">
        <v>149</v>
      </c>
      <c r="T65" s="8" t="s">
        <v>67</v>
      </c>
      <c r="U65" s="50">
        <v>0</v>
      </c>
      <c r="V65" s="50">
        <v>340</v>
      </c>
      <c r="W65" s="50">
        <f>Tabel1[[#This Row],[Aantal panelen]]*Tabel1[[#This Row],[Paneelpiekvermogen '[Wp']]]/1000</f>
        <v>0</v>
      </c>
      <c r="X65" s="50">
        <f>IFERROR(Tabel1[[#This Row],[Totaal piekvermogen '[kWp']]]*1000/Tabel1[[#This Row],[Bruto dakoppervlak '[m2']]],"N.v.t.")</f>
        <v>0</v>
      </c>
      <c r="Y65" s="50">
        <v>0</v>
      </c>
      <c r="Z65" s="50">
        <f>Tabel1[[#This Row],[Totaal piekvermogen '[kWp']]]*Tabel1[[#This Row],[Specifieke opbrengst '[kWh/kWp jaar']]]</f>
        <v>0</v>
      </c>
      <c r="AA65" t="s">
        <v>114</v>
      </c>
      <c r="AB65" t="s">
        <v>114</v>
      </c>
      <c r="AC65" s="50">
        <v>0</v>
      </c>
      <c r="AD65" t="s">
        <v>70</v>
      </c>
      <c r="AE65" t="s">
        <v>115</v>
      </c>
      <c r="AF65" s="23" t="str">
        <f t="shared" si="23"/>
        <v>Gedeeld met GD000211-D01</v>
      </c>
      <c r="AG65" s="23" t="str">
        <f t="shared" si="23"/>
        <v>Gedeeld met GD000211-D01</v>
      </c>
      <c r="AH65" s="23" t="str">
        <f t="shared" si="23"/>
        <v>Gedeeld met GD000211-D01</v>
      </c>
      <c r="AI65" s="55" t="str">
        <f t="shared" si="23"/>
        <v>Gedeeld met GD000211-D01</v>
      </c>
      <c r="AJ65" s="55" t="str">
        <f t="shared" si="23"/>
        <v>Gedeeld met GD000211-D01</v>
      </c>
      <c r="AK65" s="55" t="str">
        <f t="shared" si="23"/>
        <v>Gedeeld met GD000211-D01</v>
      </c>
      <c r="AL65" s="55" t="str">
        <f t="shared" si="23"/>
        <v>Gedeeld met GD000211-D01</v>
      </c>
      <c r="AM65" s="23" t="str">
        <f t="shared" si="23"/>
        <v>Gedeeld met GD000211-D01</v>
      </c>
      <c r="AN65" s="23" t="str">
        <f t="shared" si="23"/>
        <v>Gedeeld met GD000211-D01</v>
      </c>
      <c r="AO65" s="23" t="str">
        <f t="shared" si="23"/>
        <v>Gedeeld met GD000211-D01</v>
      </c>
      <c r="AP65" s="23" t="str">
        <f t="shared" si="23"/>
        <v>Gedeeld met GD000211-D01</v>
      </c>
      <c r="AQ65" s="23"/>
      <c r="AR65" s="17" t="str">
        <f t="shared" si="24"/>
        <v>Gedeeld met GD000211-D01</v>
      </c>
      <c r="AS65" s="17" t="str">
        <f t="shared" si="24"/>
        <v>Gedeeld met GD000211-D01</v>
      </c>
      <c r="AT65" s="50" t="str">
        <f t="shared" si="24"/>
        <v>Gedeeld met GD000211-D01</v>
      </c>
      <c r="AU65" s="50" t="str">
        <f t="shared" si="24"/>
        <v>Gedeeld met GD000211-D01</v>
      </c>
      <c r="AV65" s="50" t="str">
        <f t="shared" si="24"/>
        <v>Gedeeld met GD000211-D01</v>
      </c>
      <c r="AW65" s="50" t="str">
        <f t="shared" si="24"/>
        <v>Gedeeld met GD000211-D01</v>
      </c>
      <c r="AX65" s="50" t="str">
        <f t="shared" si="24"/>
        <v>Gedeeld met GD000211-D01</v>
      </c>
      <c r="AY65" s="50" t="str">
        <f t="shared" si="24"/>
        <v>Gedeeld met GD000211-D01</v>
      </c>
      <c r="AZ65" s="50" t="str">
        <f t="shared" si="24"/>
        <v>Gedeeld met GD000211-D01</v>
      </c>
      <c r="BA65" s="50" t="str">
        <f t="shared" si="24"/>
        <v>Gedeeld met GD000211-D01</v>
      </c>
      <c r="BB65" s="50" t="str">
        <f t="shared" si="24"/>
        <v>Gedeeld met GD000211-D01</v>
      </c>
      <c r="BC65" s="50" t="str">
        <f t="shared" si="24"/>
        <v>Gedeeld met GD000211-D01</v>
      </c>
      <c r="BD65" s="50" t="str">
        <f t="shared" si="24"/>
        <v>Gedeeld met GD000211-D01</v>
      </c>
      <c r="BE65" s="50" t="str">
        <f t="shared" si="24"/>
        <v>Gedeeld met GD000211-D01</v>
      </c>
      <c r="BF65" s="50" t="str">
        <f t="shared" si="24"/>
        <v>Gedeeld met GD000211-D01</v>
      </c>
    </row>
    <row r="66" spans="1:59" x14ac:dyDescent="0.2">
      <c r="A66" t="str">
        <f>Tabel1[[#This Row],[Objectcode]]&amp;"-"&amp;Tabel1[[#This Row],[Dakcode]]</f>
        <v>GD000217C-</v>
      </c>
      <c r="B66" t="s">
        <v>258</v>
      </c>
      <c r="C66" t="s">
        <v>173</v>
      </c>
      <c r="E66" t="s">
        <v>259</v>
      </c>
      <c r="G66" t="s">
        <v>260</v>
      </c>
      <c r="H66">
        <v>1991</v>
      </c>
      <c r="I66" t="s">
        <v>113</v>
      </c>
      <c r="J66"/>
      <c r="K66" s="50">
        <v>237</v>
      </c>
      <c r="L66" s="68" t="s">
        <v>840</v>
      </c>
      <c r="M66" s="69"/>
      <c r="N66" s="3" t="s">
        <v>63</v>
      </c>
      <c r="P66" s="53"/>
      <c r="S66" s="50"/>
      <c r="T66" s="8"/>
      <c r="U66" s="50"/>
      <c r="V66" s="50">
        <v>340</v>
      </c>
      <c r="W66" s="50">
        <f>Tabel1[[#This Row],[Aantal panelen]]*Tabel1[[#This Row],[Paneelpiekvermogen '[Wp']]]/1000</f>
        <v>0</v>
      </c>
      <c r="X66" s="50" t="str">
        <f>IFERROR(Tabel1[[#This Row],[Totaal piekvermogen '[kWp']]]*1000/Tabel1[[#This Row],[Bruto dakoppervlak '[m2']]],"N.v.t.")</f>
        <v>N.v.t.</v>
      </c>
      <c r="Y66" s="50"/>
      <c r="Z66" s="50">
        <f>Tabel1[[#This Row],[Totaal piekvermogen '[kWp']]]*Tabel1[[#This Row],[Specifieke opbrengst '[kWh/kWp jaar']]]</f>
        <v>0</v>
      </c>
      <c r="AC66" s="50"/>
      <c r="AE66" t="s">
        <v>115</v>
      </c>
      <c r="AF66" s="9" t="s">
        <v>261</v>
      </c>
      <c r="AG66" s="9">
        <v>5152761</v>
      </c>
      <c r="AH66" s="9" t="s">
        <v>73</v>
      </c>
      <c r="AI66" s="60" t="s">
        <v>74</v>
      </c>
      <c r="AJ66" s="60">
        <v>5000</v>
      </c>
      <c r="AK66" s="55">
        <v>2255</v>
      </c>
      <c r="AL66" s="55">
        <v>1135</v>
      </c>
      <c r="AM66" s="21">
        <v>43686.3125</v>
      </c>
      <c r="AN66" s="9" t="s">
        <v>76</v>
      </c>
      <c r="AO66" s="9" t="s">
        <v>262</v>
      </c>
      <c r="AP66" s="9" t="s">
        <v>263</v>
      </c>
      <c r="BD66" s="51">
        <f>(AX66*22)+(AY66*50)+(BB66*22)+(BC66*11)</f>
        <v>0</v>
      </c>
    </row>
    <row r="67" spans="1:59" x14ac:dyDescent="0.2">
      <c r="A67" t="str">
        <f>Tabel1[[#This Row],[Objectcode]]&amp;"-"&amp;Tabel1[[#This Row],[Dakcode]]</f>
        <v>GD000218-</v>
      </c>
      <c r="B67" t="s">
        <v>264</v>
      </c>
      <c r="C67" t="s">
        <v>173</v>
      </c>
      <c r="E67" t="s">
        <v>265</v>
      </c>
      <c r="F67" t="s">
        <v>740</v>
      </c>
      <c r="G67" t="s">
        <v>266</v>
      </c>
      <c r="H67">
        <v>2008</v>
      </c>
      <c r="I67" t="s">
        <v>267</v>
      </c>
      <c r="J67"/>
      <c r="K67" s="50">
        <v>3615</v>
      </c>
      <c r="L67" s="68" t="s">
        <v>840</v>
      </c>
      <c r="M67" s="69" t="s">
        <v>114</v>
      </c>
      <c r="N67" s="3" t="s">
        <v>185</v>
      </c>
      <c r="P67" s="53" t="s">
        <v>114</v>
      </c>
      <c r="Q67" t="s">
        <v>114</v>
      </c>
      <c r="R67" t="s">
        <v>114</v>
      </c>
      <c r="S67" s="50" t="s">
        <v>114</v>
      </c>
      <c r="T67" s="8"/>
      <c r="U67" s="50">
        <v>0</v>
      </c>
      <c r="V67" s="50">
        <v>340</v>
      </c>
      <c r="W67" s="50">
        <f>Tabel1[[#This Row],[Aantal panelen]]*Tabel1[[#This Row],[Paneelpiekvermogen '[Wp']]]/1000</f>
        <v>0</v>
      </c>
      <c r="X67" s="50" t="str">
        <f>IFERROR(Tabel1[[#This Row],[Totaal piekvermogen '[kWp']]]*1000/Tabel1[[#This Row],[Bruto dakoppervlak '[m2']]],"N.v.t.")</f>
        <v>N.v.t.</v>
      </c>
      <c r="Y67" s="50">
        <v>0</v>
      </c>
      <c r="Z67" s="50">
        <f>Tabel1[[#This Row],[Totaal piekvermogen '[kWp']]]*Tabel1[[#This Row],[Specifieke opbrengst '[kWh/kWp jaar']]]</f>
        <v>0</v>
      </c>
      <c r="AA67" t="s">
        <v>114</v>
      </c>
      <c r="AB67" t="s">
        <v>114</v>
      </c>
      <c r="AC67" s="50" t="s">
        <v>114</v>
      </c>
      <c r="AD67" t="s">
        <v>114</v>
      </c>
      <c r="AE67" t="s">
        <v>115</v>
      </c>
      <c r="AF67" s="9" t="s">
        <v>268</v>
      </c>
      <c r="AG67" s="9" t="s">
        <v>269</v>
      </c>
      <c r="AH67" s="9" t="s">
        <v>117</v>
      </c>
      <c r="AI67" s="60" t="s">
        <v>118</v>
      </c>
      <c r="AJ67" s="60" t="s">
        <v>119</v>
      </c>
      <c r="AK67" s="55" t="s">
        <v>79</v>
      </c>
      <c r="AL67" s="55" t="s">
        <v>79</v>
      </c>
      <c r="AM67" s="21" t="s">
        <v>79</v>
      </c>
      <c r="AN67" s="9" t="s">
        <v>120</v>
      </c>
      <c r="AO67" s="9" t="s">
        <v>79</v>
      </c>
      <c r="AP67" s="9" t="s">
        <v>79</v>
      </c>
      <c r="AR67" t="s">
        <v>741</v>
      </c>
      <c r="AS67" t="s">
        <v>79</v>
      </c>
      <c r="AT67" s="51" t="s">
        <v>79</v>
      </c>
      <c r="AU67" s="51" t="s">
        <v>114</v>
      </c>
      <c r="AV67" s="51" t="s">
        <v>81</v>
      </c>
      <c r="AW67" s="51" t="s">
        <v>114</v>
      </c>
      <c r="AX67" s="51">
        <v>4</v>
      </c>
      <c r="AY67" s="51">
        <v>0</v>
      </c>
      <c r="AZ67" s="51">
        <v>0</v>
      </c>
      <c r="BA67" s="51">
        <v>4</v>
      </c>
      <c r="BB67" s="51">
        <v>0</v>
      </c>
      <c r="BC67" s="51">
        <v>0</v>
      </c>
      <c r="BD67" s="51">
        <f>(AX67*22)+(AY67*50)+(BB67*22)+(BC67*11)</f>
        <v>88</v>
      </c>
      <c r="BE67" s="51">
        <v>35</v>
      </c>
      <c r="BF67" s="51" t="s">
        <v>82</v>
      </c>
      <c r="BG67" s="51" t="s">
        <v>742</v>
      </c>
    </row>
    <row r="68" spans="1:59" x14ac:dyDescent="0.2">
      <c r="A68" t="str">
        <f>Tabel1[[#This Row],[Objectcode]]&amp;"-"&amp;Tabel1[[#This Row],[Dakcode]]</f>
        <v>GR000127a-D01</v>
      </c>
      <c r="B68" t="s">
        <v>276</v>
      </c>
      <c r="C68" t="s">
        <v>57</v>
      </c>
      <c r="D68" t="s">
        <v>58</v>
      </c>
      <c r="E68" t="s">
        <v>271</v>
      </c>
      <c r="G68" t="s">
        <v>272</v>
      </c>
      <c r="H68">
        <v>1970</v>
      </c>
      <c r="I68" t="s">
        <v>113</v>
      </c>
      <c r="J68"/>
      <c r="K68" s="50">
        <v>199</v>
      </c>
      <c r="L68" s="68" t="s">
        <v>130</v>
      </c>
      <c r="M68" s="69">
        <v>2044</v>
      </c>
      <c r="N68" s="3" t="s">
        <v>63</v>
      </c>
      <c r="O68" t="s">
        <v>90</v>
      </c>
      <c r="P68" s="53">
        <v>14</v>
      </c>
      <c r="Q68" t="s">
        <v>804</v>
      </c>
      <c r="R68" t="s">
        <v>79</v>
      </c>
      <c r="S68" s="50">
        <v>65</v>
      </c>
      <c r="T68" s="8" t="s">
        <v>67</v>
      </c>
      <c r="U68" s="50">
        <v>15</v>
      </c>
      <c r="V68" s="50">
        <v>340</v>
      </c>
      <c r="W68" s="50">
        <f>Tabel1[[#This Row],[Aantal panelen]]*Tabel1[[#This Row],[Paneelpiekvermogen '[Wp']]]/1000</f>
        <v>5.0999999999999996</v>
      </c>
      <c r="X68" s="50">
        <f>IFERROR(Tabel1[[#This Row],[Totaal piekvermogen '[kWp']]]*1000/Tabel1[[#This Row],[Bruto dakoppervlak '[m2']]],"N.v.t.")</f>
        <v>78.461538461538467</v>
      </c>
      <c r="Y68" s="50">
        <v>835</v>
      </c>
      <c r="Z68" s="50">
        <f>Tabel1[[#This Row],[Totaal piekvermogen '[kWp']]]*Tabel1[[#This Row],[Specifieke opbrengst '[kWh/kWp jaar']]]</f>
        <v>4258.5</v>
      </c>
      <c r="AA68" t="s">
        <v>92</v>
      </c>
      <c r="AB68" t="s">
        <v>93</v>
      </c>
      <c r="AC68" s="50">
        <v>23.5</v>
      </c>
      <c r="AD68" t="s">
        <v>79</v>
      </c>
      <c r="AE68" t="s">
        <v>99</v>
      </c>
      <c r="AF68" s="23" t="str">
        <f t="shared" ref="AF68:AP69" si="25">"Gedeeld met "&amp;$A$68</f>
        <v>Gedeeld met GR000127a-D01</v>
      </c>
      <c r="AG68" s="23" t="str">
        <f t="shared" si="25"/>
        <v>Gedeeld met GR000127a-D01</v>
      </c>
      <c r="AH68" s="23" t="str">
        <f t="shared" si="25"/>
        <v>Gedeeld met GR000127a-D01</v>
      </c>
      <c r="AI68" s="55" t="str">
        <f t="shared" si="25"/>
        <v>Gedeeld met GR000127a-D01</v>
      </c>
      <c r="AJ68" s="55" t="str">
        <f t="shared" si="25"/>
        <v>Gedeeld met GR000127a-D01</v>
      </c>
      <c r="AK68" s="55" t="str">
        <f t="shared" si="25"/>
        <v>Gedeeld met GR000127a-D01</v>
      </c>
      <c r="AL68" s="55" t="str">
        <f t="shared" si="25"/>
        <v>Gedeeld met GR000127a-D01</v>
      </c>
      <c r="AM68" s="23" t="str">
        <f t="shared" si="25"/>
        <v>Gedeeld met GR000127a-D01</v>
      </c>
      <c r="AN68" s="23" t="str">
        <f t="shared" si="25"/>
        <v>Gedeeld met GR000127a-D01</v>
      </c>
      <c r="AO68" s="23" t="str">
        <f t="shared" si="25"/>
        <v>Gedeeld met GR000127a-D01</v>
      </c>
      <c r="AP68" s="23" t="str">
        <f t="shared" si="25"/>
        <v>Gedeeld met GR000127a-D01</v>
      </c>
      <c r="AR68" s="23" t="str">
        <f t="shared" ref="AR68:BF69" si="26">"Gedeeld met "&amp;$A$68</f>
        <v>Gedeeld met GR000127a-D01</v>
      </c>
      <c r="AS68" s="23" t="str">
        <f t="shared" si="26"/>
        <v>Gedeeld met GR000127a-D01</v>
      </c>
      <c r="AT68" s="55" t="str">
        <f t="shared" si="26"/>
        <v>Gedeeld met GR000127a-D01</v>
      </c>
      <c r="AU68" s="55" t="str">
        <f t="shared" si="26"/>
        <v>Gedeeld met GR000127a-D01</v>
      </c>
      <c r="AV68" s="55" t="str">
        <f t="shared" si="26"/>
        <v>Gedeeld met GR000127a-D01</v>
      </c>
      <c r="AW68" s="55" t="str">
        <f t="shared" si="26"/>
        <v>Gedeeld met GR000127a-D01</v>
      </c>
      <c r="AX68" s="55" t="str">
        <f t="shared" si="26"/>
        <v>Gedeeld met GR000127a-D01</v>
      </c>
      <c r="AY68" s="55" t="str">
        <f t="shared" si="26"/>
        <v>Gedeeld met GR000127a-D01</v>
      </c>
      <c r="AZ68" s="55" t="str">
        <f t="shared" si="26"/>
        <v>Gedeeld met GR000127a-D01</v>
      </c>
      <c r="BA68" s="55" t="str">
        <f t="shared" si="26"/>
        <v>Gedeeld met GR000127a-D01</v>
      </c>
      <c r="BB68" s="55" t="str">
        <f t="shared" si="26"/>
        <v>Gedeeld met GR000127a-D01</v>
      </c>
      <c r="BC68" s="55" t="str">
        <f t="shared" si="26"/>
        <v>Gedeeld met GR000127a-D01</v>
      </c>
      <c r="BD68" s="55" t="str">
        <f t="shared" si="26"/>
        <v>Gedeeld met GR000127a-D01</v>
      </c>
      <c r="BE68" s="55" t="str">
        <f t="shared" si="26"/>
        <v>Gedeeld met GR000127a-D01</v>
      </c>
      <c r="BF68" s="55" t="str">
        <f t="shared" si="26"/>
        <v>Gedeeld met GR000127a-D01</v>
      </c>
    </row>
    <row r="69" spans="1:59" x14ac:dyDescent="0.2">
      <c r="A69" t="str">
        <f>Tabel1[[#This Row],[Objectcode]]&amp;"-"&amp;Tabel1[[#This Row],[Dakcode]]</f>
        <v>GR000127a-D02</v>
      </c>
      <c r="B69" t="s">
        <v>276</v>
      </c>
      <c r="C69" t="s">
        <v>57</v>
      </c>
      <c r="D69" t="s">
        <v>94</v>
      </c>
      <c r="E69" t="s">
        <v>271</v>
      </c>
      <c r="G69" t="s">
        <v>272</v>
      </c>
      <c r="H69">
        <v>1970</v>
      </c>
      <c r="I69" t="s">
        <v>113</v>
      </c>
      <c r="J69"/>
      <c r="K69" s="50">
        <v>199</v>
      </c>
      <c r="L69" s="68" t="s">
        <v>130</v>
      </c>
      <c r="M69" s="69">
        <v>2044</v>
      </c>
      <c r="N69" s="3" t="s">
        <v>63</v>
      </c>
      <c r="O69" t="s">
        <v>90</v>
      </c>
      <c r="P69" s="53">
        <v>14</v>
      </c>
      <c r="Q69" t="s">
        <v>804</v>
      </c>
      <c r="R69" t="s">
        <v>79</v>
      </c>
      <c r="S69" s="50">
        <v>65</v>
      </c>
      <c r="T69" s="8" t="s">
        <v>67</v>
      </c>
      <c r="U69" s="50" t="s">
        <v>114</v>
      </c>
      <c r="V69" s="50">
        <v>340</v>
      </c>
      <c r="W69" s="50">
        <v>0</v>
      </c>
      <c r="X69" s="50">
        <f>IFERROR(Tabel1[[#This Row],[Totaal piekvermogen '[kWp']]]*1000/Tabel1[[#This Row],[Bruto dakoppervlak '[m2']]],"N.v.t.")</f>
        <v>0</v>
      </c>
      <c r="Y69" s="50">
        <f>IFERROR(Tabel1[[#This Row],[Totaal piekvermogen '[kWp']]]*1000/Tabel1[[#This Row],[Bruto dakoppervlak '[m2']]],"N.v.t.")</f>
        <v>0</v>
      </c>
      <c r="Z69" s="50">
        <f>Tabel1[[#This Row],[Totaal piekvermogen '[kWp']]]*Tabel1[[#This Row],[Specifieke opbrengst '[kWh/kWp jaar']]]</f>
        <v>0</v>
      </c>
      <c r="AA69" t="s">
        <v>114</v>
      </c>
      <c r="AB69" t="s">
        <v>114</v>
      </c>
      <c r="AC69" s="50" t="s">
        <v>114</v>
      </c>
      <c r="AD69" t="s">
        <v>114</v>
      </c>
      <c r="AE69" t="s">
        <v>99</v>
      </c>
      <c r="AF69" s="23" t="str">
        <f t="shared" si="25"/>
        <v>Gedeeld met GR000127a-D01</v>
      </c>
      <c r="AG69" s="23" t="str">
        <f t="shared" si="25"/>
        <v>Gedeeld met GR000127a-D01</v>
      </c>
      <c r="AH69" s="23" t="str">
        <f t="shared" si="25"/>
        <v>Gedeeld met GR000127a-D01</v>
      </c>
      <c r="AI69" s="55" t="str">
        <f t="shared" si="25"/>
        <v>Gedeeld met GR000127a-D01</v>
      </c>
      <c r="AJ69" s="55" t="str">
        <f t="shared" si="25"/>
        <v>Gedeeld met GR000127a-D01</v>
      </c>
      <c r="AK69" s="55" t="str">
        <f t="shared" si="25"/>
        <v>Gedeeld met GR000127a-D01</v>
      </c>
      <c r="AL69" s="55" t="str">
        <f t="shared" si="25"/>
        <v>Gedeeld met GR000127a-D01</v>
      </c>
      <c r="AM69" s="23" t="str">
        <f t="shared" si="25"/>
        <v>Gedeeld met GR000127a-D01</v>
      </c>
      <c r="AN69" s="23" t="str">
        <f t="shared" si="25"/>
        <v>Gedeeld met GR000127a-D01</v>
      </c>
      <c r="AO69" s="23" t="str">
        <f t="shared" si="25"/>
        <v>Gedeeld met GR000127a-D01</v>
      </c>
      <c r="AP69" s="23" t="str">
        <f t="shared" si="25"/>
        <v>Gedeeld met GR000127a-D01</v>
      </c>
      <c r="AQ69" s="22"/>
      <c r="AR69" s="23" t="str">
        <f t="shared" si="26"/>
        <v>Gedeeld met GR000127a-D01</v>
      </c>
      <c r="AS69" s="23" t="str">
        <f t="shared" si="26"/>
        <v>Gedeeld met GR000127a-D01</v>
      </c>
      <c r="AT69" s="55" t="str">
        <f t="shared" si="26"/>
        <v>Gedeeld met GR000127a-D01</v>
      </c>
      <c r="AU69" s="55" t="str">
        <f t="shared" si="26"/>
        <v>Gedeeld met GR000127a-D01</v>
      </c>
      <c r="AV69" s="55" t="str">
        <f t="shared" si="26"/>
        <v>Gedeeld met GR000127a-D01</v>
      </c>
      <c r="AW69" s="55" t="str">
        <f t="shared" si="26"/>
        <v>Gedeeld met GR000127a-D01</v>
      </c>
      <c r="AX69" s="55" t="str">
        <f t="shared" si="26"/>
        <v>Gedeeld met GR000127a-D01</v>
      </c>
      <c r="AY69" s="55" t="str">
        <f t="shared" si="26"/>
        <v>Gedeeld met GR000127a-D01</v>
      </c>
      <c r="AZ69" s="55" t="str">
        <f t="shared" si="26"/>
        <v>Gedeeld met GR000127a-D01</v>
      </c>
      <c r="BA69" s="55" t="str">
        <f t="shared" si="26"/>
        <v>Gedeeld met GR000127a-D01</v>
      </c>
      <c r="BB69" s="55" t="str">
        <f t="shared" si="26"/>
        <v>Gedeeld met GR000127a-D01</v>
      </c>
      <c r="BC69" s="55" t="str">
        <f t="shared" si="26"/>
        <v>Gedeeld met GR000127a-D01</v>
      </c>
      <c r="BD69" s="55" t="str">
        <f t="shared" si="26"/>
        <v>Gedeeld met GR000127a-D01</v>
      </c>
      <c r="BE69" s="55" t="str">
        <f t="shared" si="26"/>
        <v>Gedeeld met GR000127a-D01</v>
      </c>
      <c r="BF69" s="55" t="str">
        <f t="shared" si="26"/>
        <v>Gedeeld met GR000127a-D01</v>
      </c>
    </row>
    <row r="70" spans="1:59" x14ac:dyDescent="0.2">
      <c r="A70" t="str">
        <f>Tabel1[[#This Row],[Objectcode]]&amp;"-"&amp;Tabel1[[#This Row],[Dakcode]]</f>
        <v>GR000127-D01</v>
      </c>
      <c r="B70" t="s">
        <v>270</v>
      </c>
      <c r="C70" t="s">
        <v>57</v>
      </c>
      <c r="D70" t="s">
        <v>58</v>
      </c>
      <c r="E70" t="s">
        <v>271</v>
      </c>
      <c r="G70" t="s">
        <v>272</v>
      </c>
      <c r="H70">
        <v>1970</v>
      </c>
      <c r="I70" t="s">
        <v>113</v>
      </c>
      <c r="J70"/>
      <c r="K70" s="50">
        <v>199</v>
      </c>
      <c r="L70" s="68" t="s">
        <v>847</v>
      </c>
      <c r="M70" s="69">
        <v>2030</v>
      </c>
      <c r="N70" s="3" t="s">
        <v>63</v>
      </c>
      <c r="O70" t="s">
        <v>90</v>
      </c>
      <c r="P70" s="53">
        <v>13</v>
      </c>
      <c r="Q70" t="s">
        <v>136</v>
      </c>
      <c r="R70" t="s">
        <v>79</v>
      </c>
      <c r="S70" s="50">
        <v>75</v>
      </c>
      <c r="T70" s="8" t="s">
        <v>67</v>
      </c>
      <c r="U70" s="50">
        <v>26</v>
      </c>
      <c r="V70" s="50">
        <v>340</v>
      </c>
      <c r="W70" s="50">
        <f>Tabel1[[#This Row],[Aantal panelen]]*Tabel1[[#This Row],[Paneelpiekvermogen '[Wp']]]/1000</f>
        <v>8.84</v>
      </c>
      <c r="X70" s="50">
        <f>IFERROR(Tabel1[[#This Row],[Totaal piekvermogen '[kWp']]]*1000/Tabel1[[#This Row],[Bruto dakoppervlak '[m2']]],"N.v.t.")</f>
        <v>117.86666666666666</v>
      </c>
      <c r="Y70" s="50">
        <v>835</v>
      </c>
      <c r="Z70" s="50">
        <f>Tabel1[[#This Row],[Totaal piekvermogen '[kWp']]]*Tabel1[[#This Row],[Specifieke opbrengst '[kWh/kWp jaar']]]</f>
        <v>7381.4</v>
      </c>
      <c r="AA70" t="s">
        <v>92</v>
      </c>
      <c r="AB70" t="s">
        <v>301</v>
      </c>
      <c r="AC70" s="50">
        <v>37</v>
      </c>
      <c r="AD70" t="s">
        <v>79</v>
      </c>
      <c r="AE70" t="s">
        <v>99</v>
      </c>
      <c r="AF70" s="9" t="s">
        <v>273</v>
      </c>
      <c r="AG70" s="9">
        <v>42953766</v>
      </c>
      <c r="AH70" s="9" t="s">
        <v>117</v>
      </c>
      <c r="AI70" s="60" t="s">
        <v>274</v>
      </c>
      <c r="AJ70" s="60" t="s">
        <v>197</v>
      </c>
      <c r="AK70" s="55" t="s">
        <v>79</v>
      </c>
      <c r="AL70" s="55" t="s">
        <v>79</v>
      </c>
      <c r="AM70" s="21" t="s">
        <v>79</v>
      </c>
      <c r="AN70" s="9" t="s">
        <v>275</v>
      </c>
      <c r="AO70" s="9" t="s">
        <v>77</v>
      </c>
      <c r="AP70" s="9" t="s">
        <v>79</v>
      </c>
      <c r="AR70" t="s">
        <v>80</v>
      </c>
      <c r="AS70" t="s">
        <v>79</v>
      </c>
      <c r="AT70" s="51" t="s">
        <v>79</v>
      </c>
      <c r="AU70" s="51">
        <v>0</v>
      </c>
      <c r="AV70" s="51" t="s">
        <v>81</v>
      </c>
      <c r="AW70" s="51" t="s">
        <v>81</v>
      </c>
      <c r="AX70" s="51">
        <v>2</v>
      </c>
      <c r="AY70" s="54">
        <v>0</v>
      </c>
      <c r="AZ70" s="54">
        <v>0</v>
      </c>
      <c r="BA70" s="54">
        <v>2</v>
      </c>
      <c r="BB70" s="54">
        <v>0</v>
      </c>
      <c r="BC70" s="54">
        <v>0</v>
      </c>
      <c r="BD70" s="51">
        <f>(AX70*22)+(AY70*50)+(BB70*22)+(BC70*11)</f>
        <v>44</v>
      </c>
      <c r="BE70" s="51">
        <v>30</v>
      </c>
      <c r="BF70" s="51" t="s">
        <v>728</v>
      </c>
      <c r="BG70" s="51" t="s">
        <v>805</v>
      </c>
    </row>
    <row r="71" spans="1:59" x14ac:dyDescent="0.2">
      <c r="A71" t="str">
        <f>Tabel1[[#This Row],[Objectcode]]&amp;"-"&amp;Tabel1[[#This Row],[Dakcode]]</f>
        <v>GR000127-D02</v>
      </c>
      <c r="B71" t="s">
        <v>270</v>
      </c>
      <c r="C71" t="s">
        <v>57</v>
      </c>
      <c r="D71" t="s">
        <v>94</v>
      </c>
      <c r="E71" t="s">
        <v>271</v>
      </c>
      <c r="G71" t="s">
        <v>272</v>
      </c>
      <c r="H71">
        <v>1970</v>
      </c>
      <c r="I71" t="s">
        <v>113</v>
      </c>
      <c r="J71"/>
      <c r="K71" s="50">
        <v>199</v>
      </c>
      <c r="L71" s="68" t="s">
        <v>847</v>
      </c>
      <c r="M71" s="69">
        <v>2030</v>
      </c>
      <c r="N71" s="3" t="s">
        <v>63</v>
      </c>
      <c r="O71" t="s">
        <v>90</v>
      </c>
      <c r="P71" s="53">
        <v>13</v>
      </c>
      <c r="Q71" t="s">
        <v>136</v>
      </c>
      <c r="R71" t="s">
        <v>79</v>
      </c>
      <c r="S71" s="50">
        <v>75</v>
      </c>
      <c r="T71" s="8" t="s">
        <v>67</v>
      </c>
      <c r="U71" s="50" t="s">
        <v>114</v>
      </c>
      <c r="V71" s="50">
        <v>340</v>
      </c>
      <c r="W71" s="50">
        <v>0</v>
      </c>
      <c r="X71" s="50">
        <f>IFERROR(Tabel1[[#This Row],[Totaal piekvermogen '[kWp']]]*1000/Tabel1[[#This Row],[Bruto dakoppervlak '[m2']]],"N.v.t.")</f>
        <v>0</v>
      </c>
      <c r="Y71" s="50">
        <f>IFERROR(Tabel1[[#This Row],[Totaal piekvermogen '[kWp']]]*1000/Tabel1[[#This Row],[Bruto dakoppervlak '[m2']]],"N.v.t.")</f>
        <v>0</v>
      </c>
      <c r="Z71" s="50">
        <f>Tabel1[[#This Row],[Totaal piekvermogen '[kWp']]]*Tabel1[[#This Row],[Specifieke opbrengst '[kWh/kWp jaar']]]</f>
        <v>0</v>
      </c>
      <c r="AA71" t="s">
        <v>114</v>
      </c>
      <c r="AB71" t="s">
        <v>114</v>
      </c>
      <c r="AC71" s="50" t="s">
        <v>114</v>
      </c>
      <c r="AD71" t="s">
        <v>114</v>
      </c>
      <c r="AE71" t="s">
        <v>99</v>
      </c>
      <c r="AF71" s="23" t="str">
        <f t="shared" ref="AF71:AP71" si="27">"Gedeeld met "&amp;$A$68</f>
        <v>Gedeeld met GR000127a-D01</v>
      </c>
      <c r="AG71" s="23" t="str">
        <f t="shared" si="27"/>
        <v>Gedeeld met GR000127a-D01</v>
      </c>
      <c r="AH71" s="23" t="str">
        <f t="shared" si="27"/>
        <v>Gedeeld met GR000127a-D01</v>
      </c>
      <c r="AI71" s="55" t="str">
        <f t="shared" si="27"/>
        <v>Gedeeld met GR000127a-D01</v>
      </c>
      <c r="AJ71" s="55" t="str">
        <f t="shared" si="27"/>
        <v>Gedeeld met GR000127a-D01</v>
      </c>
      <c r="AK71" s="55" t="str">
        <f t="shared" si="27"/>
        <v>Gedeeld met GR000127a-D01</v>
      </c>
      <c r="AL71" s="55" t="str">
        <f t="shared" si="27"/>
        <v>Gedeeld met GR000127a-D01</v>
      </c>
      <c r="AM71" s="23" t="str">
        <f t="shared" si="27"/>
        <v>Gedeeld met GR000127a-D01</v>
      </c>
      <c r="AN71" s="23" t="str">
        <f t="shared" si="27"/>
        <v>Gedeeld met GR000127a-D01</v>
      </c>
      <c r="AO71" s="23" t="str">
        <f t="shared" si="27"/>
        <v>Gedeeld met GR000127a-D01</v>
      </c>
      <c r="AP71" s="23" t="str">
        <f t="shared" si="27"/>
        <v>Gedeeld met GR000127a-D01</v>
      </c>
      <c r="AQ71" s="22"/>
      <c r="AR71" s="23" t="str">
        <f t="shared" ref="AR71:BF71" si="28">"Gedeeld met "&amp;$A$68</f>
        <v>Gedeeld met GR000127a-D01</v>
      </c>
      <c r="AS71" s="23" t="str">
        <f t="shared" si="28"/>
        <v>Gedeeld met GR000127a-D01</v>
      </c>
      <c r="AT71" s="55" t="str">
        <f t="shared" si="28"/>
        <v>Gedeeld met GR000127a-D01</v>
      </c>
      <c r="AU71" s="55" t="str">
        <f t="shared" si="28"/>
        <v>Gedeeld met GR000127a-D01</v>
      </c>
      <c r="AV71" s="55" t="str">
        <f t="shared" si="28"/>
        <v>Gedeeld met GR000127a-D01</v>
      </c>
      <c r="AW71" s="55" t="str">
        <f t="shared" si="28"/>
        <v>Gedeeld met GR000127a-D01</v>
      </c>
      <c r="AX71" s="55" t="str">
        <f t="shared" si="28"/>
        <v>Gedeeld met GR000127a-D01</v>
      </c>
      <c r="AY71" s="55" t="str">
        <f t="shared" si="28"/>
        <v>Gedeeld met GR000127a-D01</v>
      </c>
      <c r="AZ71" s="55" t="str">
        <f t="shared" si="28"/>
        <v>Gedeeld met GR000127a-D01</v>
      </c>
      <c r="BA71" s="55" t="str">
        <f t="shared" si="28"/>
        <v>Gedeeld met GR000127a-D01</v>
      </c>
      <c r="BB71" s="55" t="str">
        <f t="shared" si="28"/>
        <v>Gedeeld met GR000127a-D01</v>
      </c>
      <c r="BC71" s="55" t="str">
        <f t="shared" si="28"/>
        <v>Gedeeld met GR000127a-D01</v>
      </c>
      <c r="BD71" s="55" t="str">
        <f t="shared" si="28"/>
        <v>Gedeeld met GR000127a-D01</v>
      </c>
      <c r="BE71" s="55" t="str">
        <f t="shared" si="28"/>
        <v>Gedeeld met GR000127a-D01</v>
      </c>
      <c r="BF71" s="55" t="str">
        <f t="shared" si="28"/>
        <v>Gedeeld met GR000127a-D01</v>
      </c>
    </row>
    <row r="72" spans="1:59" x14ac:dyDescent="0.2">
      <c r="A72" t="str">
        <f>Tabel1[[#This Row],[Objectcode]]&amp;"-"&amp;Tabel1[[#This Row],[Dakcode]]</f>
        <v>GR000198-D01</v>
      </c>
      <c r="B72" t="s">
        <v>277</v>
      </c>
      <c r="C72" t="s">
        <v>57</v>
      </c>
      <c r="D72" t="s">
        <v>58</v>
      </c>
      <c r="E72" t="s">
        <v>278</v>
      </c>
      <c r="F72" t="s">
        <v>279</v>
      </c>
      <c r="G72" t="s">
        <v>280</v>
      </c>
      <c r="H72">
        <v>1960</v>
      </c>
      <c r="I72" t="s">
        <v>113</v>
      </c>
      <c r="J72"/>
      <c r="K72" s="50">
        <v>437</v>
      </c>
      <c r="L72" s="68" t="s">
        <v>130</v>
      </c>
      <c r="M72" s="69">
        <v>2020</v>
      </c>
      <c r="N72" s="3" t="s">
        <v>63</v>
      </c>
      <c r="O72" t="s">
        <v>90</v>
      </c>
      <c r="P72" s="53">
        <v>13</v>
      </c>
      <c r="Q72" t="s">
        <v>85</v>
      </c>
      <c r="R72" t="s">
        <v>88</v>
      </c>
      <c r="S72" s="50">
        <v>228</v>
      </c>
      <c r="T72" s="8" t="s">
        <v>67</v>
      </c>
      <c r="U72" s="50">
        <v>78</v>
      </c>
      <c r="V72" s="50">
        <v>340</v>
      </c>
      <c r="W72" s="50">
        <f>Tabel1[[#This Row],[Aantal panelen]]*Tabel1[[#This Row],[Paneelpiekvermogen '[Wp']]]/1000</f>
        <v>26.52</v>
      </c>
      <c r="X72" s="50">
        <f>IFERROR(Tabel1[[#This Row],[Totaal piekvermogen '[kWp']]]*1000/Tabel1[[#This Row],[Bruto dakoppervlak '[m2']]],"N.v.t.")</f>
        <v>116.31578947368421</v>
      </c>
      <c r="Y72" s="50">
        <v>703.5</v>
      </c>
      <c r="Z72" s="50">
        <f>Tabel1[[#This Row],[Totaal piekvermogen '[kWp']]]*Tabel1[[#This Row],[Specifieke opbrengst '[kWh/kWp jaar']]]</f>
        <v>18656.82</v>
      </c>
      <c r="AA72" t="s">
        <v>92</v>
      </c>
      <c r="AB72" t="s">
        <v>166</v>
      </c>
      <c r="AC72" s="50">
        <v>16</v>
      </c>
      <c r="AD72" t="s">
        <v>70</v>
      </c>
      <c r="AE72" t="s">
        <v>99</v>
      </c>
      <c r="AF72" s="9" t="s">
        <v>281</v>
      </c>
      <c r="AG72" s="9">
        <v>11565594</v>
      </c>
      <c r="AH72" s="9" t="s">
        <v>117</v>
      </c>
      <c r="AI72" s="60" t="s">
        <v>282</v>
      </c>
      <c r="AJ72" s="60" t="s">
        <v>283</v>
      </c>
      <c r="AK72" s="55" t="s">
        <v>79</v>
      </c>
      <c r="AL72" s="55" t="s">
        <v>79</v>
      </c>
      <c r="AM72" s="21" t="s">
        <v>79</v>
      </c>
      <c r="AN72" s="9" t="s">
        <v>120</v>
      </c>
      <c r="AO72" s="9" t="s">
        <v>79</v>
      </c>
      <c r="AP72" s="9" t="s">
        <v>284</v>
      </c>
      <c r="AR72" t="s">
        <v>142</v>
      </c>
      <c r="AS72" t="s">
        <v>79</v>
      </c>
      <c r="AT72" s="51" t="s">
        <v>79</v>
      </c>
      <c r="AU72" s="51" t="s">
        <v>80</v>
      </c>
      <c r="AV72" s="51" t="s">
        <v>81</v>
      </c>
      <c r="AW72" s="51" t="s">
        <v>81</v>
      </c>
      <c r="AX72" s="51">
        <v>2</v>
      </c>
      <c r="AY72" s="54">
        <v>0</v>
      </c>
      <c r="AZ72" s="54">
        <v>2</v>
      </c>
      <c r="BA72" s="54">
        <v>0</v>
      </c>
      <c r="BB72" s="54">
        <v>0</v>
      </c>
      <c r="BC72" s="54">
        <v>0</v>
      </c>
      <c r="BD72" s="51">
        <f>(AX72*22)+(AY72*50)+(BB72*22)+(BC72*11)</f>
        <v>44</v>
      </c>
      <c r="BE72" s="51">
        <v>5</v>
      </c>
      <c r="BF72" s="51" t="s">
        <v>144</v>
      </c>
      <c r="BG72" s="51" t="s">
        <v>286</v>
      </c>
    </row>
    <row r="73" spans="1:59" x14ac:dyDescent="0.2">
      <c r="A73" t="str">
        <f>Tabel1[[#This Row],[Objectcode]]&amp;"-"&amp;Tabel1[[#This Row],[Dakcode]]</f>
        <v>GR000198-D02</v>
      </c>
      <c r="B73" t="s">
        <v>277</v>
      </c>
      <c r="C73" t="s">
        <v>57</v>
      </c>
      <c r="D73" t="s">
        <v>94</v>
      </c>
      <c r="E73" t="s">
        <v>278</v>
      </c>
      <c r="F73" t="s">
        <v>279</v>
      </c>
      <c r="G73" t="s">
        <v>280</v>
      </c>
      <c r="H73">
        <v>1960</v>
      </c>
      <c r="I73" t="s">
        <v>113</v>
      </c>
      <c r="J73"/>
      <c r="K73" s="50">
        <v>437</v>
      </c>
      <c r="L73" s="68" t="s">
        <v>130</v>
      </c>
      <c r="M73" s="69">
        <v>2020</v>
      </c>
      <c r="N73" s="3" t="s">
        <v>63</v>
      </c>
      <c r="O73" t="s">
        <v>90</v>
      </c>
      <c r="P73" s="53">
        <v>13</v>
      </c>
      <c r="Q73" t="s">
        <v>85</v>
      </c>
      <c r="R73" t="s">
        <v>88</v>
      </c>
      <c r="S73" s="50">
        <v>228</v>
      </c>
      <c r="T73" s="8" t="s">
        <v>67</v>
      </c>
      <c r="U73" s="50">
        <v>60</v>
      </c>
      <c r="V73" s="50">
        <v>340</v>
      </c>
      <c r="W73" s="50">
        <f>Tabel1[[#This Row],[Aantal panelen]]*Tabel1[[#This Row],[Paneelpiekvermogen '[Wp']]]/1000</f>
        <v>20.399999999999999</v>
      </c>
      <c r="X73" s="50">
        <f>IFERROR(Tabel1[[#This Row],[Totaal piekvermogen '[kWp']]]*1000/Tabel1[[#This Row],[Bruto dakoppervlak '[m2']]],"N.v.t.")</f>
        <v>89.473684210526315</v>
      </c>
      <c r="Y73" s="50">
        <v>703.5</v>
      </c>
      <c r="Z73" s="50">
        <f>Tabel1[[#This Row],[Totaal piekvermogen '[kWp']]]*Tabel1[[#This Row],[Specifieke opbrengst '[kWh/kWp jaar']]]</f>
        <v>14351.4</v>
      </c>
      <c r="AA73" t="s">
        <v>92</v>
      </c>
      <c r="AB73" t="s">
        <v>93</v>
      </c>
      <c r="AC73" s="50">
        <v>16</v>
      </c>
      <c r="AD73" t="s">
        <v>70</v>
      </c>
      <c r="AE73" t="s">
        <v>99</v>
      </c>
      <c r="AF73" s="9" t="s">
        <v>281</v>
      </c>
      <c r="AG73" s="9">
        <v>11565594</v>
      </c>
      <c r="AH73" s="9" t="s">
        <v>117</v>
      </c>
      <c r="AI73" s="60" t="s">
        <v>282</v>
      </c>
      <c r="AJ73" s="60" t="s">
        <v>283</v>
      </c>
      <c r="AK73" s="60" t="str">
        <f>"Gedeeld met "&amp;$A$72</f>
        <v>Gedeeld met GR000198-D01</v>
      </c>
      <c r="AL73" s="60" t="str">
        <f>"Gedeeld met "&amp;$A$72</f>
        <v>Gedeeld met GR000198-D01</v>
      </c>
      <c r="AM73" s="9" t="str">
        <f>"Gedeeld met "&amp;$A$72</f>
        <v>Gedeeld met GR000198-D01</v>
      </c>
      <c r="AN73" s="9" t="s">
        <v>120</v>
      </c>
      <c r="AO73" s="9" t="str">
        <f>"Gedeeld met "&amp;$A$72</f>
        <v>Gedeeld met GR000198-D01</v>
      </c>
      <c r="AP73" s="9" t="str">
        <f>"Gedeeld met "&amp;$A$72</f>
        <v>Gedeeld met GR000198-D01</v>
      </c>
      <c r="AR73" s="9" t="str">
        <f t="shared" ref="AR73:BF73" si="29">"Gedeeld met "&amp;$A$72</f>
        <v>Gedeeld met GR000198-D01</v>
      </c>
      <c r="AS73" s="9" t="str">
        <f t="shared" si="29"/>
        <v>Gedeeld met GR000198-D01</v>
      </c>
      <c r="AT73" s="60" t="str">
        <f t="shared" si="29"/>
        <v>Gedeeld met GR000198-D01</v>
      </c>
      <c r="AU73" s="60" t="str">
        <f t="shared" si="29"/>
        <v>Gedeeld met GR000198-D01</v>
      </c>
      <c r="AV73" s="60" t="str">
        <f t="shared" si="29"/>
        <v>Gedeeld met GR000198-D01</v>
      </c>
      <c r="AW73" s="60" t="str">
        <f t="shared" si="29"/>
        <v>Gedeeld met GR000198-D01</v>
      </c>
      <c r="AX73" s="60" t="str">
        <f t="shared" si="29"/>
        <v>Gedeeld met GR000198-D01</v>
      </c>
      <c r="AY73" s="60" t="str">
        <f t="shared" si="29"/>
        <v>Gedeeld met GR000198-D01</v>
      </c>
      <c r="AZ73" s="60" t="str">
        <f t="shared" si="29"/>
        <v>Gedeeld met GR000198-D01</v>
      </c>
      <c r="BA73" s="60" t="str">
        <f t="shared" si="29"/>
        <v>Gedeeld met GR000198-D01</v>
      </c>
      <c r="BB73" s="60" t="str">
        <f t="shared" si="29"/>
        <v>Gedeeld met GR000198-D01</v>
      </c>
      <c r="BC73" s="60" t="str">
        <f t="shared" si="29"/>
        <v>Gedeeld met GR000198-D01</v>
      </c>
      <c r="BD73" s="60" t="str">
        <f t="shared" si="29"/>
        <v>Gedeeld met GR000198-D01</v>
      </c>
      <c r="BE73" s="60" t="str">
        <f t="shared" si="29"/>
        <v>Gedeeld met GR000198-D01</v>
      </c>
      <c r="BF73" s="60" t="str">
        <f t="shared" si="29"/>
        <v>Gedeeld met GR000198-D01</v>
      </c>
      <c r="BG73" s="51" t="s">
        <v>286</v>
      </c>
    </row>
    <row r="74" spans="1:59" x14ac:dyDescent="0.2">
      <c r="A74" t="str">
        <f>Tabel1[[#This Row],[Objectcode]]&amp;"-"&amp;Tabel1[[#This Row],[Dakcode]]</f>
        <v>GR000199-</v>
      </c>
      <c r="B74" t="s">
        <v>287</v>
      </c>
      <c r="C74" t="s">
        <v>57</v>
      </c>
      <c r="E74" t="s">
        <v>278</v>
      </c>
      <c r="G74" t="s">
        <v>280</v>
      </c>
      <c r="H74">
        <v>1960</v>
      </c>
      <c r="I74" t="s">
        <v>113</v>
      </c>
      <c r="J74"/>
      <c r="K74" s="50">
        <v>437</v>
      </c>
      <c r="L74" s="68" t="s">
        <v>840</v>
      </c>
      <c r="M74" s="69"/>
      <c r="N74" s="3" t="s">
        <v>63</v>
      </c>
      <c r="P74" s="53"/>
      <c r="S74" s="50"/>
      <c r="T74" s="8"/>
      <c r="U74" s="50"/>
      <c r="V74" s="50">
        <v>340</v>
      </c>
      <c r="W74" s="50">
        <f>Tabel1[[#This Row],[Aantal panelen]]*Tabel1[[#This Row],[Paneelpiekvermogen '[Wp']]]/1000</f>
        <v>0</v>
      </c>
      <c r="X74" s="50" t="str">
        <f>IFERROR(Tabel1[[#This Row],[Totaal piekvermogen '[kWp']]]*1000/Tabel1[[#This Row],[Bruto dakoppervlak '[m2']]],"N.v.t.")</f>
        <v>N.v.t.</v>
      </c>
      <c r="Y74" s="50"/>
      <c r="Z74" s="50">
        <f>Tabel1[[#This Row],[Totaal piekvermogen '[kWp']]]*Tabel1[[#This Row],[Specifieke opbrengst '[kWh/kWp jaar']]]</f>
        <v>0</v>
      </c>
      <c r="AC74" s="50"/>
      <c r="AE74" t="s">
        <v>99</v>
      </c>
      <c r="AF74" s="9" t="s">
        <v>281</v>
      </c>
      <c r="AG74" s="22"/>
      <c r="AK74" s="55"/>
      <c r="AL74" s="55"/>
      <c r="AM74" s="21"/>
      <c r="AY74" s="54"/>
      <c r="AZ74" s="54"/>
      <c r="BA74" s="54"/>
      <c r="BB74" s="54"/>
      <c r="BC74" s="54"/>
      <c r="BD74" s="51">
        <f>(AX74*22)+(AY74*50)+(BB74*22)+(BC74*11)</f>
        <v>0</v>
      </c>
    </row>
    <row r="75" spans="1:59" x14ac:dyDescent="0.2">
      <c r="A75" s="7" t="str">
        <f>Tabel1[[#This Row],[Objectcode]]&amp;"-"&amp;Tabel1[[#This Row],[Dakcode]]</f>
        <v>LB 000047-D01</v>
      </c>
      <c r="B75" s="7" t="s">
        <v>288</v>
      </c>
      <c r="C75" s="7" t="s">
        <v>57</v>
      </c>
      <c r="D75" s="7" t="s">
        <v>58</v>
      </c>
      <c r="E75" s="7" t="s">
        <v>289</v>
      </c>
      <c r="F75" s="7" t="s">
        <v>290</v>
      </c>
      <c r="G75" s="7" t="s">
        <v>291</v>
      </c>
      <c r="H75" s="7">
        <v>2002</v>
      </c>
      <c r="I75" s="7" t="s">
        <v>98</v>
      </c>
      <c r="J75" s="7" t="s">
        <v>292</v>
      </c>
      <c r="K75" s="57">
        <v>3085</v>
      </c>
      <c r="L75" s="72" t="s">
        <v>130</v>
      </c>
      <c r="M75" s="73">
        <v>2062</v>
      </c>
      <c r="N75" s="19" t="s">
        <v>185</v>
      </c>
      <c r="O75" s="7" t="s">
        <v>90</v>
      </c>
      <c r="P75" s="80">
        <v>12</v>
      </c>
      <c r="Q75" s="7" t="s">
        <v>293</v>
      </c>
      <c r="R75" s="7" t="s">
        <v>79</v>
      </c>
      <c r="S75" s="57">
        <v>338</v>
      </c>
      <c r="T75" s="20" t="s">
        <v>294</v>
      </c>
      <c r="U75" s="57">
        <v>132</v>
      </c>
      <c r="V75" s="57">
        <v>340</v>
      </c>
      <c r="W75" s="57">
        <f>Tabel1[[#This Row],[Aantal panelen]]*Tabel1[[#This Row],[Paneelpiekvermogen '[Wp']]]/1000</f>
        <v>44.88</v>
      </c>
      <c r="X75" s="57">
        <f>IFERROR(Tabel1[[#This Row],[Totaal piekvermogen '[kWp']]]*1000/Tabel1[[#This Row],[Bruto dakoppervlak '[m2']]],"N.v.t.")</f>
        <v>132.7810650887574</v>
      </c>
      <c r="Y75" s="57">
        <v>827.6</v>
      </c>
      <c r="Z75" s="57">
        <f>Tabel1[[#This Row],[Totaal piekvermogen '[kWp']]]*Tabel1[[#This Row],[Specifieke opbrengst '[kWh/kWp jaar']]]</f>
        <v>37142.688000000002</v>
      </c>
      <c r="AA75" s="7" t="s">
        <v>114</v>
      </c>
      <c r="AB75" s="7" t="s">
        <v>295</v>
      </c>
      <c r="AC75" s="57">
        <v>17</v>
      </c>
      <c r="AD75" s="7" t="s">
        <v>70</v>
      </c>
      <c r="AE75" s="7" t="s">
        <v>99</v>
      </c>
      <c r="AF75" s="24" t="s">
        <v>296</v>
      </c>
      <c r="AG75" s="24">
        <v>5040119</v>
      </c>
      <c r="AH75" s="24" t="s">
        <v>73</v>
      </c>
      <c r="AI75" s="83" t="s">
        <v>74</v>
      </c>
      <c r="AJ75" s="83" t="s">
        <v>162</v>
      </c>
      <c r="AK75" s="85">
        <v>33</v>
      </c>
      <c r="AL75" s="85">
        <v>30</v>
      </c>
      <c r="AM75" s="25">
        <v>43488.510416666664</v>
      </c>
      <c r="AN75" s="24" t="s">
        <v>76</v>
      </c>
      <c r="AO75" s="24" t="s">
        <v>77</v>
      </c>
      <c r="AP75" s="24" t="s">
        <v>78</v>
      </c>
      <c r="AQ75" s="24"/>
      <c r="AR75" s="7" t="s">
        <v>297</v>
      </c>
      <c r="AS75" s="7" t="s">
        <v>79</v>
      </c>
      <c r="AT75" s="58" t="s">
        <v>298</v>
      </c>
      <c r="AU75" s="58" t="s">
        <v>299</v>
      </c>
      <c r="AV75" s="58" t="s">
        <v>81</v>
      </c>
      <c r="AW75" s="58" t="s">
        <v>81</v>
      </c>
      <c r="AX75" s="58">
        <v>8</v>
      </c>
      <c r="AY75" s="58">
        <v>1</v>
      </c>
      <c r="AZ75" s="58">
        <v>0</v>
      </c>
      <c r="BA75" s="58">
        <v>10</v>
      </c>
      <c r="BB75" s="58">
        <v>0</v>
      </c>
      <c r="BC75" s="58">
        <v>2</v>
      </c>
      <c r="BD75" s="58">
        <f>(AX75*22)+(AY75*50)+(BB75*22)+(BC75*11)</f>
        <v>248</v>
      </c>
      <c r="BE75" s="58">
        <v>25</v>
      </c>
      <c r="BF75" s="58" t="s">
        <v>300</v>
      </c>
      <c r="BG75" s="58"/>
    </row>
    <row r="76" spans="1:59" x14ac:dyDescent="0.2">
      <c r="A76" s="7" t="str">
        <f>Tabel1[[#This Row],[Objectcode]]&amp;"-"&amp;Tabel1[[#This Row],[Dakcode]]</f>
        <v>LB 000047-D02</v>
      </c>
      <c r="B76" s="7" t="s">
        <v>288</v>
      </c>
      <c r="C76" s="7" t="s">
        <v>57</v>
      </c>
      <c r="D76" s="7" t="s">
        <v>94</v>
      </c>
      <c r="E76" s="7" t="s">
        <v>289</v>
      </c>
      <c r="F76" s="7" t="s">
        <v>290</v>
      </c>
      <c r="G76" s="7" t="s">
        <v>291</v>
      </c>
      <c r="H76" s="7">
        <v>2002</v>
      </c>
      <c r="I76" s="7" t="s">
        <v>98</v>
      </c>
      <c r="J76" s="7" t="s">
        <v>292</v>
      </c>
      <c r="K76" s="57" t="str">
        <f>"Gedeeld met "&amp;$A$75</f>
        <v>Gedeeld met LB 000047-D01</v>
      </c>
      <c r="L76" s="72" t="s">
        <v>130</v>
      </c>
      <c r="M76" s="73">
        <v>2062</v>
      </c>
      <c r="N76" s="19" t="s">
        <v>185</v>
      </c>
      <c r="O76" s="7" t="s">
        <v>90</v>
      </c>
      <c r="P76" s="80">
        <v>12</v>
      </c>
      <c r="Q76" s="7" t="s">
        <v>293</v>
      </c>
      <c r="R76" s="7" t="s">
        <v>79</v>
      </c>
      <c r="S76" s="57">
        <v>338</v>
      </c>
      <c r="T76" s="20" t="s">
        <v>294</v>
      </c>
      <c r="U76" s="57">
        <v>132</v>
      </c>
      <c r="V76" s="57">
        <v>340</v>
      </c>
      <c r="W76" s="57">
        <f>Tabel1[[#This Row],[Aantal panelen]]*Tabel1[[#This Row],[Paneelpiekvermogen '[Wp']]]/1000</f>
        <v>44.88</v>
      </c>
      <c r="X76" s="57">
        <f>IFERROR(Tabel1[[#This Row],[Totaal piekvermogen '[kWp']]]*1000/Tabel1[[#This Row],[Bruto dakoppervlak '[m2']]],"N.v.t.")</f>
        <v>132.7810650887574</v>
      </c>
      <c r="Y76" s="57">
        <v>827.6</v>
      </c>
      <c r="Z76" s="57">
        <f>Tabel1[[#This Row],[Totaal piekvermogen '[kWp']]]*Tabel1[[#This Row],[Specifieke opbrengst '[kWh/kWp jaar']]]</f>
        <v>37142.688000000002</v>
      </c>
      <c r="AA76" s="7" t="s">
        <v>114</v>
      </c>
      <c r="AB76" s="7" t="s">
        <v>301</v>
      </c>
      <c r="AC76" s="57">
        <v>17</v>
      </c>
      <c r="AD76" s="7" t="s">
        <v>70</v>
      </c>
      <c r="AE76" s="7" t="s">
        <v>99</v>
      </c>
      <c r="AF76" s="9" t="str">
        <f t="shared" ref="AF76:AP76" si="30">"Gedeeld met "&amp;$A$75</f>
        <v>Gedeeld met LB 000047-D01</v>
      </c>
      <c r="AG76" s="9" t="str">
        <f t="shared" si="30"/>
        <v>Gedeeld met LB 000047-D01</v>
      </c>
      <c r="AH76" s="9" t="str">
        <f t="shared" si="30"/>
        <v>Gedeeld met LB 000047-D01</v>
      </c>
      <c r="AI76" s="60" t="str">
        <f t="shared" si="30"/>
        <v>Gedeeld met LB 000047-D01</v>
      </c>
      <c r="AJ76" s="60" t="str">
        <f t="shared" si="30"/>
        <v>Gedeeld met LB 000047-D01</v>
      </c>
      <c r="AK76" s="60" t="str">
        <f t="shared" si="30"/>
        <v>Gedeeld met LB 000047-D01</v>
      </c>
      <c r="AL76" s="60" t="str">
        <f t="shared" si="30"/>
        <v>Gedeeld met LB 000047-D01</v>
      </c>
      <c r="AM76" s="9" t="str">
        <f t="shared" si="30"/>
        <v>Gedeeld met LB 000047-D01</v>
      </c>
      <c r="AN76" s="9" t="str">
        <f t="shared" si="30"/>
        <v>Gedeeld met LB 000047-D01</v>
      </c>
      <c r="AO76" s="9" t="str">
        <f t="shared" si="30"/>
        <v>Gedeeld met LB 000047-D01</v>
      </c>
      <c r="AP76" s="9" t="str">
        <f t="shared" si="30"/>
        <v>Gedeeld met LB 000047-D01</v>
      </c>
      <c r="AR76" t="str">
        <f t="shared" ref="AR76:BF76" si="31">"Gedeeld met "&amp;$A$75</f>
        <v>Gedeeld met LB 000047-D01</v>
      </c>
      <c r="AS76" t="str">
        <f t="shared" si="31"/>
        <v>Gedeeld met LB 000047-D01</v>
      </c>
      <c r="AT76" s="51" t="str">
        <f t="shared" si="31"/>
        <v>Gedeeld met LB 000047-D01</v>
      </c>
      <c r="AU76" s="51" t="str">
        <f t="shared" si="31"/>
        <v>Gedeeld met LB 000047-D01</v>
      </c>
      <c r="AV76" s="51" t="str">
        <f t="shared" si="31"/>
        <v>Gedeeld met LB 000047-D01</v>
      </c>
      <c r="AW76" s="51" t="str">
        <f t="shared" si="31"/>
        <v>Gedeeld met LB 000047-D01</v>
      </c>
      <c r="AX76" s="51" t="str">
        <f t="shared" si="31"/>
        <v>Gedeeld met LB 000047-D01</v>
      </c>
      <c r="AY76" s="51" t="str">
        <f t="shared" si="31"/>
        <v>Gedeeld met LB 000047-D01</v>
      </c>
      <c r="AZ76" s="51" t="str">
        <f t="shared" si="31"/>
        <v>Gedeeld met LB 000047-D01</v>
      </c>
      <c r="BA76" s="51" t="str">
        <f t="shared" si="31"/>
        <v>Gedeeld met LB 000047-D01</v>
      </c>
      <c r="BB76" s="51" t="str">
        <f t="shared" si="31"/>
        <v>Gedeeld met LB 000047-D01</v>
      </c>
      <c r="BC76" s="51" t="str">
        <f t="shared" si="31"/>
        <v>Gedeeld met LB 000047-D01</v>
      </c>
      <c r="BD76" s="51" t="str">
        <f t="shared" si="31"/>
        <v>Gedeeld met LB 000047-D01</v>
      </c>
      <c r="BE76" s="51" t="str">
        <f t="shared" si="31"/>
        <v>Gedeeld met LB 000047-D01</v>
      </c>
      <c r="BF76" s="51" t="str">
        <f t="shared" si="31"/>
        <v>Gedeeld met LB 000047-D01</v>
      </c>
    </row>
    <row r="77" spans="1:59" x14ac:dyDescent="0.2">
      <c r="A77" t="str">
        <f>Tabel1[[#This Row],[Objectcode]]&amp;"-"&amp;Tabel1[[#This Row],[Dakcode]]</f>
        <v>LB000008a-D01</v>
      </c>
      <c r="B77" t="s">
        <v>311</v>
      </c>
      <c r="C77" t="s">
        <v>57</v>
      </c>
      <c r="D77" t="s">
        <v>58</v>
      </c>
      <c r="E77" t="s">
        <v>303</v>
      </c>
      <c r="F77" t="s">
        <v>312</v>
      </c>
      <c r="G77" t="s">
        <v>305</v>
      </c>
      <c r="H77">
        <v>1920</v>
      </c>
      <c r="I77" t="s">
        <v>113</v>
      </c>
      <c r="J77"/>
      <c r="K77" s="57">
        <v>130</v>
      </c>
      <c r="L77" s="72" t="s">
        <v>130</v>
      </c>
      <c r="M77" s="73">
        <v>2035</v>
      </c>
      <c r="N77" s="3" t="s">
        <v>185</v>
      </c>
      <c r="O77" t="s">
        <v>64</v>
      </c>
      <c r="P77" s="53" t="s">
        <v>79</v>
      </c>
      <c r="Q77" t="s">
        <v>85</v>
      </c>
      <c r="R77" t="s">
        <v>86</v>
      </c>
      <c r="S77" s="50">
        <v>176</v>
      </c>
      <c r="T77" s="8" t="s">
        <v>306</v>
      </c>
      <c r="U77" s="50">
        <v>46</v>
      </c>
      <c r="V77" s="50">
        <v>340</v>
      </c>
      <c r="W77" s="50">
        <f>Tabel1[[#This Row],[Aantal panelen]]*Tabel1[[#This Row],[Paneelpiekvermogen '[Wp']]]/1000</f>
        <v>15.64</v>
      </c>
      <c r="X77" s="50">
        <f>IFERROR(Tabel1[[#This Row],[Totaal piekvermogen '[kWp']]]*1000/Tabel1[[#This Row],[Bruto dakoppervlak '[m2']]],"N.v.t.")</f>
        <v>88.86363636363636</v>
      </c>
      <c r="Y77" s="50">
        <v>732.7</v>
      </c>
      <c r="Z77" s="50">
        <f>Tabel1[[#This Row],[Totaal piekvermogen '[kWp']]]*Tabel1[[#This Row],[Specifieke opbrengst '[kWh/kWp jaar']]]</f>
        <v>11459.428000000002</v>
      </c>
      <c r="AA77" t="s">
        <v>68</v>
      </c>
      <c r="AB77" t="s">
        <v>69</v>
      </c>
      <c r="AC77" s="50">
        <v>10</v>
      </c>
      <c r="AD77" t="s">
        <v>70</v>
      </c>
      <c r="AE77" t="s">
        <v>99</v>
      </c>
      <c r="AF77" s="9" t="str">
        <f t="shared" ref="AF77:AP78" si="32">"Gedeeld met "&amp;$A$77</f>
        <v>Gedeeld met LB000008a-D01</v>
      </c>
      <c r="AG77" s="9" t="str">
        <f t="shared" si="32"/>
        <v>Gedeeld met LB000008a-D01</v>
      </c>
      <c r="AH77" s="9" t="str">
        <f t="shared" si="32"/>
        <v>Gedeeld met LB000008a-D01</v>
      </c>
      <c r="AI77" s="60" t="str">
        <f t="shared" si="32"/>
        <v>Gedeeld met LB000008a-D01</v>
      </c>
      <c r="AJ77" s="60" t="str">
        <f t="shared" si="32"/>
        <v>Gedeeld met LB000008a-D01</v>
      </c>
      <c r="AK77" s="60" t="str">
        <f t="shared" si="32"/>
        <v>Gedeeld met LB000008a-D01</v>
      </c>
      <c r="AL77" s="60" t="str">
        <f t="shared" si="32"/>
        <v>Gedeeld met LB000008a-D01</v>
      </c>
      <c r="AM77" s="9" t="str">
        <f t="shared" si="32"/>
        <v>Gedeeld met LB000008a-D01</v>
      </c>
      <c r="AN77" s="9" t="str">
        <f t="shared" si="32"/>
        <v>Gedeeld met LB000008a-D01</v>
      </c>
      <c r="AO77" s="9" t="str">
        <f t="shared" si="32"/>
        <v>Gedeeld met LB000008a-D01</v>
      </c>
      <c r="AP77" s="9" t="str">
        <f t="shared" si="32"/>
        <v>Gedeeld met LB000008a-D01</v>
      </c>
      <c r="AR77" t="str">
        <f t="shared" ref="AR77:BF78" si="33">"Gedeeld met "&amp;$A$77</f>
        <v>Gedeeld met LB000008a-D01</v>
      </c>
      <c r="AS77" t="str">
        <f t="shared" si="33"/>
        <v>Gedeeld met LB000008a-D01</v>
      </c>
      <c r="AT77" s="51" t="str">
        <f t="shared" si="33"/>
        <v>Gedeeld met LB000008a-D01</v>
      </c>
      <c r="AU77" s="51" t="str">
        <f t="shared" si="33"/>
        <v>Gedeeld met LB000008a-D01</v>
      </c>
      <c r="AV77" s="51" t="str">
        <f t="shared" si="33"/>
        <v>Gedeeld met LB000008a-D01</v>
      </c>
      <c r="AW77" s="51" t="str">
        <f t="shared" si="33"/>
        <v>Gedeeld met LB000008a-D01</v>
      </c>
      <c r="AX77" s="51" t="str">
        <f t="shared" si="33"/>
        <v>Gedeeld met LB000008a-D01</v>
      </c>
      <c r="AY77" s="51" t="str">
        <f t="shared" si="33"/>
        <v>Gedeeld met LB000008a-D01</v>
      </c>
      <c r="AZ77" s="51" t="str">
        <f t="shared" si="33"/>
        <v>Gedeeld met LB000008a-D01</v>
      </c>
      <c r="BA77" s="51" t="str">
        <f t="shared" si="33"/>
        <v>Gedeeld met LB000008a-D01</v>
      </c>
      <c r="BB77" s="51" t="str">
        <f t="shared" si="33"/>
        <v>Gedeeld met LB000008a-D01</v>
      </c>
      <c r="BC77" s="51" t="str">
        <f t="shared" si="33"/>
        <v>Gedeeld met LB000008a-D01</v>
      </c>
      <c r="BD77" s="51" t="str">
        <f t="shared" si="33"/>
        <v>Gedeeld met LB000008a-D01</v>
      </c>
      <c r="BE77" s="51" t="str">
        <f t="shared" si="33"/>
        <v>Gedeeld met LB000008a-D01</v>
      </c>
      <c r="BF77" s="51" t="str">
        <f t="shared" si="33"/>
        <v>Gedeeld met LB000008a-D01</v>
      </c>
    </row>
    <row r="78" spans="1:59" x14ac:dyDescent="0.2">
      <c r="A78" t="str">
        <f>Tabel1[[#This Row],[Objectcode]]&amp;"-"&amp;Tabel1[[#This Row],[Dakcode]]</f>
        <v>LB000008b-D01</v>
      </c>
      <c r="B78" t="s">
        <v>313</v>
      </c>
      <c r="C78" t="s">
        <v>57</v>
      </c>
      <c r="D78" t="s">
        <v>58</v>
      </c>
      <c r="E78" t="s">
        <v>303</v>
      </c>
      <c r="F78" t="s">
        <v>314</v>
      </c>
      <c r="G78" t="s">
        <v>305</v>
      </c>
      <c r="H78">
        <v>1920</v>
      </c>
      <c r="I78" t="s">
        <v>113</v>
      </c>
      <c r="J78"/>
      <c r="K78" s="57">
        <v>130</v>
      </c>
      <c r="L78" s="72" t="s">
        <v>130</v>
      </c>
      <c r="M78" s="73">
        <v>2035</v>
      </c>
      <c r="N78" s="3" t="s">
        <v>185</v>
      </c>
      <c r="O78" t="s">
        <v>64</v>
      </c>
      <c r="P78" s="53">
        <v>48</v>
      </c>
      <c r="Q78" t="s">
        <v>315</v>
      </c>
      <c r="R78" t="s">
        <v>316</v>
      </c>
      <c r="S78" s="50">
        <v>165</v>
      </c>
      <c r="T78" s="8" t="s">
        <v>306</v>
      </c>
      <c r="U78" s="50">
        <v>48</v>
      </c>
      <c r="V78" s="50">
        <v>340</v>
      </c>
      <c r="W78" s="50">
        <f>Tabel1[[#This Row],[Aantal panelen]]*Tabel1[[#This Row],[Paneelpiekvermogen '[Wp']]]/1000</f>
        <v>16.32</v>
      </c>
      <c r="X78" s="50">
        <f>IFERROR(Tabel1[[#This Row],[Totaal piekvermogen '[kWp']]]*1000/Tabel1[[#This Row],[Bruto dakoppervlak '[m2']]],"N.v.t.")</f>
        <v>98.909090909090907</v>
      </c>
      <c r="Y78" s="50">
        <v>732.7</v>
      </c>
      <c r="Z78" s="50">
        <f>Tabel1[[#This Row],[Totaal piekvermogen '[kWp']]]*Tabel1[[#This Row],[Specifieke opbrengst '[kWh/kWp jaar']]]</f>
        <v>11957.664000000001</v>
      </c>
      <c r="AA78" t="s">
        <v>68</v>
      </c>
      <c r="AB78" t="s">
        <v>69</v>
      </c>
      <c r="AC78" s="50">
        <v>10</v>
      </c>
      <c r="AD78" t="s">
        <v>70</v>
      </c>
      <c r="AE78" t="s">
        <v>99</v>
      </c>
      <c r="AF78" s="9" t="str">
        <f t="shared" si="32"/>
        <v>Gedeeld met LB000008a-D01</v>
      </c>
      <c r="AG78" s="9" t="str">
        <f t="shared" si="32"/>
        <v>Gedeeld met LB000008a-D01</v>
      </c>
      <c r="AH78" s="9" t="str">
        <f t="shared" si="32"/>
        <v>Gedeeld met LB000008a-D01</v>
      </c>
      <c r="AI78" s="60" t="str">
        <f t="shared" si="32"/>
        <v>Gedeeld met LB000008a-D01</v>
      </c>
      <c r="AJ78" s="60" t="str">
        <f t="shared" si="32"/>
        <v>Gedeeld met LB000008a-D01</v>
      </c>
      <c r="AK78" s="60" t="str">
        <f t="shared" si="32"/>
        <v>Gedeeld met LB000008a-D01</v>
      </c>
      <c r="AL78" s="60" t="str">
        <f t="shared" si="32"/>
        <v>Gedeeld met LB000008a-D01</v>
      </c>
      <c r="AM78" s="9" t="str">
        <f t="shared" si="32"/>
        <v>Gedeeld met LB000008a-D01</v>
      </c>
      <c r="AN78" s="9" t="str">
        <f t="shared" si="32"/>
        <v>Gedeeld met LB000008a-D01</v>
      </c>
      <c r="AO78" s="9" t="str">
        <f t="shared" si="32"/>
        <v>Gedeeld met LB000008a-D01</v>
      </c>
      <c r="AP78" s="9" t="str">
        <f t="shared" si="32"/>
        <v>Gedeeld met LB000008a-D01</v>
      </c>
      <c r="AR78" t="str">
        <f t="shared" si="33"/>
        <v>Gedeeld met LB000008a-D01</v>
      </c>
      <c r="AS78" t="str">
        <f t="shared" si="33"/>
        <v>Gedeeld met LB000008a-D01</v>
      </c>
      <c r="AT78" s="51" t="str">
        <f t="shared" si="33"/>
        <v>Gedeeld met LB000008a-D01</v>
      </c>
      <c r="AU78" s="51" t="str">
        <f t="shared" si="33"/>
        <v>Gedeeld met LB000008a-D01</v>
      </c>
      <c r="AV78" s="51" t="str">
        <f t="shared" si="33"/>
        <v>Gedeeld met LB000008a-D01</v>
      </c>
      <c r="AW78" s="51" t="str">
        <f t="shared" si="33"/>
        <v>Gedeeld met LB000008a-D01</v>
      </c>
      <c r="AX78" s="51" t="str">
        <f t="shared" si="33"/>
        <v>Gedeeld met LB000008a-D01</v>
      </c>
      <c r="AY78" s="51" t="str">
        <f t="shared" si="33"/>
        <v>Gedeeld met LB000008a-D01</v>
      </c>
      <c r="AZ78" s="51" t="str">
        <f t="shared" si="33"/>
        <v>Gedeeld met LB000008a-D01</v>
      </c>
      <c r="BA78" s="51" t="str">
        <f t="shared" si="33"/>
        <v>Gedeeld met LB000008a-D01</v>
      </c>
      <c r="BB78" s="51" t="str">
        <f t="shared" si="33"/>
        <v>Gedeeld met LB000008a-D01</v>
      </c>
      <c r="BC78" s="51" t="str">
        <f t="shared" si="33"/>
        <v>Gedeeld met LB000008a-D01</v>
      </c>
      <c r="BD78" s="51" t="str">
        <f t="shared" si="33"/>
        <v>Gedeeld met LB000008a-D01</v>
      </c>
      <c r="BE78" s="51" t="str">
        <f t="shared" si="33"/>
        <v>Gedeeld met LB000008a-D01</v>
      </c>
      <c r="BF78" s="51" t="str">
        <f t="shared" si="33"/>
        <v>Gedeeld met LB000008a-D01</v>
      </c>
    </row>
    <row r="79" spans="1:59" x14ac:dyDescent="0.2">
      <c r="A79" t="str">
        <f>Tabel1[[#This Row],[Objectcode]]&amp;"-"&amp;Tabel1[[#This Row],[Dakcode]]</f>
        <v>LB000008-D01</v>
      </c>
      <c r="B79" t="s">
        <v>302</v>
      </c>
      <c r="C79" t="s">
        <v>57</v>
      </c>
      <c r="D79" t="s">
        <v>58</v>
      </c>
      <c r="E79" t="s">
        <v>303</v>
      </c>
      <c r="F79" t="s">
        <v>304</v>
      </c>
      <c r="G79" t="s">
        <v>305</v>
      </c>
      <c r="H79">
        <v>1920</v>
      </c>
      <c r="I79" t="s">
        <v>113</v>
      </c>
      <c r="J79"/>
      <c r="K79" s="57">
        <v>130</v>
      </c>
      <c r="L79" s="72" t="s">
        <v>843</v>
      </c>
      <c r="M79" s="73">
        <v>2035</v>
      </c>
      <c r="N79" s="3" t="s">
        <v>185</v>
      </c>
      <c r="O79" t="s">
        <v>64</v>
      </c>
      <c r="P79" s="53" t="s">
        <v>79</v>
      </c>
      <c r="Q79" t="s">
        <v>85</v>
      </c>
      <c r="R79" t="s">
        <v>79</v>
      </c>
      <c r="S79" s="50">
        <v>128</v>
      </c>
      <c r="T79" s="8" t="s">
        <v>306</v>
      </c>
      <c r="U79" s="50">
        <v>0</v>
      </c>
      <c r="V79" s="50">
        <v>340</v>
      </c>
      <c r="W79" s="50">
        <f>Tabel1[[#This Row],[Aantal panelen]]*Tabel1[[#This Row],[Paneelpiekvermogen '[Wp']]]/1000</f>
        <v>0</v>
      </c>
      <c r="X79" s="50">
        <f>IFERROR(Tabel1[[#This Row],[Totaal piekvermogen '[kWp']]]*1000/Tabel1[[#This Row],[Bruto dakoppervlak '[m2']]],"N.v.t.")</f>
        <v>0</v>
      </c>
      <c r="Y79" s="50">
        <v>732.7</v>
      </c>
      <c r="Z79" s="50">
        <f>Tabel1[[#This Row],[Totaal piekvermogen '[kWp']]]*Tabel1[[#This Row],[Specifieke opbrengst '[kWh/kWp jaar']]]</f>
        <v>0</v>
      </c>
      <c r="AA79" t="s">
        <v>68</v>
      </c>
      <c r="AB79" t="s">
        <v>69</v>
      </c>
      <c r="AC79" s="50">
        <v>10</v>
      </c>
      <c r="AD79" t="s">
        <v>70</v>
      </c>
      <c r="AE79" t="s">
        <v>99</v>
      </c>
      <c r="AF79" s="9" t="s">
        <v>307</v>
      </c>
      <c r="AG79" s="9" t="s">
        <v>308</v>
      </c>
      <c r="AH79" s="9" t="s">
        <v>117</v>
      </c>
      <c r="AI79" s="60" t="s">
        <v>74</v>
      </c>
      <c r="AJ79" s="60" t="s">
        <v>309</v>
      </c>
      <c r="AK79" s="55">
        <v>36</v>
      </c>
      <c r="AL79" s="55">
        <v>31</v>
      </c>
      <c r="AM79" s="21">
        <v>43822.28125</v>
      </c>
      <c r="AN79" s="9" t="s">
        <v>76</v>
      </c>
      <c r="AO79" s="9" t="s">
        <v>77</v>
      </c>
      <c r="AP79" s="9" t="s">
        <v>79</v>
      </c>
      <c r="AR79">
        <v>0</v>
      </c>
      <c r="AS79" t="s">
        <v>79</v>
      </c>
      <c r="AT79" s="51" t="s">
        <v>79</v>
      </c>
      <c r="AU79" s="51" t="s">
        <v>80</v>
      </c>
      <c r="AV79" s="51" t="s">
        <v>79</v>
      </c>
      <c r="AW79" s="51" t="s">
        <v>79</v>
      </c>
      <c r="AX79" s="51">
        <v>0</v>
      </c>
      <c r="AY79" s="54">
        <v>0</v>
      </c>
      <c r="AZ79" s="54">
        <v>0</v>
      </c>
      <c r="BA79" s="54">
        <v>0</v>
      </c>
      <c r="BB79" s="54">
        <v>0</v>
      </c>
      <c r="BC79" s="54">
        <v>0</v>
      </c>
      <c r="BD79" s="51">
        <f>(AX79*22)+(AY79*50)+(BB79*22)+(BC79*11)</f>
        <v>0</v>
      </c>
      <c r="BE79" s="51" t="s">
        <v>79</v>
      </c>
      <c r="BF79" s="51" t="s">
        <v>82</v>
      </c>
      <c r="BG79" s="51" t="s">
        <v>310</v>
      </c>
    </row>
    <row r="80" spans="1:59" x14ac:dyDescent="0.2">
      <c r="A80" s="7" t="str">
        <f>Tabel1[[#This Row],[Objectcode]]&amp;"-"&amp;Tabel1[[#This Row],[Dakcode]]</f>
        <v>LB000012 -D01</v>
      </c>
      <c r="B80" s="7" t="s">
        <v>317</v>
      </c>
      <c r="C80" s="7" t="s">
        <v>57</v>
      </c>
      <c r="D80" s="7" t="s">
        <v>58</v>
      </c>
      <c r="E80" s="7" t="s">
        <v>289</v>
      </c>
      <c r="F80" s="7" t="s">
        <v>290</v>
      </c>
      <c r="G80" s="7" t="s">
        <v>291</v>
      </c>
      <c r="H80" s="7">
        <v>2002</v>
      </c>
      <c r="I80" s="7" t="s">
        <v>98</v>
      </c>
      <c r="J80" s="7" t="s">
        <v>318</v>
      </c>
      <c r="K80" s="57" t="str">
        <f>"Gedeeld met "&amp;$A$75</f>
        <v>Gedeeld met LB 000047-D01</v>
      </c>
      <c r="L80" s="72" t="s">
        <v>845</v>
      </c>
      <c r="M80" s="73">
        <v>2035</v>
      </c>
      <c r="N80" s="19" t="s">
        <v>185</v>
      </c>
      <c r="O80" s="7" t="s">
        <v>64</v>
      </c>
      <c r="P80" s="80">
        <v>15</v>
      </c>
      <c r="Q80" s="7" t="s">
        <v>85</v>
      </c>
      <c r="R80" s="7" t="s">
        <v>79</v>
      </c>
      <c r="S80" s="57">
        <v>299</v>
      </c>
      <c r="T80" s="20" t="s">
        <v>294</v>
      </c>
      <c r="U80" s="57">
        <v>46</v>
      </c>
      <c r="V80" s="57">
        <v>340</v>
      </c>
      <c r="W80" s="57">
        <f>Tabel1[[#This Row],[Aantal panelen]]*Tabel1[[#This Row],[Paneelpiekvermogen '[Wp']]]/1000</f>
        <v>15.64</v>
      </c>
      <c r="X80" s="57">
        <f>IFERROR(Tabel1[[#This Row],[Totaal piekvermogen '[kWp']]]*1000/Tabel1[[#This Row],[Bruto dakoppervlak '[m2']]],"N.v.t.")</f>
        <v>52.307692307692307</v>
      </c>
      <c r="Y80" s="57">
        <v>827.6</v>
      </c>
      <c r="Z80" s="57">
        <f>Tabel1[[#This Row],[Totaal piekvermogen '[kWp']]]*Tabel1[[#This Row],[Specifieke opbrengst '[kWh/kWp jaar']]]</f>
        <v>12943.664000000001</v>
      </c>
      <c r="AA80" s="7" t="s">
        <v>68</v>
      </c>
      <c r="AB80" s="7" t="s">
        <v>69</v>
      </c>
      <c r="AC80" s="57">
        <v>0</v>
      </c>
      <c r="AD80" s="7" t="s">
        <v>319</v>
      </c>
      <c r="AE80" s="7" t="s">
        <v>99</v>
      </c>
      <c r="AF80" s="24" t="str">
        <f t="shared" ref="AF80:AP83" si="34">"Gedeeld met "&amp;$A$75</f>
        <v>Gedeeld met LB 000047-D01</v>
      </c>
      <c r="AG80" s="24" t="str">
        <f t="shared" si="34"/>
        <v>Gedeeld met LB 000047-D01</v>
      </c>
      <c r="AH80" s="24" t="str">
        <f t="shared" si="34"/>
        <v>Gedeeld met LB 000047-D01</v>
      </c>
      <c r="AI80" s="83" t="str">
        <f t="shared" si="34"/>
        <v>Gedeeld met LB 000047-D01</v>
      </c>
      <c r="AJ80" s="83" t="str">
        <f t="shared" si="34"/>
        <v>Gedeeld met LB 000047-D01</v>
      </c>
      <c r="AK80" s="83" t="str">
        <f t="shared" si="34"/>
        <v>Gedeeld met LB 000047-D01</v>
      </c>
      <c r="AL80" s="83" t="str">
        <f t="shared" si="34"/>
        <v>Gedeeld met LB 000047-D01</v>
      </c>
      <c r="AM80" s="24" t="str">
        <f t="shared" si="34"/>
        <v>Gedeeld met LB 000047-D01</v>
      </c>
      <c r="AN80" s="24" t="str">
        <f t="shared" si="34"/>
        <v>Gedeeld met LB 000047-D01</v>
      </c>
      <c r="AO80" s="24" t="str">
        <f t="shared" si="34"/>
        <v>Gedeeld met LB 000047-D01</v>
      </c>
      <c r="AP80" s="24" t="str">
        <f t="shared" si="34"/>
        <v>Gedeeld met LB 000047-D01</v>
      </c>
      <c r="AQ80" s="24"/>
      <c r="AR80" s="7" t="str">
        <f t="shared" ref="AR80:BF83" si="35">"Gedeeld met "&amp;$A$75</f>
        <v>Gedeeld met LB 000047-D01</v>
      </c>
      <c r="AS80" s="7" t="str">
        <f t="shared" si="35"/>
        <v>Gedeeld met LB 000047-D01</v>
      </c>
      <c r="AT80" s="58" t="str">
        <f t="shared" si="35"/>
        <v>Gedeeld met LB 000047-D01</v>
      </c>
      <c r="AU80" s="58" t="str">
        <f t="shared" si="35"/>
        <v>Gedeeld met LB 000047-D01</v>
      </c>
      <c r="AV80" s="58" t="str">
        <f t="shared" si="35"/>
        <v>Gedeeld met LB 000047-D01</v>
      </c>
      <c r="AW80" s="58" t="str">
        <f t="shared" si="35"/>
        <v>Gedeeld met LB 000047-D01</v>
      </c>
      <c r="AX80" s="58" t="str">
        <f t="shared" si="35"/>
        <v>Gedeeld met LB 000047-D01</v>
      </c>
      <c r="AY80" s="58" t="str">
        <f t="shared" si="35"/>
        <v>Gedeeld met LB 000047-D01</v>
      </c>
      <c r="AZ80" s="58" t="str">
        <f t="shared" si="35"/>
        <v>Gedeeld met LB 000047-D01</v>
      </c>
      <c r="BA80" s="58" t="str">
        <f t="shared" si="35"/>
        <v>Gedeeld met LB 000047-D01</v>
      </c>
      <c r="BB80" s="58" t="str">
        <f t="shared" si="35"/>
        <v>Gedeeld met LB 000047-D01</v>
      </c>
      <c r="BC80" s="58" t="str">
        <f t="shared" si="35"/>
        <v>Gedeeld met LB 000047-D01</v>
      </c>
      <c r="BD80" s="58" t="str">
        <f t="shared" si="35"/>
        <v>Gedeeld met LB 000047-D01</v>
      </c>
      <c r="BE80" s="58" t="str">
        <f t="shared" si="35"/>
        <v>Gedeeld met LB 000047-D01</v>
      </c>
      <c r="BF80" s="58" t="str">
        <f t="shared" si="35"/>
        <v>Gedeeld met LB 000047-D01</v>
      </c>
      <c r="BG80" s="58"/>
    </row>
    <row r="81" spans="1:59" x14ac:dyDescent="0.2">
      <c r="A81" s="7" t="str">
        <f>Tabel1[[#This Row],[Objectcode]]&amp;"-"&amp;Tabel1[[#This Row],[Dakcode]]</f>
        <v>LB000012 -D02</v>
      </c>
      <c r="B81" s="7" t="s">
        <v>317</v>
      </c>
      <c r="C81" s="7" t="s">
        <v>57</v>
      </c>
      <c r="D81" s="7" t="s">
        <v>94</v>
      </c>
      <c r="E81" s="7" t="s">
        <v>289</v>
      </c>
      <c r="F81" s="7" t="s">
        <v>290</v>
      </c>
      <c r="G81" s="7" t="s">
        <v>291</v>
      </c>
      <c r="H81" s="7">
        <v>2002</v>
      </c>
      <c r="I81" s="7" t="s">
        <v>98</v>
      </c>
      <c r="J81" s="7" t="s">
        <v>318</v>
      </c>
      <c r="K81" s="57" t="str">
        <f>"Gedeeld met "&amp;$A$75</f>
        <v>Gedeeld met LB 000047-D01</v>
      </c>
      <c r="L81" s="72" t="s">
        <v>845</v>
      </c>
      <c r="M81" s="73">
        <v>2035</v>
      </c>
      <c r="N81" s="19" t="s">
        <v>185</v>
      </c>
      <c r="O81" s="7" t="s">
        <v>64</v>
      </c>
      <c r="P81" s="80">
        <v>57</v>
      </c>
      <c r="Q81" s="7" t="s">
        <v>85</v>
      </c>
      <c r="R81" s="7" t="s">
        <v>79</v>
      </c>
      <c r="S81" s="57">
        <v>524</v>
      </c>
      <c r="T81" s="20" t="s">
        <v>294</v>
      </c>
      <c r="U81" s="57">
        <v>0</v>
      </c>
      <c r="V81" s="57">
        <v>340</v>
      </c>
      <c r="W81" s="57">
        <f>Tabel1[[#This Row],[Aantal panelen]]*Tabel1[[#This Row],[Paneelpiekvermogen '[Wp']]]/1000</f>
        <v>0</v>
      </c>
      <c r="X81" s="57">
        <f>IFERROR(Tabel1[[#This Row],[Totaal piekvermogen '[kWp']]]*1000/Tabel1[[#This Row],[Bruto dakoppervlak '[m2']]],"N.v.t.")</f>
        <v>0</v>
      </c>
      <c r="Y81" s="57">
        <v>827.6</v>
      </c>
      <c r="Z81" s="57">
        <f>Tabel1[[#This Row],[Totaal piekvermogen '[kWp']]]*Tabel1[[#This Row],[Specifieke opbrengst '[kWh/kWp jaar']]]</f>
        <v>0</v>
      </c>
      <c r="AA81" s="7" t="s">
        <v>114</v>
      </c>
      <c r="AB81" s="7" t="s">
        <v>114</v>
      </c>
      <c r="AC81" s="57">
        <v>0</v>
      </c>
      <c r="AD81" s="7" t="s">
        <v>319</v>
      </c>
      <c r="AE81" s="7" t="s">
        <v>99</v>
      </c>
      <c r="AF81" s="24" t="str">
        <f t="shared" si="34"/>
        <v>Gedeeld met LB 000047-D01</v>
      </c>
      <c r="AG81" s="24" t="str">
        <f t="shared" si="34"/>
        <v>Gedeeld met LB 000047-D01</v>
      </c>
      <c r="AH81" s="24" t="str">
        <f t="shared" si="34"/>
        <v>Gedeeld met LB 000047-D01</v>
      </c>
      <c r="AI81" s="83" t="str">
        <f t="shared" si="34"/>
        <v>Gedeeld met LB 000047-D01</v>
      </c>
      <c r="AJ81" s="83" t="str">
        <f t="shared" si="34"/>
        <v>Gedeeld met LB 000047-D01</v>
      </c>
      <c r="AK81" s="83" t="str">
        <f t="shared" si="34"/>
        <v>Gedeeld met LB 000047-D01</v>
      </c>
      <c r="AL81" s="83" t="str">
        <f t="shared" si="34"/>
        <v>Gedeeld met LB 000047-D01</v>
      </c>
      <c r="AM81" s="24" t="str">
        <f t="shared" si="34"/>
        <v>Gedeeld met LB 000047-D01</v>
      </c>
      <c r="AN81" s="24" t="str">
        <f t="shared" si="34"/>
        <v>Gedeeld met LB 000047-D01</v>
      </c>
      <c r="AO81" s="24" t="str">
        <f t="shared" si="34"/>
        <v>Gedeeld met LB 000047-D01</v>
      </c>
      <c r="AP81" s="24" t="str">
        <f t="shared" si="34"/>
        <v>Gedeeld met LB 000047-D01</v>
      </c>
      <c r="AQ81" s="24"/>
      <c r="AR81" s="7" t="str">
        <f t="shared" si="35"/>
        <v>Gedeeld met LB 000047-D01</v>
      </c>
      <c r="AS81" s="7" t="str">
        <f t="shared" si="35"/>
        <v>Gedeeld met LB 000047-D01</v>
      </c>
      <c r="AT81" s="58" t="str">
        <f t="shared" si="35"/>
        <v>Gedeeld met LB 000047-D01</v>
      </c>
      <c r="AU81" s="58" t="str">
        <f t="shared" si="35"/>
        <v>Gedeeld met LB 000047-D01</v>
      </c>
      <c r="AV81" s="58" t="str">
        <f t="shared" si="35"/>
        <v>Gedeeld met LB 000047-D01</v>
      </c>
      <c r="AW81" s="58" t="str">
        <f t="shared" si="35"/>
        <v>Gedeeld met LB 000047-D01</v>
      </c>
      <c r="AX81" s="58" t="str">
        <f t="shared" si="35"/>
        <v>Gedeeld met LB 000047-D01</v>
      </c>
      <c r="AY81" s="58" t="str">
        <f t="shared" si="35"/>
        <v>Gedeeld met LB 000047-D01</v>
      </c>
      <c r="AZ81" s="58" t="str">
        <f t="shared" si="35"/>
        <v>Gedeeld met LB 000047-D01</v>
      </c>
      <c r="BA81" s="58" t="str">
        <f t="shared" si="35"/>
        <v>Gedeeld met LB 000047-D01</v>
      </c>
      <c r="BB81" s="58" t="str">
        <f t="shared" si="35"/>
        <v>Gedeeld met LB 000047-D01</v>
      </c>
      <c r="BC81" s="58" t="str">
        <f t="shared" si="35"/>
        <v>Gedeeld met LB 000047-D01</v>
      </c>
      <c r="BD81" s="58" t="str">
        <f t="shared" si="35"/>
        <v>Gedeeld met LB 000047-D01</v>
      </c>
      <c r="BE81" s="58" t="str">
        <f t="shared" si="35"/>
        <v>Gedeeld met LB 000047-D01</v>
      </c>
      <c r="BF81" s="58" t="str">
        <f t="shared" si="35"/>
        <v>Gedeeld met LB 000047-D01</v>
      </c>
      <c r="BG81" s="58"/>
    </row>
    <row r="82" spans="1:59" x14ac:dyDescent="0.2">
      <c r="A82" s="7" t="str">
        <f>Tabel1[[#This Row],[Objectcode]]&amp;"-"&amp;Tabel1[[#This Row],[Dakcode]]</f>
        <v>LB000012A-D01</v>
      </c>
      <c r="B82" s="7" t="s">
        <v>320</v>
      </c>
      <c r="C82" s="7" t="s">
        <v>57</v>
      </c>
      <c r="D82" s="7" t="s">
        <v>58</v>
      </c>
      <c r="E82" s="7" t="s">
        <v>289</v>
      </c>
      <c r="F82" s="7" t="s">
        <v>290</v>
      </c>
      <c r="G82" s="7" t="s">
        <v>291</v>
      </c>
      <c r="H82" s="7">
        <v>2002</v>
      </c>
      <c r="I82" s="7" t="s">
        <v>98</v>
      </c>
      <c r="J82" s="7" t="s">
        <v>321</v>
      </c>
      <c r="K82" s="57" t="str">
        <f>"Gedeeld met "&amp;$A$75</f>
        <v>Gedeeld met LB 000047-D01</v>
      </c>
      <c r="L82" s="72" t="s">
        <v>130</v>
      </c>
      <c r="M82" s="73">
        <v>2062</v>
      </c>
      <c r="N82" s="19" t="s">
        <v>185</v>
      </c>
      <c r="O82" s="7" t="s">
        <v>90</v>
      </c>
      <c r="P82" s="80">
        <v>10</v>
      </c>
      <c r="Q82" s="7" t="s">
        <v>293</v>
      </c>
      <c r="R82" s="7" t="s">
        <v>80</v>
      </c>
      <c r="S82" s="57">
        <v>534</v>
      </c>
      <c r="T82" s="20" t="s">
        <v>294</v>
      </c>
      <c r="U82" s="57">
        <v>208</v>
      </c>
      <c r="V82" s="57">
        <v>340</v>
      </c>
      <c r="W82" s="57">
        <f>Tabel1[[#This Row],[Aantal panelen]]*Tabel1[[#This Row],[Paneelpiekvermogen '[Wp']]]/1000</f>
        <v>70.72</v>
      </c>
      <c r="X82" s="57">
        <f>IFERROR(Tabel1[[#This Row],[Totaal piekvermogen '[kWp']]]*1000/Tabel1[[#This Row],[Bruto dakoppervlak '[m2']]],"N.v.t.")</f>
        <v>132.43445692883896</v>
      </c>
      <c r="Y82" s="57">
        <v>827.6</v>
      </c>
      <c r="Z82" s="57">
        <f>Tabel1[[#This Row],[Totaal piekvermogen '[kWp']]]*Tabel1[[#This Row],[Specifieke opbrengst '[kWh/kWp jaar']]]</f>
        <v>58527.872000000003</v>
      </c>
      <c r="AA82" s="7" t="s">
        <v>92</v>
      </c>
      <c r="AB82" s="7" t="s">
        <v>295</v>
      </c>
      <c r="AC82" s="57">
        <v>7</v>
      </c>
      <c r="AD82" s="7" t="s">
        <v>70</v>
      </c>
      <c r="AE82" s="7" t="s">
        <v>99</v>
      </c>
      <c r="AF82" s="24" t="str">
        <f t="shared" si="34"/>
        <v>Gedeeld met LB 000047-D01</v>
      </c>
      <c r="AG82" s="24" t="str">
        <f t="shared" si="34"/>
        <v>Gedeeld met LB 000047-D01</v>
      </c>
      <c r="AH82" s="24" t="str">
        <f t="shared" si="34"/>
        <v>Gedeeld met LB 000047-D01</v>
      </c>
      <c r="AI82" s="83" t="str">
        <f t="shared" si="34"/>
        <v>Gedeeld met LB 000047-D01</v>
      </c>
      <c r="AJ82" s="83" t="str">
        <f t="shared" si="34"/>
        <v>Gedeeld met LB 000047-D01</v>
      </c>
      <c r="AK82" s="83" t="str">
        <f t="shared" si="34"/>
        <v>Gedeeld met LB 000047-D01</v>
      </c>
      <c r="AL82" s="83" t="str">
        <f t="shared" si="34"/>
        <v>Gedeeld met LB 000047-D01</v>
      </c>
      <c r="AM82" s="24" t="str">
        <f t="shared" si="34"/>
        <v>Gedeeld met LB 000047-D01</v>
      </c>
      <c r="AN82" s="24" t="str">
        <f t="shared" si="34"/>
        <v>Gedeeld met LB 000047-D01</v>
      </c>
      <c r="AO82" s="24" t="str">
        <f t="shared" si="34"/>
        <v>Gedeeld met LB 000047-D01</v>
      </c>
      <c r="AP82" s="24" t="str">
        <f t="shared" si="34"/>
        <v>Gedeeld met LB 000047-D01</v>
      </c>
      <c r="AQ82" s="24"/>
      <c r="AR82" s="7" t="str">
        <f t="shared" si="35"/>
        <v>Gedeeld met LB 000047-D01</v>
      </c>
      <c r="AS82" s="7" t="str">
        <f t="shared" si="35"/>
        <v>Gedeeld met LB 000047-D01</v>
      </c>
      <c r="AT82" s="58" t="str">
        <f t="shared" si="35"/>
        <v>Gedeeld met LB 000047-D01</v>
      </c>
      <c r="AU82" s="58" t="str">
        <f t="shared" si="35"/>
        <v>Gedeeld met LB 000047-D01</v>
      </c>
      <c r="AV82" s="58" t="str">
        <f t="shared" si="35"/>
        <v>Gedeeld met LB 000047-D01</v>
      </c>
      <c r="AW82" s="58" t="str">
        <f t="shared" si="35"/>
        <v>Gedeeld met LB 000047-D01</v>
      </c>
      <c r="AX82" s="58" t="str">
        <f t="shared" si="35"/>
        <v>Gedeeld met LB 000047-D01</v>
      </c>
      <c r="AY82" s="58" t="str">
        <f t="shared" si="35"/>
        <v>Gedeeld met LB 000047-D01</v>
      </c>
      <c r="AZ82" s="58" t="str">
        <f t="shared" si="35"/>
        <v>Gedeeld met LB 000047-D01</v>
      </c>
      <c r="BA82" s="58" t="str">
        <f t="shared" si="35"/>
        <v>Gedeeld met LB 000047-D01</v>
      </c>
      <c r="BB82" s="58" t="str">
        <f t="shared" si="35"/>
        <v>Gedeeld met LB 000047-D01</v>
      </c>
      <c r="BC82" s="58" t="str">
        <f t="shared" si="35"/>
        <v>Gedeeld met LB 000047-D01</v>
      </c>
      <c r="BD82" s="58" t="str">
        <f t="shared" si="35"/>
        <v>Gedeeld met LB 000047-D01</v>
      </c>
      <c r="BE82" s="58" t="str">
        <f t="shared" si="35"/>
        <v>Gedeeld met LB 000047-D01</v>
      </c>
      <c r="BF82" s="58" t="str">
        <f t="shared" si="35"/>
        <v>Gedeeld met LB 000047-D01</v>
      </c>
      <c r="BG82" s="58"/>
    </row>
    <row r="83" spans="1:59" x14ac:dyDescent="0.2">
      <c r="A83" s="7" t="str">
        <f>Tabel1[[#This Row],[Objectcode]]&amp;"-"&amp;Tabel1[[#This Row],[Dakcode]]</f>
        <v>LB000012B-D01</v>
      </c>
      <c r="B83" s="7" t="s">
        <v>322</v>
      </c>
      <c r="C83" s="7" t="s">
        <v>57</v>
      </c>
      <c r="D83" s="7" t="s">
        <v>58</v>
      </c>
      <c r="E83" s="7" t="s">
        <v>289</v>
      </c>
      <c r="F83" s="7" t="s">
        <v>290</v>
      </c>
      <c r="G83" s="7" t="s">
        <v>291</v>
      </c>
      <c r="H83" s="7">
        <v>2002</v>
      </c>
      <c r="I83" s="7" t="s">
        <v>98</v>
      </c>
      <c r="J83" s="7" t="s">
        <v>321</v>
      </c>
      <c r="K83" s="57" t="str">
        <f>"Gedeeld met "&amp;$A$75</f>
        <v>Gedeeld met LB 000047-D01</v>
      </c>
      <c r="L83" s="72" t="s">
        <v>130</v>
      </c>
      <c r="M83" s="73">
        <v>2062</v>
      </c>
      <c r="N83" s="19" t="s">
        <v>185</v>
      </c>
      <c r="O83" s="7" t="s">
        <v>90</v>
      </c>
      <c r="P83" s="80">
        <v>10</v>
      </c>
      <c r="Q83" s="7" t="s">
        <v>293</v>
      </c>
      <c r="R83" s="7" t="s">
        <v>80</v>
      </c>
      <c r="S83" s="57">
        <v>576</v>
      </c>
      <c r="T83" s="20" t="s">
        <v>294</v>
      </c>
      <c r="U83" s="57">
        <v>252</v>
      </c>
      <c r="V83" s="57">
        <v>340</v>
      </c>
      <c r="W83" s="57">
        <f>Tabel1[[#This Row],[Aantal panelen]]*Tabel1[[#This Row],[Paneelpiekvermogen '[Wp']]]/1000</f>
        <v>85.68</v>
      </c>
      <c r="X83" s="57">
        <f>IFERROR(Tabel1[[#This Row],[Totaal piekvermogen '[kWp']]]*1000/Tabel1[[#This Row],[Bruto dakoppervlak '[m2']]],"N.v.t.")</f>
        <v>148.75</v>
      </c>
      <c r="Y83" s="57">
        <v>827.6</v>
      </c>
      <c r="Z83" s="57">
        <f>Tabel1[[#This Row],[Totaal piekvermogen '[kWp']]]*Tabel1[[#This Row],[Specifieke opbrengst '[kWh/kWp jaar']]]</f>
        <v>70908.768000000011</v>
      </c>
      <c r="AA83" s="7" t="s">
        <v>92</v>
      </c>
      <c r="AB83" s="7" t="s">
        <v>301</v>
      </c>
      <c r="AC83" s="57">
        <v>7</v>
      </c>
      <c r="AD83" s="7" t="s">
        <v>70</v>
      </c>
      <c r="AE83" s="7" t="s">
        <v>99</v>
      </c>
      <c r="AF83" s="24" t="str">
        <f t="shared" si="34"/>
        <v>Gedeeld met LB 000047-D01</v>
      </c>
      <c r="AG83" s="24" t="str">
        <f t="shared" si="34"/>
        <v>Gedeeld met LB 000047-D01</v>
      </c>
      <c r="AH83" s="24" t="str">
        <f t="shared" si="34"/>
        <v>Gedeeld met LB 000047-D01</v>
      </c>
      <c r="AI83" s="83" t="str">
        <f t="shared" si="34"/>
        <v>Gedeeld met LB 000047-D01</v>
      </c>
      <c r="AJ83" s="83" t="str">
        <f t="shared" si="34"/>
        <v>Gedeeld met LB 000047-D01</v>
      </c>
      <c r="AK83" s="83" t="str">
        <f t="shared" si="34"/>
        <v>Gedeeld met LB 000047-D01</v>
      </c>
      <c r="AL83" s="83" t="str">
        <f t="shared" si="34"/>
        <v>Gedeeld met LB 000047-D01</v>
      </c>
      <c r="AM83" s="24" t="str">
        <f t="shared" si="34"/>
        <v>Gedeeld met LB 000047-D01</v>
      </c>
      <c r="AN83" s="24" t="str">
        <f t="shared" si="34"/>
        <v>Gedeeld met LB 000047-D01</v>
      </c>
      <c r="AO83" s="24" t="str">
        <f t="shared" si="34"/>
        <v>Gedeeld met LB 000047-D01</v>
      </c>
      <c r="AP83" s="24" t="str">
        <f t="shared" si="34"/>
        <v>Gedeeld met LB 000047-D01</v>
      </c>
      <c r="AQ83" s="24"/>
      <c r="AR83" s="7" t="str">
        <f t="shared" si="35"/>
        <v>Gedeeld met LB 000047-D01</v>
      </c>
      <c r="AS83" s="7" t="str">
        <f t="shared" si="35"/>
        <v>Gedeeld met LB 000047-D01</v>
      </c>
      <c r="AT83" s="58" t="str">
        <f t="shared" si="35"/>
        <v>Gedeeld met LB 000047-D01</v>
      </c>
      <c r="AU83" s="58" t="str">
        <f t="shared" si="35"/>
        <v>Gedeeld met LB 000047-D01</v>
      </c>
      <c r="AV83" s="58" t="str">
        <f t="shared" si="35"/>
        <v>Gedeeld met LB 000047-D01</v>
      </c>
      <c r="AW83" s="58" t="str">
        <f t="shared" si="35"/>
        <v>Gedeeld met LB 000047-D01</v>
      </c>
      <c r="AX83" s="58" t="str">
        <f t="shared" si="35"/>
        <v>Gedeeld met LB 000047-D01</v>
      </c>
      <c r="AY83" s="58" t="str">
        <f t="shared" si="35"/>
        <v>Gedeeld met LB 000047-D01</v>
      </c>
      <c r="AZ83" s="58" t="str">
        <f t="shared" si="35"/>
        <v>Gedeeld met LB 000047-D01</v>
      </c>
      <c r="BA83" s="58" t="str">
        <f t="shared" si="35"/>
        <v>Gedeeld met LB 000047-D01</v>
      </c>
      <c r="BB83" s="58" t="str">
        <f t="shared" si="35"/>
        <v>Gedeeld met LB 000047-D01</v>
      </c>
      <c r="BC83" s="58" t="str">
        <f t="shared" si="35"/>
        <v>Gedeeld met LB 000047-D01</v>
      </c>
      <c r="BD83" s="58" t="str">
        <f t="shared" si="35"/>
        <v>Gedeeld met LB 000047-D01</v>
      </c>
      <c r="BE83" s="58" t="str">
        <f t="shared" si="35"/>
        <v>Gedeeld met LB 000047-D01</v>
      </c>
      <c r="BF83" s="58" t="str">
        <f t="shared" si="35"/>
        <v>Gedeeld met LB 000047-D01</v>
      </c>
      <c r="BG83" s="58"/>
    </row>
    <row r="84" spans="1:59" s="7" customFormat="1" x14ac:dyDescent="0.2">
      <c r="A84" t="str">
        <f>Tabel1[[#This Row],[Objectcode]]&amp;"-"&amp;Tabel1[[#This Row],[Dakcode]]</f>
        <v>LB000014-D01</v>
      </c>
      <c r="B84" t="s">
        <v>323</v>
      </c>
      <c r="C84" t="s">
        <v>57</v>
      </c>
      <c r="D84" t="s">
        <v>58</v>
      </c>
      <c r="E84" t="s">
        <v>324</v>
      </c>
      <c r="F84" t="s">
        <v>325</v>
      </c>
      <c r="G84" t="s">
        <v>326</v>
      </c>
      <c r="H84">
        <v>1974</v>
      </c>
      <c r="I84" t="s">
        <v>113</v>
      </c>
      <c r="J84"/>
      <c r="K84" s="50">
        <v>310</v>
      </c>
      <c r="L84" s="68" t="s">
        <v>843</v>
      </c>
      <c r="M84" s="69">
        <v>2035</v>
      </c>
      <c r="N84" s="3" t="s">
        <v>185</v>
      </c>
      <c r="O84" t="s">
        <v>64</v>
      </c>
      <c r="P84" s="53">
        <v>48</v>
      </c>
      <c r="Q84" t="s">
        <v>315</v>
      </c>
      <c r="R84" t="s">
        <v>327</v>
      </c>
      <c r="S84" s="50">
        <v>300</v>
      </c>
      <c r="T84" s="8" t="s">
        <v>67</v>
      </c>
      <c r="U84" s="50">
        <v>46</v>
      </c>
      <c r="V84" s="50">
        <v>340</v>
      </c>
      <c r="W84" s="50">
        <f>Tabel1[[#This Row],[Aantal panelen]]*Tabel1[[#This Row],[Paneelpiekvermogen '[Wp']]]/1000</f>
        <v>15.64</v>
      </c>
      <c r="X84" s="50">
        <f>IFERROR(Tabel1[[#This Row],[Totaal piekvermogen '[kWp']]]*1000/Tabel1[[#This Row],[Bruto dakoppervlak '[m2']]],"N.v.t.")</f>
        <v>52.133333333333333</v>
      </c>
      <c r="Y84" s="50">
        <v>780.5</v>
      </c>
      <c r="Z84" s="50">
        <f>Tabel1[[#This Row],[Totaal piekvermogen '[kWp']]]*Tabel1[[#This Row],[Specifieke opbrengst '[kWh/kWp jaar']]]</f>
        <v>12207.02</v>
      </c>
      <c r="AA84" t="s">
        <v>68</v>
      </c>
      <c r="AB84" t="s">
        <v>328</v>
      </c>
      <c r="AC84" s="50">
        <v>10</v>
      </c>
      <c r="AD84" t="s">
        <v>70</v>
      </c>
      <c r="AE84" t="s">
        <v>115</v>
      </c>
      <c r="AF84" s="9" t="s">
        <v>329</v>
      </c>
      <c r="AG84" s="9">
        <v>4936906</v>
      </c>
      <c r="AH84" s="9" t="s">
        <v>73</v>
      </c>
      <c r="AI84" s="60" t="s">
        <v>202</v>
      </c>
      <c r="AJ84" s="60" t="s">
        <v>330</v>
      </c>
      <c r="AK84" s="55">
        <v>51</v>
      </c>
      <c r="AL84" s="55">
        <v>35</v>
      </c>
      <c r="AM84" s="21">
        <v>43508.291666666664</v>
      </c>
      <c r="AN84" s="9" t="s">
        <v>76</v>
      </c>
      <c r="AO84" s="9" t="s">
        <v>102</v>
      </c>
      <c r="AP84" s="9" t="s">
        <v>163</v>
      </c>
      <c r="AQ84" s="9"/>
      <c r="AR84" t="s">
        <v>331</v>
      </c>
      <c r="AS84" t="s">
        <v>79</v>
      </c>
      <c r="AT84" s="51" t="s">
        <v>79</v>
      </c>
      <c r="AU84" s="51" t="s">
        <v>80</v>
      </c>
      <c r="AV84" s="51" t="s">
        <v>81</v>
      </c>
      <c r="AW84" s="51" t="s">
        <v>81</v>
      </c>
      <c r="AX84" s="51">
        <v>2</v>
      </c>
      <c r="AY84" s="54">
        <v>0</v>
      </c>
      <c r="AZ84" s="54">
        <v>0</v>
      </c>
      <c r="BA84" s="54">
        <v>2</v>
      </c>
      <c r="BB84" s="54">
        <v>0</v>
      </c>
      <c r="BC84" s="54">
        <v>0</v>
      </c>
      <c r="BD84" s="54">
        <f>(AX84*22)+(AY84*50)+(BB84*22)+(BC84*11)</f>
        <v>44</v>
      </c>
      <c r="BE84" s="51">
        <v>30</v>
      </c>
      <c r="BF84" s="51" t="s">
        <v>189</v>
      </c>
      <c r="BG84" s="51"/>
    </row>
    <row r="85" spans="1:59" s="7" customFormat="1" x14ac:dyDescent="0.2">
      <c r="A85" s="7" t="str">
        <f>Tabel1[[#This Row],[Objectcode]]&amp;"-"&amp;Tabel1[[#This Row],[Dakcode]]</f>
        <v>LB000017-D01</v>
      </c>
      <c r="B85" s="7" t="s">
        <v>332</v>
      </c>
      <c r="C85" s="7" t="s">
        <v>57</v>
      </c>
      <c r="D85" s="7" t="s">
        <v>58</v>
      </c>
      <c r="E85" s="7" t="s">
        <v>333</v>
      </c>
      <c r="F85" s="7" t="s">
        <v>334</v>
      </c>
      <c r="G85" s="7" t="s">
        <v>335</v>
      </c>
      <c r="H85" s="7">
        <v>1995</v>
      </c>
      <c r="I85" s="7" t="s">
        <v>113</v>
      </c>
      <c r="K85" s="57">
        <v>111</v>
      </c>
      <c r="L85" s="72" t="s">
        <v>842</v>
      </c>
      <c r="M85" s="73">
        <v>2025</v>
      </c>
      <c r="N85" s="19" t="s">
        <v>185</v>
      </c>
      <c r="O85" s="7" t="s">
        <v>64</v>
      </c>
      <c r="P85" s="80">
        <v>10</v>
      </c>
      <c r="Q85" s="7" t="s">
        <v>85</v>
      </c>
      <c r="R85" s="7" t="s">
        <v>79</v>
      </c>
      <c r="S85" s="57">
        <v>318</v>
      </c>
      <c r="T85" s="20" t="s">
        <v>306</v>
      </c>
      <c r="U85" s="57">
        <v>42</v>
      </c>
      <c r="V85" s="57">
        <v>340</v>
      </c>
      <c r="W85" s="57">
        <f>Tabel1[[#This Row],[Aantal panelen]]*Tabel1[[#This Row],[Paneelpiekvermogen '[Wp']]]/1000</f>
        <v>14.28</v>
      </c>
      <c r="X85" s="57">
        <f>IFERROR(Tabel1[[#This Row],[Totaal piekvermogen '[kWp']]]*1000/Tabel1[[#This Row],[Bruto dakoppervlak '[m2']]],"N.v.t.")</f>
        <v>44.905660377358494</v>
      </c>
      <c r="Y85" s="57">
        <v>774</v>
      </c>
      <c r="Z85" s="57">
        <f>Tabel1[[#This Row],[Totaal piekvermogen '[kWp']]]*Tabel1[[#This Row],[Specifieke opbrengst '[kWh/kWp jaar']]]</f>
        <v>11052.72</v>
      </c>
      <c r="AA85" s="7" t="s">
        <v>114</v>
      </c>
      <c r="AB85" s="7" t="s">
        <v>114</v>
      </c>
      <c r="AC85" s="57">
        <v>0</v>
      </c>
      <c r="AD85" s="7" t="s">
        <v>70</v>
      </c>
      <c r="AE85" s="7" t="s">
        <v>99</v>
      </c>
      <c r="AF85" s="24" t="s">
        <v>336</v>
      </c>
      <c r="AG85" s="24" t="s">
        <v>337</v>
      </c>
      <c r="AH85" s="24" t="s">
        <v>117</v>
      </c>
      <c r="AI85" s="83" t="s">
        <v>118</v>
      </c>
      <c r="AJ85" s="83" t="s">
        <v>119</v>
      </c>
      <c r="AK85" s="85" t="s">
        <v>79</v>
      </c>
      <c r="AL85" s="85" t="s">
        <v>79</v>
      </c>
      <c r="AM85" s="25" t="s">
        <v>79</v>
      </c>
      <c r="AN85" s="24" t="s">
        <v>120</v>
      </c>
      <c r="AO85" s="24" t="s">
        <v>79</v>
      </c>
      <c r="AP85" s="24" t="s">
        <v>79</v>
      </c>
      <c r="AQ85" s="24"/>
      <c r="AR85" s="7" t="s">
        <v>338</v>
      </c>
      <c r="AS85" s="7" t="s">
        <v>79</v>
      </c>
      <c r="AT85" s="58" t="s">
        <v>298</v>
      </c>
      <c r="AU85" s="58" t="s">
        <v>80</v>
      </c>
      <c r="AV85" s="58" t="s">
        <v>81</v>
      </c>
      <c r="AW85" s="58" t="s">
        <v>81</v>
      </c>
      <c r="AX85" s="58">
        <v>2</v>
      </c>
      <c r="AY85" s="59">
        <v>0</v>
      </c>
      <c r="AZ85" s="59">
        <v>2</v>
      </c>
      <c r="BA85" s="59">
        <v>0</v>
      </c>
      <c r="BB85" s="59">
        <v>0</v>
      </c>
      <c r="BC85" s="59">
        <v>0</v>
      </c>
      <c r="BD85" s="59">
        <f>(AX85*22)+(AY85*50)+(BB85*22)+(BC85*11)</f>
        <v>44</v>
      </c>
      <c r="BE85" s="58"/>
      <c r="BF85" s="58" t="s">
        <v>339</v>
      </c>
      <c r="BG85" s="58" t="s">
        <v>340</v>
      </c>
    </row>
    <row r="86" spans="1:59" s="7" customFormat="1" x14ac:dyDescent="0.2">
      <c r="A86" s="7" t="str">
        <f>Tabel1[[#This Row],[Objectcode]]&amp;"-"&amp;Tabel1[[#This Row],[Dakcode]]</f>
        <v>LB000017-D02</v>
      </c>
      <c r="B86" s="7" t="s">
        <v>332</v>
      </c>
      <c r="C86" s="7" t="s">
        <v>57</v>
      </c>
      <c r="D86" s="7" t="s">
        <v>94</v>
      </c>
      <c r="E86" s="7" t="s">
        <v>333</v>
      </c>
      <c r="F86" s="7" t="s">
        <v>334</v>
      </c>
      <c r="G86" s="7" t="s">
        <v>335</v>
      </c>
      <c r="H86" s="7">
        <v>1995</v>
      </c>
      <c r="I86" s="7" t="s">
        <v>113</v>
      </c>
      <c r="K86" s="57">
        <v>111</v>
      </c>
      <c r="L86" s="72" t="s">
        <v>842</v>
      </c>
      <c r="M86" s="73">
        <v>2035</v>
      </c>
      <c r="N86" s="19" t="s">
        <v>185</v>
      </c>
      <c r="O86" s="7" t="s">
        <v>64</v>
      </c>
      <c r="P86" s="80">
        <v>23</v>
      </c>
      <c r="Q86" s="7" t="s">
        <v>85</v>
      </c>
      <c r="R86" s="7" t="s">
        <v>79</v>
      </c>
      <c r="S86" s="57">
        <v>127</v>
      </c>
      <c r="T86" s="20" t="s">
        <v>306</v>
      </c>
      <c r="U86" s="57">
        <v>36</v>
      </c>
      <c r="V86" s="57">
        <v>340</v>
      </c>
      <c r="W86" s="57">
        <f>Tabel1[[#This Row],[Aantal panelen]]*Tabel1[[#This Row],[Paneelpiekvermogen '[Wp']]]/1000</f>
        <v>12.24</v>
      </c>
      <c r="X86" s="57">
        <f>IFERROR(Tabel1[[#This Row],[Totaal piekvermogen '[kWp']]]*1000/Tabel1[[#This Row],[Bruto dakoppervlak '[m2']]],"N.v.t.")</f>
        <v>96.377952755905511</v>
      </c>
      <c r="Y86" s="57">
        <v>774</v>
      </c>
      <c r="Z86" s="57">
        <f>Tabel1[[#This Row],[Totaal piekvermogen '[kWp']]]*Tabel1[[#This Row],[Specifieke opbrengst '[kWh/kWp jaar']]]</f>
        <v>9473.76</v>
      </c>
      <c r="AA86" s="7" t="s">
        <v>114</v>
      </c>
      <c r="AB86" s="7" t="s">
        <v>114</v>
      </c>
      <c r="AC86" s="57">
        <v>0</v>
      </c>
      <c r="AD86" s="7" t="s">
        <v>70</v>
      </c>
      <c r="AE86" s="7" t="s">
        <v>99</v>
      </c>
      <c r="AF86" s="24" t="str">
        <f t="shared" ref="AF86:AP88" si="36">"Gedeeld met "&amp;$A$85</f>
        <v>Gedeeld met LB000017-D01</v>
      </c>
      <c r="AG86" s="24" t="str">
        <f t="shared" si="36"/>
        <v>Gedeeld met LB000017-D01</v>
      </c>
      <c r="AH86" s="24" t="str">
        <f t="shared" si="36"/>
        <v>Gedeeld met LB000017-D01</v>
      </c>
      <c r="AI86" s="83" t="str">
        <f t="shared" si="36"/>
        <v>Gedeeld met LB000017-D01</v>
      </c>
      <c r="AJ86" s="83" t="str">
        <f t="shared" si="36"/>
        <v>Gedeeld met LB000017-D01</v>
      </c>
      <c r="AK86" s="83" t="str">
        <f t="shared" si="36"/>
        <v>Gedeeld met LB000017-D01</v>
      </c>
      <c r="AL86" s="83" t="str">
        <f t="shared" si="36"/>
        <v>Gedeeld met LB000017-D01</v>
      </c>
      <c r="AM86" s="24" t="str">
        <f t="shared" si="36"/>
        <v>Gedeeld met LB000017-D01</v>
      </c>
      <c r="AN86" s="24" t="str">
        <f t="shared" si="36"/>
        <v>Gedeeld met LB000017-D01</v>
      </c>
      <c r="AO86" s="24" t="str">
        <f t="shared" si="36"/>
        <v>Gedeeld met LB000017-D01</v>
      </c>
      <c r="AP86" s="24" t="str">
        <f t="shared" si="36"/>
        <v>Gedeeld met LB000017-D01</v>
      </c>
      <c r="AQ86" s="24"/>
      <c r="AR86" s="7" t="str">
        <f t="shared" ref="AR86:BF88" si="37">"Gedeeld met "&amp;$A$85</f>
        <v>Gedeeld met LB000017-D01</v>
      </c>
      <c r="AS86" s="7" t="str">
        <f t="shared" si="37"/>
        <v>Gedeeld met LB000017-D01</v>
      </c>
      <c r="AT86" s="58" t="str">
        <f t="shared" si="37"/>
        <v>Gedeeld met LB000017-D01</v>
      </c>
      <c r="AU86" s="58" t="str">
        <f t="shared" si="37"/>
        <v>Gedeeld met LB000017-D01</v>
      </c>
      <c r="AV86" s="58" t="str">
        <f t="shared" si="37"/>
        <v>Gedeeld met LB000017-D01</v>
      </c>
      <c r="AW86" s="58" t="str">
        <f t="shared" si="37"/>
        <v>Gedeeld met LB000017-D01</v>
      </c>
      <c r="AX86" s="58" t="str">
        <f t="shared" si="37"/>
        <v>Gedeeld met LB000017-D01</v>
      </c>
      <c r="AY86" s="58" t="str">
        <f t="shared" si="37"/>
        <v>Gedeeld met LB000017-D01</v>
      </c>
      <c r="AZ86" s="58" t="str">
        <f t="shared" si="37"/>
        <v>Gedeeld met LB000017-D01</v>
      </c>
      <c r="BA86" s="58" t="str">
        <f t="shared" si="37"/>
        <v>Gedeeld met LB000017-D01</v>
      </c>
      <c r="BB86" s="58" t="str">
        <f t="shared" si="37"/>
        <v>Gedeeld met LB000017-D01</v>
      </c>
      <c r="BC86" s="58" t="str">
        <f t="shared" si="37"/>
        <v>Gedeeld met LB000017-D01</v>
      </c>
      <c r="BD86" s="58" t="str">
        <f t="shared" si="37"/>
        <v>Gedeeld met LB000017-D01</v>
      </c>
      <c r="BE86" s="58" t="str">
        <f t="shared" si="37"/>
        <v>Gedeeld met LB000017-D01</v>
      </c>
      <c r="BF86" s="58" t="str">
        <f t="shared" si="37"/>
        <v>Gedeeld met LB000017-D01</v>
      </c>
      <c r="BG86" s="58"/>
    </row>
    <row r="87" spans="1:59" s="7" customFormat="1" x14ac:dyDescent="0.2">
      <c r="A87" s="7" t="str">
        <f>Tabel1[[#This Row],[Objectcode]]&amp;"-"&amp;Tabel1[[#This Row],[Dakcode]]</f>
        <v>LB000017-D03</v>
      </c>
      <c r="B87" s="7" t="s">
        <v>332</v>
      </c>
      <c r="C87" s="7" t="s">
        <v>57</v>
      </c>
      <c r="D87" s="7" t="s">
        <v>126</v>
      </c>
      <c r="E87" s="7" t="s">
        <v>333</v>
      </c>
      <c r="F87" s="7" t="s">
        <v>334</v>
      </c>
      <c r="G87" s="7" t="s">
        <v>335</v>
      </c>
      <c r="H87" s="7">
        <v>1995</v>
      </c>
      <c r="I87" s="7" t="s">
        <v>113</v>
      </c>
      <c r="K87" s="57">
        <v>111</v>
      </c>
      <c r="L87" s="72" t="s">
        <v>842</v>
      </c>
      <c r="M87" s="73">
        <v>2035</v>
      </c>
      <c r="N87" s="19" t="s">
        <v>185</v>
      </c>
      <c r="O87" s="7" t="s">
        <v>64</v>
      </c>
      <c r="P87" s="80">
        <v>32</v>
      </c>
      <c r="Q87" s="7" t="s">
        <v>315</v>
      </c>
      <c r="R87" s="7" t="s">
        <v>79</v>
      </c>
      <c r="S87" s="57">
        <v>80.5</v>
      </c>
      <c r="T87" s="20" t="s">
        <v>306</v>
      </c>
      <c r="U87" s="57">
        <v>20</v>
      </c>
      <c r="V87" s="57">
        <v>340</v>
      </c>
      <c r="W87" s="57">
        <f>Tabel1[[#This Row],[Aantal panelen]]*Tabel1[[#This Row],[Paneelpiekvermogen '[Wp']]]/1000</f>
        <v>6.8</v>
      </c>
      <c r="X87" s="57">
        <f>IFERROR(Tabel1[[#This Row],[Totaal piekvermogen '[kWp']]]*1000/Tabel1[[#This Row],[Bruto dakoppervlak '[m2']]],"N.v.t.")</f>
        <v>84.472049689440993</v>
      </c>
      <c r="Y87" s="57">
        <v>774</v>
      </c>
      <c r="Z87" s="57">
        <f>Tabel1[[#This Row],[Totaal piekvermogen '[kWp']]]*Tabel1[[#This Row],[Specifieke opbrengst '[kWh/kWp jaar']]]</f>
        <v>5263.2</v>
      </c>
      <c r="AA87" s="7" t="s">
        <v>68</v>
      </c>
      <c r="AB87" s="7" t="s">
        <v>223</v>
      </c>
      <c r="AC87" s="57">
        <v>10</v>
      </c>
      <c r="AD87" s="7" t="s">
        <v>70</v>
      </c>
      <c r="AE87" s="7" t="s">
        <v>99</v>
      </c>
      <c r="AF87" s="24" t="str">
        <f t="shared" si="36"/>
        <v>Gedeeld met LB000017-D01</v>
      </c>
      <c r="AG87" s="24" t="str">
        <f t="shared" si="36"/>
        <v>Gedeeld met LB000017-D01</v>
      </c>
      <c r="AH87" s="24" t="str">
        <f t="shared" si="36"/>
        <v>Gedeeld met LB000017-D01</v>
      </c>
      <c r="AI87" s="83" t="str">
        <f t="shared" si="36"/>
        <v>Gedeeld met LB000017-D01</v>
      </c>
      <c r="AJ87" s="83" t="str">
        <f t="shared" si="36"/>
        <v>Gedeeld met LB000017-D01</v>
      </c>
      <c r="AK87" s="83" t="str">
        <f t="shared" si="36"/>
        <v>Gedeeld met LB000017-D01</v>
      </c>
      <c r="AL87" s="83" t="str">
        <f t="shared" si="36"/>
        <v>Gedeeld met LB000017-D01</v>
      </c>
      <c r="AM87" s="24" t="str">
        <f t="shared" si="36"/>
        <v>Gedeeld met LB000017-D01</v>
      </c>
      <c r="AN87" s="24" t="str">
        <f t="shared" si="36"/>
        <v>Gedeeld met LB000017-D01</v>
      </c>
      <c r="AO87" s="24" t="str">
        <f t="shared" si="36"/>
        <v>Gedeeld met LB000017-D01</v>
      </c>
      <c r="AP87" s="24" t="str">
        <f t="shared" si="36"/>
        <v>Gedeeld met LB000017-D01</v>
      </c>
      <c r="AQ87" s="24"/>
      <c r="AR87" s="7" t="str">
        <f t="shared" si="37"/>
        <v>Gedeeld met LB000017-D01</v>
      </c>
      <c r="AS87" s="7" t="str">
        <f t="shared" si="37"/>
        <v>Gedeeld met LB000017-D01</v>
      </c>
      <c r="AT87" s="58" t="str">
        <f t="shared" si="37"/>
        <v>Gedeeld met LB000017-D01</v>
      </c>
      <c r="AU87" s="58" t="str">
        <f t="shared" si="37"/>
        <v>Gedeeld met LB000017-D01</v>
      </c>
      <c r="AV87" s="58" t="str">
        <f t="shared" si="37"/>
        <v>Gedeeld met LB000017-D01</v>
      </c>
      <c r="AW87" s="58" t="str">
        <f t="shared" si="37"/>
        <v>Gedeeld met LB000017-D01</v>
      </c>
      <c r="AX87" s="58" t="str">
        <f t="shared" si="37"/>
        <v>Gedeeld met LB000017-D01</v>
      </c>
      <c r="AY87" s="58" t="str">
        <f t="shared" si="37"/>
        <v>Gedeeld met LB000017-D01</v>
      </c>
      <c r="AZ87" s="58" t="str">
        <f t="shared" si="37"/>
        <v>Gedeeld met LB000017-D01</v>
      </c>
      <c r="BA87" s="58" t="str">
        <f t="shared" si="37"/>
        <v>Gedeeld met LB000017-D01</v>
      </c>
      <c r="BB87" s="58" t="str">
        <f t="shared" si="37"/>
        <v>Gedeeld met LB000017-D01</v>
      </c>
      <c r="BC87" s="58" t="str">
        <f t="shared" si="37"/>
        <v>Gedeeld met LB000017-D01</v>
      </c>
      <c r="BD87" s="58" t="str">
        <f t="shared" si="37"/>
        <v>Gedeeld met LB000017-D01</v>
      </c>
      <c r="BE87" s="58" t="str">
        <f t="shared" si="37"/>
        <v>Gedeeld met LB000017-D01</v>
      </c>
      <c r="BF87" s="58" t="str">
        <f t="shared" si="37"/>
        <v>Gedeeld met LB000017-D01</v>
      </c>
      <c r="BG87" s="58"/>
    </row>
    <row r="88" spans="1:59" s="7" customFormat="1" x14ac:dyDescent="0.2">
      <c r="A88" s="7" t="str">
        <f>Tabel1[[#This Row],[Objectcode]]&amp;"-"&amp;Tabel1[[#This Row],[Dakcode]]</f>
        <v>LB000017-D04</v>
      </c>
      <c r="B88" s="7" t="s">
        <v>332</v>
      </c>
      <c r="C88" s="7" t="s">
        <v>57</v>
      </c>
      <c r="D88" s="7" t="s">
        <v>153</v>
      </c>
      <c r="E88" s="7" t="s">
        <v>333</v>
      </c>
      <c r="F88" s="7" t="s">
        <v>334</v>
      </c>
      <c r="G88" s="7" t="s">
        <v>335</v>
      </c>
      <c r="H88" s="7">
        <v>1995</v>
      </c>
      <c r="I88" s="7" t="s">
        <v>113</v>
      </c>
      <c r="K88" s="57">
        <v>111</v>
      </c>
      <c r="L88" s="72" t="s">
        <v>842</v>
      </c>
      <c r="M88" s="73">
        <v>2019</v>
      </c>
      <c r="N88" s="19" t="s">
        <v>185</v>
      </c>
      <c r="O88" s="7" t="s">
        <v>64</v>
      </c>
      <c r="P88" s="80">
        <v>12</v>
      </c>
      <c r="Q88" s="7" t="s">
        <v>85</v>
      </c>
      <c r="R88" s="7" t="s">
        <v>79</v>
      </c>
      <c r="S88" s="57">
        <v>126.5</v>
      </c>
      <c r="T88" s="20" t="s">
        <v>306</v>
      </c>
      <c r="U88" s="57">
        <v>19</v>
      </c>
      <c r="V88" s="57">
        <v>340</v>
      </c>
      <c r="W88" s="57">
        <f>Tabel1[[#This Row],[Aantal panelen]]*Tabel1[[#This Row],[Paneelpiekvermogen '[Wp']]]/1000</f>
        <v>6.46</v>
      </c>
      <c r="X88" s="57">
        <f>IFERROR(Tabel1[[#This Row],[Totaal piekvermogen '[kWp']]]*1000/Tabel1[[#This Row],[Bruto dakoppervlak '[m2']]],"N.v.t.")</f>
        <v>51.067193675889328</v>
      </c>
      <c r="Y88" s="57">
        <v>774</v>
      </c>
      <c r="Z88" s="57">
        <f>Tabel1[[#This Row],[Totaal piekvermogen '[kWp']]]*Tabel1[[#This Row],[Specifieke opbrengst '[kWh/kWp jaar']]]</f>
        <v>5000.04</v>
      </c>
      <c r="AA88" s="7" t="s">
        <v>114</v>
      </c>
      <c r="AB88" s="7" t="s">
        <v>114</v>
      </c>
      <c r="AC88" s="57">
        <v>0</v>
      </c>
      <c r="AD88" s="7" t="s">
        <v>70</v>
      </c>
      <c r="AE88" s="7" t="s">
        <v>99</v>
      </c>
      <c r="AF88" s="24" t="str">
        <f t="shared" si="36"/>
        <v>Gedeeld met LB000017-D01</v>
      </c>
      <c r="AG88" s="24" t="str">
        <f t="shared" si="36"/>
        <v>Gedeeld met LB000017-D01</v>
      </c>
      <c r="AH88" s="24" t="str">
        <f t="shared" si="36"/>
        <v>Gedeeld met LB000017-D01</v>
      </c>
      <c r="AI88" s="83" t="str">
        <f t="shared" si="36"/>
        <v>Gedeeld met LB000017-D01</v>
      </c>
      <c r="AJ88" s="83" t="str">
        <f t="shared" si="36"/>
        <v>Gedeeld met LB000017-D01</v>
      </c>
      <c r="AK88" s="83" t="str">
        <f t="shared" si="36"/>
        <v>Gedeeld met LB000017-D01</v>
      </c>
      <c r="AL88" s="83" t="str">
        <f t="shared" si="36"/>
        <v>Gedeeld met LB000017-D01</v>
      </c>
      <c r="AM88" s="24" t="str">
        <f t="shared" si="36"/>
        <v>Gedeeld met LB000017-D01</v>
      </c>
      <c r="AN88" s="24" t="str">
        <f t="shared" si="36"/>
        <v>Gedeeld met LB000017-D01</v>
      </c>
      <c r="AO88" s="24" t="str">
        <f t="shared" si="36"/>
        <v>Gedeeld met LB000017-D01</v>
      </c>
      <c r="AP88" s="24" t="str">
        <f t="shared" si="36"/>
        <v>Gedeeld met LB000017-D01</v>
      </c>
      <c r="AQ88" s="24"/>
      <c r="AR88" s="7" t="str">
        <f t="shared" si="37"/>
        <v>Gedeeld met LB000017-D01</v>
      </c>
      <c r="AS88" s="7" t="str">
        <f t="shared" si="37"/>
        <v>Gedeeld met LB000017-D01</v>
      </c>
      <c r="AT88" s="58" t="str">
        <f t="shared" si="37"/>
        <v>Gedeeld met LB000017-D01</v>
      </c>
      <c r="AU88" s="58" t="str">
        <f t="shared" si="37"/>
        <v>Gedeeld met LB000017-D01</v>
      </c>
      <c r="AV88" s="58" t="str">
        <f t="shared" si="37"/>
        <v>Gedeeld met LB000017-D01</v>
      </c>
      <c r="AW88" s="58" t="str">
        <f t="shared" si="37"/>
        <v>Gedeeld met LB000017-D01</v>
      </c>
      <c r="AX88" s="58" t="str">
        <f t="shared" si="37"/>
        <v>Gedeeld met LB000017-D01</v>
      </c>
      <c r="AY88" s="58" t="str">
        <f t="shared" si="37"/>
        <v>Gedeeld met LB000017-D01</v>
      </c>
      <c r="AZ88" s="58" t="str">
        <f t="shared" si="37"/>
        <v>Gedeeld met LB000017-D01</v>
      </c>
      <c r="BA88" s="58" t="str">
        <f t="shared" si="37"/>
        <v>Gedeeld met LB000017-D01</v>
      </c>
      <c r="BB88" s="58" t="str">
        <f t="shared" si="37"/>
        <v>Gedeeld met LB000017-D01</v>
      </c>
      <c r="BC88" s="58" t="str">
        <f t="shared" si="37"/>
        <v>Gedeeld met LB000017-D01</v>
      </c>
      <c r="BD88" s="58" t="str">
        <f t="shared" si="37"/>
        <v>Gedeeld met LB000017-D01</v>
      </c>
      <c r="BE88" s="58" t="str">
        <f t="shared" si="37"/>
        <v>Gedeeld met LB000017-D01</v>
      </c>
      <c r="BF88" s="58" t="str">
        <f t="shared" si="37"/>
        <v>Gedeeld met LB000017-D01</v>
      </c>
      <c r="BG88" s="58"/>
    </row>
    <row r="89" spans="1:59" s="7" customFormat="1" x14ac:dyDescent="0.2">
      <c r="A89" t="str">
        <f>Tabel1[[#This Row],[Objectcode]]&amp;"-"&amp;Tabel1[[#This Row],[Dakcode]]</f>
        <v>LB000020-D01</v>
      </c>
      <c r="B89" t="s">
        <v>761</v>
      </c>
      <c r="C89" t="s">
        <v>57</v>
      </c>
      <c r="D89" t="s">
        <v>58</v>
      </c>
      <c r="E89" t="s">
        <v>341</v>
      </c>
      <c r="F89" t="s">
        <v>79</v>
      </c>
      <c r="G89" t="s">
        <v>342</v>
      </c>
      <c r="H89">
        <v>1965</v>
      </c>
      <c r="I89" t="s">
        <v>113</v>
      </c>
      <c r="J89"/>
      <c r="K89" s="50">
        <v>358</v>
      </c>
      <c r="L89" s="68" t="s">
        <v>848</v>
      </c>
      <c r="M89" s="69">
        <v>2027</v>
      </c>
      <c r="N89" s="3" t="s">
        <v>185</v>
      </c>
      <c r="O89" t="s">
        <v>64</v>
      </c>
      <c r="P89" s="53">
        <v>15</v>
      </c>
      <c r="Q89" t="s">
        <v>315</v>
      </c>
      <c r="R89" t="s">
        <v>79</v>
      </c>
      <c r="S89" s="50">
        <v>223</v>
      </c>
      <c r="T89" s="8" t="s">
        <v>67</v>
      </c>
      <c r="U89" s="50">
        <v>40</v>
      </c>
      <c r="V89" s="50">
        <v>340</v>
      </c>
      <c r="W89" s="50">
        <f>Tabel1[[#This Row],[Aantal panelen]]*Tabel1[[#This Row],[Paneelpiekvermogen '[Wp']]]/1000</f>
        <v>13.6</v>
      </c>
      <c r="X89" s="50">
        <f>IFERROR(Tabel1[[#This Row],[Totaal piekvermogen '[kWp']]]*1000/Tabel1[[#This Row],[Bruto dakoppervlak '[m2']]],"N.v.t.")</f>
        <v>60.986547085201792</v>
      </c>
      <c r="Y89" s="50">
        <v>737.4</v>
      </c>
      <c r="Z89" s="50">
        <f>Tabel1[[#This Row],[Totaal piekvermogen '[kWp']]]*Tabel1[[#This Row],[Specifieke opbrengst '[kWh/kWp jaar']]]</f>
        <v>10028.64</v>
      </c>
      <c r="AA89" t="s">
        <v>68</v>
      </c>
      <c r="AB89" t="s">
        <v>69</v>
      </c>
      <c r="AC89" s="50">
        <v>10</v>
      </c>
      <c r="AD89" s="7" t="s">
        <v>70</v>
      </c>
      <c r="AE89" t="s">
        <v>99</v>
      </c>
      <c r="AF89" s="9" t="s">
        <v>343</v>
      </c>
      <c r="AG89" s="9">
        <v>5040204</v>
      </c>
      <c r="AH89" s="9" t="s">
        <v>73</v>
      </c>
      <c r="AI89" s="60" t="s">
        <v>139</v>
      </c>
      <c r="AJ89" s="60" t="s">
        <v>162</v>
      </c>
      <c r="AK89" s="55">
        <v>57</v>
      </c>
      <c r="AL89" s="55">
        <v>54</v>
      </c>
      <c r="AM89" s="21">
        <v>43474.322916608799</v>
      </c>
      <c r="AN89" s="9" t="s">
        <v>76</v>
      </c>
      <c r="AO89" s="9" t="s">
        <v>102</v>
      </c>
      <c r="AP89" s="9" t="s">
        <v>344</v>
      </c>
      <c r="AQ89" s="9"/>
      <c r="AR89" t="s">
        <v>726</v>
      </c>
      <c r="AS89" t="s">
        <v>79</v>
      </c>
      <c r="AT89" s="51" t="s">
        <v>79</v>
      </c>
      <c r="AU89" s="51">
        <v>10</v>
      </c>
      <c r="AV89" s="51" t="s">
        <v>81</v>
      </c>
      <c r="AW89" s="51" t="s">
        <v>81</v>
      </c>
      <c r="AX89" s="51">
        <v>2</v>
      </c>
      <c r="AY89" s="54">
        <v>0</v>
      </c>
      <c r="AZ89" s="54">
        <v>0</v>
      </c>
      <c r="BA89" s="54">
        <v>2</v>
      </c>
      <c r="BB89" s="54">
        <v>0</v>
      </c>
      <c r="BC89" s="54">
        <v>0</v>
      </c>
      <c r="BD89" s="51">
        <f>(AX89*22)+(AY89*50)+(BB89*22)+(BC89*11)</f>
        <v>44</v>
      </c>
      <c r="BE89" s="51">
        <v>25</v>
      </c>
      <c r="BF89" s="51" t="s">
        <v>189</v>
      </c>
      <c r="BG89" s="51"/>
    </row>
    <row r="90" spans="1:59" x14ac:dyDescent="0.2">
      <c r="A90" t="str">
        <f>Tabel1[[#This Row],[Objectcode]]&amp;"-"&amp;Tabel1[[#This Row],[Dakcode]]</f>
        <v>LB000032-D01</v>
      </c>
      <c r="B90" t="s">
        <v>345</v>
      </c>
      <c r="C90" t="s">
        <v>57</v>
      </c>
      <c r="D90" t="s">
        <v>58</v>
      </c>
      <c r="E90" t="s">
        <v>341</v>
      </c>
      <c r="F90" t="s">
        <v>79</v>
      </c>
      <c r="G90" t="s">
        <v>342</v>
      </c>
      <c r="H90">
        <v>1965</v>
      </c>
      <c r="I90" t="s">
        <v>113</v>
      </c>
      <c r="J90"/>
      <c r="K90" s="50">
        <v>358</v>
      </c>
      <c r="L90" s="68" t="s">
        <v>848</v>
      </c>
      <c r="M90" s="69">
        <v>2023</v>
      </c>
      <c r="N90" s="3" t="s">
        <v>185</v>
      </c>
      <c r="O90" t="s">
        <v>64</v>
      </c>
      <c r="P90" s="53">
        <v>15</v>
      </c>
      <c r="Q90" t="s">
        <v>85</v>
      </c>
      <c r="R90" t="s">
        <v>79</v>
      </c>
      <c r="S90" s="50">
        <v>202</v>
      </c>
      <c r="T90" s="8" t="s">
        <v>67</v>
      </c>
      <c r="U90" s="50">
        <v>20</v>
      </c>
      <c r="V90" s="50">
        <v>340</v>
      </c>
      <c r="W90" s="50">
        <f>Tabel1[[#This Row],[Aantal panelen]]*Tabel1[[#This Row],[Paneelpiekvermogen '[Wp']]]/1000</f>
        <v>6.8</v>
      </c>
      <c r="X90" s="50">
        <f>IFERROR(Tabel1[[#This Row],[Totaal piekvermogen '[kWp']]]*1000/Tabel1[[#This Row],[Bruto dakoppervlak '[m2']]],"N.v.t.")</f>
        <v>33.663366336633665</v>
      </c>
      <c r="Y90" s="50">
        <v>737.4</v>
      </c>
      <c r="Z90" s="50">
        <f>Tabel1[[#This Row],[Totaal piekvermogen '[kWp']]]*Tabel1[[#This Row],[Specifieke opbrengst '[kWh/kWp jaar']]]</f>
        <v>5014.32</v>
      </c>
      <c r="AA90" t="s">
        <v>68</v>
      </c>
      <c r="AB90" t="s">
        <v>69</v>
      </c>
      <c r="AC90" s="50">
        <v>10</v>
      </c>
      <c r="AD90" s="7" t="s">
        <v>70</v>
      </c>
      <c r="AE90" t="s">
        <v>99</v>
      </c>
      <c r="AF90" t="str">
        <f t="shared" ref="AF90:AP90" si="38">"Gedeeld met "&amp;$A$89</f>
        <v>Gedeeld met LB000020-D01</v>
      </c>
      <c r="AG90" t="str">
        <f t="shared" si="38"/>
        <v>Gedeeld met LB000020-D01</v>
      </c>
      <c r="AH90" t="str">
        <f t="shared" si="38"/>
        <v>Gedeeld met LB000020-D01</v>
      </c>
      <c r="AI90" s="51" t="str">
        <f t="shared" si="38"/>
        <v>Gedeeld met LB000020-D01</v>
      </c>
      <c r="AJ90" s="51" t="str">
        <f t="shared" si="38"/>
        <v>Gedeeld met LB000020-D01</v>
      </c>
      <c r="AK90" s="51" t="str">
        <f t="shared" si="38"/>
        <v>Gedeeld met LB000020-D01</v>
      </c>
      <c r="AL90" s="51" t="str">
        <f t="shared" si="38"/>
        <v>Gedeeld met LB000020-D01</v>
      </c>
      <c r="AM90" t="str">
        <f t="shared" si="38"/>
        <v>Gedeeld met LB000020-D01</v>
      </c>
      <c r="AN90" t="str">
        <f t="shared" si="38"/>
        <v>Gedeeld met LB000020-D01</v>
      </c>
      <c r="AO90" t="str">
        <f t="shared" si="38"/>
        <v>Gedeeld met LB000020-D01</v>
      </c>
      <c r="AP90" t="str">
        <f t="shared" si="38"/>
        <v>Gedeeld met LB000020-D01</v>
      </c>
      <c r="AQ90"/>
      <c r="AR90" t="str">
        <f>"Gedeeld met "&amp;$A$89</f>
        <v>Gedeeld met LB000020-D01</v>
      </c>
      <c r="AS90" t="str">
        <f>"Gedeeld met "&amp;$A$89</f>
        <v>Gedeeld met LB000020-D01</v>
      </c>
      <c r="AT90" s="51" t="str">
        <f>"Gedeeld met "&amp;$A$89</f>
        <v>Gedeeld met LB000020-D01</v>
      </c>
      <c r="AU90" s="51">
        <v>10</v>
      </c>
      <c r="AV90" s="51" t="s">
        <v>81</v>
      </c>
      <c r="AW90" s="51" t="s">
        <v>81</v>
      </c>
      <c r="AX90" s="51" t="str">
        <f t="shared" ref="AX90:BF90" si="39">"Gedeeld met "&amp;$A$89</f>
        <v>Gedeeld met LB000020-D01</v>
      </c>
      <c r="AY90" s="51" t="str">
        <f t="shared" si="39"/>
        <v>Gedeeld met LB000020-D01</v>
      </c>
      <c r="AZ90" s="51" t="str">
        <f t="shared" si="39"/>
        <v>Gedeeld met LB000020-D01</v>
      </c>
      <c r="BA90" s="51" t="str">
        <f t="shared" si="39"/>
        <v>Gedeeld met LB000020-D01</v>
      </c>
      <c r="BB90" s="51" t="str">
        <f t="shared" si="39"/>
        <v>Gedeeld met LB000020-D01</v>
      </c>
      <c r="BC90" s="51" t="str">
        <f t="shared" si="39"/>
        <v>Gedeeld met LB000020-D01</v>
      </c>
      <c r="BD90" s="51" t="str">
        <f t="shared" si="39"/>
        <v>Gedeeld met LB000020-D01</v>
      </c>
      <c r="BE90" s="51" t="str">
        <f t="shared" si="39"/>
        <v>Gedeeld met LB000020-D01</v>
      </c>
      <c r="BF90" s="51" t="str">
        <f t="shared" si="39"/>
        <v>Gedeeld met LB000020-D01</v>
      </c>
      <c r="BG90" s="51" t="s">
        <v>346</v>
      </c>
    </row>
    <row r="91" spans="1:59" x14ac:dyDescent="0.2">
      <c r="A91" t="str">
        <f>Tabel1[[#This Row],[Objectcode]]&amp;"-"&amp;Tabel1[[#This Row],[Dakcode]]</f>
        <v>LB000033-D01</v>
      </c>
      <c r="B91" t="s">
        <v>347</v>
      </c>
      <c r="C91" t="s">
        <v>57</v>
      </c>
      <c r="D91" t="s">
        <v>58</v>
      </c>
      <c r="E91" t="s">
        <v>348</v>
      </c>
      <c r="G91" t="s">
        <v>349</v>
      </c>
      <c r="H91">
        <v>1965</v>
      </c>
      <c r="I91" t="s">
        <v>350</v>
      </c>
      <c r="J91"/>
      <c r="K91" s="50">
        <v>140</v>
      </c>
      <c r="L91" s="68" t="s">
        <v>840</v>
      </c>
      <c r="M91" s="69">
        <v>2019</v>
      </c>
      <c r="N91" s="3" t="s">
        <v>185</v>
      </c>
      <c r="O91" t="s">
        <v>90</v>
      </c>
      <c r="P91" s="53">
        <v>6</v>
      </c>
      <c r="Q91" t="s">
        <v>124</v>
      </c>
      <c r="R91" t="s">
        <v>88</v>
      </c>
      <c r="S91" s="50">
        <v>102</v>
      </c>
      <c r="T91" s="8" t="s">
        <v>67</v>
      </c>
      <c r="U91" s="50">
        <v>0</v>
      </c>
      <c r="V91" s="50">
        <v>340</v>
      </c>
      <c r="W91" s="50">
        <f>Tabel1[[#This Row],[Aantal panelen]]*Tabel1[[#This Row],[Paneelpiekvermogen '[Wp']]]/1000</f>
        <v>0</v>
      </c>
      <c r="X91" s="50">
        <f>IFERROR(Tabel1[[#This Row],[Totaal piekvermogen '[kWp']]]*1000/Tabel1[[#This Row],[Bruto dakoppervlak '[m2']]],"N.v.t.")</f>
        <v>0</v>
      </c>
      <c r="Y91" s="50">
        <v>0</v>
      </c>
      <c r="Z91" s="50">
        <f>Tabel1[[#This Row],[Totaal piekvermogen '[kWp']]]*Tabel1[[#This Row],[Specifieke opbrengst '[kWh/kWp jaar']]]</f>
        <v>0</v>
      </c>
      <c r="AA91" t="s">
        <v>114</v>
      </c>
      <c r="AB91" t="s">
        <v>127</v>
      </c>
      <c r="AC91" s="50">
        <v>30</v>
      </c>
      <c r="AD91" t="s">
        <v>70</v>
      </c>
      <c r="AE91" t="s">
        <v>115</v>
      </c>
      <c r="AF91" s="9" t="s">
        <v>351</v>
      </c>
      <c r="AG91" s="22">
        <v>4937131</v>
      </c>
      <c r="AH91" s="9" t="s">
        <v>73</v>
      </c>
      <c r="AI91" s="60" t="s">
        <v>202</v>
      </c>
      <c r="AJ91" s="60" t="s">
        <v>352</v>
      </c>
      <c r="AK91" s="55">
        <v>66</v>
      </c>
      <c r="AL91" s="55">
        <v>36</v>
      </c>
      <c r="AM91" s="21">
        <v>43809.229166666664</v>
      </c>
      <c r="AN91" s="9" t="s">
        <v>76</v>
      </c>
      <c r="AO91" s="9" t="s">
        <v>102</v>
      </c>
      <c r="AP91" s="9" t="s">
        <v>79</v>
      </c>
      <c r="AR91">
        <v>0</v>
      </c>
      <c r="AS91" t="s">
        <v>79</v>
      </c>
      <c r="AT91" s="51" t="s">
        <v>79</v>
      </c>
      <c r="AU91" s="51" t="s">
        <v>79</v>
      </c>
      <c r="AV91" s="51" t="s">
        <v>81</v>
      </c>
      <c r="AW91" s="51" t="s">
        <v>114</v>
      </c>
      <c r="AX91" s="51">
        <v>2</v>
      </c>
      <c r="AY91" s="54">
        <v>0</v>
      </c>
      <c r="AZ91" s="54">
        <v>0</v>
      </c>
      <c r="BA91" s="54">
        <v>2</v>
      </c>
      <c r="BB91" s="54">
        <v>0</v>
      </c>
      <c r="BC91" s="54">
        <v>0</v>
      </c>
      <c r="BD91" s="51">
        <f>(AX91*22)+(AY91*50)+(BB91*22)+(BC91*11)</f>
        <v>44</v>
      </c>
      <c r="BE91" s="51">
        <v>15</v>
      </c>
      <c r="BF91" s="51" t="s">
        <v>189</v>
      </c>
      <c r="BG91" s="51" t="s">
        <v>353</v>
      </c>
    </row>
    <row r="92" spans="1:59" x14ac:dyDescent="0.2">
      <c r="A92" t="str">
        <f>Tabel1[[#This Row],[Objectcode]]&amp;"-"&amp;Tabel1[[#This Row],[Dakcode]]</f>
        <v>LB000033-D02</v>
      </c>
      <c r="B92" t="s">
        <v>347</v>
      </c>
      <c r="C92" t="s">
        <v>57</v>
      </c>
      <c r="D92" t="s">
        <v>94</v>
      </c>
      <c r="E92" t="s">
        <v>348</v>
      </c>
      <c r="G92" t="s">
        <v>349</v>
      </c>
      <c r="H92">
        <v>1965</v>
      </c>
      <c r="I92" t="s">
        <v>350</v>
      </c>
      <c r="J92"/>
      <c r="K92" s="50" t="str">
        <f>"Zie "&amp;$A$91</f>
        <v>Zie LB000033-D01</v>
      </c>
      <c r="L92" s="68" t="s">
        <v>840</v>
      </c>
      <c r="M92" s="69">
        <v>2019</v>
      </c>
      <c r="N92" s="3" t="s">
        <v>185</v>
      </c>
      <c r="O92" t="s">
        <v>90</v>
      </c>
      <c r="P92" s="53">
        <v>6</v>
      </c>
      <c r="Q92" t="s">
        <v>124</v>
      </c>
      <c r="R92" t="s">
        <v>88</v>
      </c>
      <c r="S92" s="50">
        <v>315</v>
      </c>
      <c r="T92" s="8" t="s">
        <v>67</v>
      </c>
      <c r="U92" s="50">
        <v>0</v>
      </c>
      <c r="V92" s="50">
        <v>340</v>
      </c>
      <c r="W92" s="50">
        <f>Tabel1[[#This Row],[Aantal panelen]]*Tabel1[[#This Row],[Paneelpiekvermogen '[Wp']]]/1000</f>
        <v>0</v>
      </c>
      <c r="X92" s="50">
        <f>IFERROR(Tabel1[[#This Row],[Totaal piekvermogen '[kWp']]]*1000/Tabel1[[#This Row],[Bruto dakoppervlak '[m2']]],"N.v.t.")</f>
        <v>0</v>
      </c>
      <c r="Y92" s="50">
        <v>0</v>
      </c>
      <c r="Z92" s="50">
        <f>Tabel1[[#This Row],[Totaal piekvermogen '[kWp']]]*Tabel1[[#This Row],[Specifieke opbrengst '[kWh/kWp jaar']]]</f>
        <v>0</v>
      </c>
      <c r="AA92" t="s">
        <v>114</v>
      </c>
      <c r="AB92" t="s">
        <v>125</v>
      </c>
      <c r="AC92" s="50">
        <v>17</v>
      </c>
      <c r="AD92" t="s">
        <v>70</v>
      </c>
      <c r="AE92" t="s">
        <v>115</v>
      </c>
      <c r="AF92" s="26" t="str">
        <f>"Zie "&amp;$A$91</f>
        <v>Zie LB000033-D01</v>
      </c>
      <c r="AG92" s="22" t="str">
        <f t="shared" ref="AG92:AP93" si="40">"Gedeeld met "&amp;$A$91</f>
        <v>Gedeeld met LB000033-D01</v>
      </c>
      <c r="AH92" s="9" t="str">
        <f t="shared" si="40"/>
        <v>Gedeeld met LB000033-D01</v>
      </c>
      <c r="AI92" s="60" t="str">
        <f t="shared" si="40"/>
        <v>Gedeeld met LB000033-D01</v>
      </c>
      <c r="AJ92" s="60" t="str">
        <f t="shared" si="40"/>
        <v>Gedeeld met LB000033-D01</v>
      </c>
      <c r="AK92" s="55" t="str">
        <f t="shared" si="40"/>
        <v>Gedeeld met LB000033-D01</v>
      </c>
      <c r="AL92" s="55" t="str">
        <f t="shared" si="40"/>
        <v>Gedeeld met LB000033-D01</v>
      </c>
      <c r="AM92" s="21" t="str">
        <f t="shared" si="40"/>
        <v>Gedeeld met LB000033-D01</v>
      </c>
      <c r="AN92" s="9" t="str">
        <f t="shared" si="40"/>
        <v>Gedeeld met LB000033-D01</v>
      </c>
      <c r="AO92" s="9" t="str">
        <f t="shared" si="40"/>
        <v>Gedeeld met LB000033-D01</v>
      </c>
      <c r="AP92" s="9" t="str">
        <f t="shared" si="40"/>
        <v>Gedeeld met LB000033-D01</v>
      </c>
      <c r="AR92" t="str">
        <f t="shared" ref="AR92:BF93" si="41">"Gedeeld met "&amp;$A$91</f>
        <v>Gedeeld met LB000033-D01</v>
      </c>
      <c r="AS92" t="str">
        <f t="shared" si="41"/>
        <v>Gedeeld met LB000033-D01</v>
      </c>
      <c r="AT92" s="51" t="str">
        <f t="shared" si="41"/>
        <v>Gedeeld met LB000033-D01</v>
      </c>
      <c r="AU92" s="51" t="str">
        <f t="shared" si="41"/>
        <v>Gedeeld met LB000033-D01</v>
      </c>
      <c r="AV92" s="51" t="str">
        <f t="shared" si="41"/>
        <v>Gedeeld met LB000033-D01</v>
      </c>
      <c r="AW92" s="51" t="str">
        <f t="shared" si="41"/>
        <v>Gedeeld met LB000033-D01</v>
      </c>
      <c r="AX92" s="51" t="str">
        <f t="shared" si="41"/>
        <v>Gedeeld met LB000033-D01</v>
      </c>
      <c r="AY92" s="51" t="str">
        <f t="shared" si="41"/>
        <v>Gedeeld met LB000033-D01</v>
      </c>
      <c r="AZ92" s="51" t="str">
        <f t="shared" si="41"/>
        <v>Gedeeld met LB000033-D01</v>
      </c>
      <c r="BA92" s="51" t="str">
        <f t="shared" si="41"/>
        <v>Gedeeld met LB000033-D01</v>
      </c>
      <c r="BB92" s="51" t="str">
        <f t="shared" si="41"/>
        <v>Gedeeld met LB000033-D01</v>
      </c>
      <c r="BC92" s="51" t="str">
        <f t="shared" si="41"/>
        <v>Gedeeld met LB000033-D01</v>
      </c>
      <c r="BD92" s="51" t="str">
        <f t="shared" si="41"/>
        <v>Gedeeld met LB000033-D01</v>
      </c>
      <c r="BE92" s="51" t="str">
        <f t="shared" si="41"/>
        <v>Gedeeld met LB000033-D01</v>
      </c>
      <c r="BF92" s="51" t="str">
        <f t="shared" si="41"/>
        <v>Gedeeld met LB000033-D01</v>
      </c>
    </row>
    <row r="93" spans="1:59" x14ac:dyDescent="0.2">
      <c r="A93" t="str">
        <f>Tabel1[[#This Row],[Objectcode]]&amp;"-"&amp;Tabel1[[#This Row],[Dakcode]]</f>
        <v>LB000033-D03</v>
      </c>
      <c r="B93" t="s">
        <v>347</v>
      </c>
      <c r="C93" t="s">
        <v>57</v>
      </c>
      <c r="D93" t="s">
        <v>126</v>
      </c>
      <c r="E93" t="s">
        <v>348</v>
      </c>
      <c r="G93" t="s">
        <v>349</v>
      </c>
      <c r="H93">
        <v>1965</v>
      </c>
      <c r="I93" t="s">
        <v>350</v>
      </c>
      <c r="J93"/>
      <c r="K93" s="50" t="str">
        <f>"Zie "&amp;$A$91</f>
        <v>Zie LB000033-D01</v>
      </c>
      <c r="L93" s="68" t="s">
        <v>840</v>
      </c>
      <c r="M93" s="69">
        <v>2019</v>
      </c>
      <c r="N93" s="3" t="s">
        <v>185</v>
      </c>
      <c r="O93" t="s">
        <v>90</v>
      </c>
      <c r="P93" s="53">
        <v>6</v>
      </c>
      <c r="Q93" t="s">
        <v>124</v>
      </c>
      <c r="R93" t="s">
        <v>88</v>
      </c>
      <c r="S93" s="50">
        <v>23</v>
      </c>
      <c r="T93" s="8" t="s">
        <v>67</v>
      </c>
      <c r="U93" s="50">
        <v>0</v>
      </c>
      <c r="V93" s="50">
        <v>340</v>
      </c>
      <c r="W93" s="50">
        <f>Tabel1[[#This Row],[Aantal panelen]]*Tabel1[[#This Row],[Paneelpiekvermogen '[Wp']]]/1000</f>
        <v>0</v>
      </c>
      <c r="X93" s="50">
        <f>IFERROR(Tabel1[[#This Row],[Totaal piekvermogen '[kWp']]]*1000/Tabel1[[#This Row],[Bruto dakoppervlak '[m2']]],"N.v.t.")</f>
        <v>0</v>
      </c>
      <c r="Y93" s="50">
        <v>0</v>
      </c>
      <c r="Z93" s="50">
        <f>Tabel1[[#This Row],[Totaal piekvermogen '[kWp']]]*Tabel1[[#This Row],[Specifieke opbrengst '[kWh/kWp jaar']]]</f>
        <v>0</v>
      </c>
      <c r="AA93" t="s">
        <v>114</v>
      </c>
      <c r="AB93" t="s">
        <v>125</v>
      </c>
      <c r="AC93" s="50">
        <v>17</v>
      </c>
      <c r="AD93" t="s">
        <v>70</v>
      </c>
      <c r="AE93" t="s">
        <v>115</v>
      </c>
      <c r="AF93" s="26" t="str">
        <f>"Zie "&amp;$A$91</f>
        <v>Zie LB000033-D01</v>
      </c>
      <c r="AG93" s="9" t="str">
        <f t="shared" si="40"/>
        <v>Gedeeld met LB000033-D01</v>
      </c>
      <c r="AH93" s="9" t="str">
        <f t="shared" si="40"/>
        <v>Gedeeld met LB000033-D01</v>
      </c>
      <c r="AI93" s="60" t="str">
        <f t="shared" si="40"/>
        <v>Gedeeld met LB000033-D01</v>
      </c>
      <c r="AJ93" s="60" t="str">
        <f t="shared" si="40"/>
        <v>Gedeeld met LB000033-D01</v>
      </c>
      <c r="AK93" s="55" t="str">
        <f t="shared" si="40"/>
        <v>Gedeeld met LB000033-D01</v>
      </c>
      <c r="AL93" s="55" t="str">
        <f t="shared" si="40"/>
        <v>Gedeeld met LB000033-D01</v>
      </c>
      <c r="AM93" s="21" t="str">
        <f t="shared" si="40"/>
        <v>Gedeeld met LB000033-D01</v>
      </c>
      <c r="AN93" s="9" t="str">
        <f t="shared" si="40"/>
        <v>Gedeeld met LB000033-D01</v>
      </c>
      <c r="AO93" s="9" t="str">
        <f t="shared" si="40"/>
        <v>Gedeeld met LB000033-D01</v>
      </c>
      <c r="AP93" s="9" t="str">
        <f t="shared" si="40"/>
        <v>Gedeeld met LB000033-D01</v>
      </c>
      <c r="AR93" t="str">
        <f t="shared" si="41"/>
        <v>Gedeeld met LB000033-D01</v>
      </c>
      <c r="AS93" t="str">
        <f t="shared" si="41"/>
        <v>Gedeeld met LB000033-D01</v>
      </c>
      <c r="AT93" s="51" t="str">
        <f t="shared" si="41"/>
        <v>Gedeeld met LB000033-D01</v>
      </c>
      <c r="AU93" s="51" t="str">
        <f t="shared" si="41"/>
        <v>Gedeeld met LB000033-D01</v>
      </c>
      <c r="AV93" s="51" t="str">
        <f t="shared" si="41"/>
        <v>Gedeeld met LB000033-D01</v>
      </c>
      <c r="AW93" s="51" t="str">
        <f t="shared" si="41"/>
        <v>Gedeeld met LB000033-D01</v>
      </c>
      <c r="AX93" s="51" t="str">
        <f t="shared" si="41"/>
        <v>Gedeeld met LB000033-D01</v>
      </c>
      <c r="AY93" s="51" t="str">
        <f t="shared" si="41"/>
        <v>Gedeeld met LB000033-D01</v>
      </c>
      <c r="AZ93" s="51" t="str">
        <f t="shared" si="41"/>
        <v>Gedeeld met LB000033-D01</v>
      </c>
      <c r="BA93" s="51" t="str">
        <f t="shared" si="41"/>
        <v>Gedeeld met LB000033-D01</v>
      </c>
      <c r="BB93" s="51" t="str">
        <f t="shared" si="41"/>
        <v>Gedeeld met LB000033-D01</v>
      </c>
      <c r="BC93" s="51" t="str">
        <f t="shared" si="41"/>
        <v>Gedeeld met LB000033-D01</v>
      </c>
      <c r="BD93" s="51" t="str">
        <f t="shared" si="41"/>
        <v>Gedeeld met LB000033-D01</v>
      </c>
      <c r="BE93" s="51" t="str">
        <f t="shared" si="41"/>
        <v>Gedeeld met LB000033-D01</v>
      </c>
      <c r="BF93" s="51" t="str">
        <f t="shared" si="41"/>
        <v>Gedeeld met LB000033-D01</v>
      </c>
    </row>
    <row r="94" spans="1:59" x14ac:dyDescent="0.2">
      <c r="A94" t="str">
        <f>Tabel1[[#This Row],[Objectcode]]&amp;"-"&amp;Tabel1[[#This Row],[Dakcode]]</f>
        <v>LB000037-D01</v>
      </c>
      <c r="B94" t="s">
        <v>354</v>
      </c>
      <c r="C94" t="s">
        <v>57</v>
      </c>
      <c r="D94" t="s">
        <v>58</v>
      </c>
      <c r="E94" t="s">
        <v>355</v>
      </c>
      <c r="F94" t="s">
        <v>79</v>
      </c>
      <c r="G94" t="s">
        <v>356</v>
      </c>
      <c r="H94">
        <v>1965</v>
      </c>
      <c r="I94" t="s">
        <v>113</v>
      </c>
      <c r="J94"/>
      <c r="K94" s="50">
        <v>124</v>
      </c>
      <c r="L94" s="68" t="s">
        <v>130</v>
      </c>
      <c r="M94" s="69">
        <v>2025</v>
      </c>
      <c r="N94" s="3" t="s">
        <v>185</v>
      </c>
      <c r="O94" t="s">
        <v>64</v>
      </c>
      <c r="P94" s="53">
        <v>104</v>
      </c>
      <c r="Q94" t="s">
        <v>85</v>
      </c>
      <c r="R94" t="s">
        <v>79</v>
      </c>
      <c r="S94" s="50">
        <v>80</v>
      </c>
      <c r="T94" s="8" t="s">
        <v>80</v>
      </c>
      <c r="U94" s="50">
        <v>0</v>
      </c>
      <c r="V94" s="50">
        <v>340</v>
      </c>
      <c r="W94" s="50">
        <f>Tabel1[[#This Row],[Aantal panelen]]*Tabel1[[#This Row],[Paneelpiekvermogen '[Wp']]]/1000</f>
        <v>0</v>
      </c>
      <c r="X94" s="50">
        <f>IFERROR(Tabel1[[#This Row],[Totaal piekvermogen '[kWp']]]*1000/Tabel1[[#This Row],[Bruto dakoppervlak '[m2']]],"N.v.t.")</f>
        <v>0</v>
      </c>
      <c r="Y94" s="50">
        <v>0</v>
      </c>
      <c r="Z94" s="50">
        <f>Tabel1[[#This Row],[Totaal piekvermogen '[kWp']]]*Tabel1[[#This Row],[Specifieke opbrengst '[kWh/kWp jaar']]]</f>
        <v>0</v>
      </c>
      <c r="AA94" t="s">
        <v>114</v>
      </c>
      <c r="AB94" t="s">
        <v>114</v>
      </c>
      <c r="AC94" s="51" t="s">
        <v>114</v>
      </c>
      <c r="AD94" t="s">
        <v>114</v>
      </c>
      <c r="AE94" t="s">
        <v>99</v>
      </c>
      <c r="AF94" s="9" t="s">
        <v>357</v>
      </c>
      <c r="AG94" s="9">
        <v>5040163</v>
      </c>
      <c r="AH94" s="9" t="s">
        <v>73</v>
      </c>
      <c r="AI94" s="60" t="s">
        <v>202</v>
      </c>
      <c r="AJ94" s="60" t="s">
        <v>140</v>
      </c>
      <c r="AK94" s="55">
        <v>94</v>
      </c>
      <c r="AL94" s="55">
        <v>106</v>
      </c>
      <c r="AM94" s="21">
        <v>43808.28125</v>
      </c>
      <c r="AN94" s="9" t="s">
        <v>76</v>
      </c>
      <c r="AO94" s="9" t="s">
        <v>102</v>
      </c>
      <c r="AP94" s="9" t="s">
        <v>103</v>
      </c>
      <c r="AR94">
        <v>0</v>
      </c>
      <c r="AS94" t="s">
        <v>79</v>
      </c>
      <c r="AT94" s="51" t="s">
        <v>358</v>
      </c>
      <c r="AU94" s="51" t="s">
        <v>80</v>
      </c>
      <c r="AV94" s="51" t="s">
        <v>81</v>
      </c>
      <c r="AW94" s="51" t="s">
        <v>81</v>
      </c>
      <c r="AX94" s="51">
        <v>4</v>
      </c>
      <c r="AY94" s="54">
        <v>0</v>
      </c>
      <c r="AZ94" s="54">
        <v>4</v>
      </c>
      <c r="BA94" s="54">
        <v>0</v>
      </c>
      <c r="BB94" s="54">
        <v>0</v>
      </c>
      <c r="BC94" s="54">
        <v>0</v>
      </c>
      <c r="BD94" s="51">
        <f>(AX94*22)+(AY94*50)+(BB94*22)+(BC94*11)</f>
        <v>88</v>
      </c>
      <c r="BE94" s="51" t="s">
        <v>359</v>
      </c>
      <c r="BF94" s="51" t="s">
        <v>189</v>
      </c>
    </row>
    <row r="95" spans="1:59" x14ac:dyDescent="0.2">
      <c r="A95" t="str">
        <f>Tabel1[[#This Row],[Objectcode]]&amp;"-"&amp;Tabel1[[#This Row],[Dakcode]]</f>
        <v>LB000037-D02</v>
      </c>
      <c r="B95" t="s">
        <v>354</v>
      </c>
      <c r="C95" t="s">
        <v>57</v>
      </c>
      <c r="D95" t="s">
        <v>94</v>
      </c>
      <c r="E95" t="s">
        <v>355</v>
      </c>
      <c r="F95" t="s">
        <v>79</v>
      </c>
      <c r="G95" t="s">
        <v>356</v>
      </c>
      <c r="H95">
        <v>1965</v>
      </c>
      <c r="I95" t="s">
        <v>113</v>
      </c>
      <c r="J95"/>
      <c r="K95" s="50" t="str">
        <f>"Zie "&amp;$A$94</f>
        <v>Zie LB000037-D01</v>
      </c>
      <c r="L95" s="68" t="s">
        <v>130</v>
      </c>
      <c r="M95" s="69">
        <v>2025</v>
      </c>
      <c r="N95" s="3" t="s">
        <v>185</v>
      </c>
      <c r="O95" t="s">
        <v>64</v>
      </c>
      <c r="P95" s="53" t="s">
        <v>79</v>
      </c>
      <c r="Q95" t="s">
        <v>85</v>
      </c>
      <c r="R95" t="s">
        <v>79</v>
      </c>
      <c r="S95" s="50">
        <v>39</v>
      </c>
      <c r="T95" s="8" t="s">
        <v>80</v>
      </c>
      <c r="U95" s="50">
        <v>0</v>
      </c>
      <c r="V95" s="50">
        <v>340</v>
      </c>
      <c r="W95" s="50">
        <f>Tabel1[[#This Row],[Aantal panelen]]*Tabel1[[#This Row],[Paneelpiekvermogen '[Wp']]]/1000</f>
        <v>0</v>
      </c>
      <c r="X95" s="50">
        <f>IFERROR(Tabel1[[#This Row],[Totaal piekvermogen '[kWp']]]*1000/Tabel1[[#This Row],[Bruto dakoppervlak '[m2']]],"N.v.t.")</f>
        <v>0</v>
      </c>
      <c r="Y95" s="50">
        <v>0</v>
      </c>
      <c r="Z95" s="50">
        <f>Tabel1[[#This Row],[Totaal piekvermogen '[kWp']]]*Tabel1[[#This Row],[Specifieke opbrengst '[kWh/kWp jaar']]]</f>
        <v>0</v>
      </c>
      <c r="AA95" t="s">
        <v>114</v>
      </c>
      <c r="AB95" t="s">
        <v>114</v>
      </c>
      <c r="AC95" s="51" t="s">
        <v>114</v>
      </c>
      <c r="AD95" t="s">
        <v>114</v>
      </c>
      <c r="AE95" t="s">
        <v>99</v>
      </c>
      <c r="AF95" s="9" t="str">
        <f t="shared" ref="AF95:AP96" si="42">"Gedeeld met "&amp;$A$94</f>
        <v>Gedeeld met LB000037-D01</v>
      </c>
      <c r="AG95" s="9" t="str">
        <f t="shared" si="42"/>
        <v>Gedeeld met LB000037-D01</v>
      </c>
      <c r="AH95" s="9" t="str">
        <f t="shared" si="42"/>
        <v>Gedeeld met LB000037-D01</v>
      </c>
      <c r="AI95" s="60" t="str">
        <f t="shared" si="42"/>
        <v>Gedeeld met LB000037-D01</v>
      </c>
      <c r="AJ95" s="60" t="str">
        <f t="shared" si="42"/>
        <v>Gedeeld met LB000037-D01</v>
      </c>
      <c r="AK95" s="60" t="str">
        <f t="shared" si="42"/>
        <v>Gedeeld met LB000037-D01</v>
      </c>
      <c r="AL95" s="60" t="str">
        <f t="shared" si="42"/>
        <v>Gedeeld met LB000037-D01</v>
      </c>
      <c r="AM95" s="9" t="str">
        <f t="shared" si="42"/>
        <v>Gedeeld met LB000037-D01</v>
      </c>
      <c r="AN95" s="9" t="str">
        <f t="shared" si="42"/>
        <v>Gedeeld met LB000037-D01</v>
      </c>
      <c r="AO95" s="9" t="str">
        <f t="shared" si="42"/>
        <v>Gedeeld met LB000037-D01</v>
      </c>
      <c r="AP95" s="9" t="str">
        <f t="shared" si="42"/>
        <v>Gedeeld met LB000037-D01</v>
      </c>
      <c r="AR95" s="9" t="str">
        <f t="shared" ref="AR95:BF96" si="43">"Gedeeld met "&amp;$A$94</f>
        <v>Gedeeld met LB000037-D01</v>
      </c>
      <c r="AS95" s="9" t="str">
        <f t="shared" si="43"/>
        <v>Gedeeld met LB000037-D01</v>
      </c>
      <c r="AT95" s="60" t="str">
        <f t="shared" si="43"/>
        <v>Gedeeld met LB000037-D01</v>
      </c>
      <c r="AU95" s="60" t="str">
        <f t="shared" si="43"/>
        <v>Gedeeld met LB000037-D01</v>
      </c>
      <c r="AV95" s="60" t="str">
        <f t="shared" si="43"/>
        <v>Gedeeld met LB000037-D01</v>
      </c>
      <c r="AW95" s="60" t="str">
        <f t="shared" si="43"/>
        <v>Gedeeld met LB000037-D01</v>
      </c>
      <c r="AX95" s="60" t="str">
        <f t="shared" si="43"/>
        <v>Gedeeld met LB000037-D01</v>
      </c>
      <c r="AY95" s="60" t="str">
        <f t="shared" si="43"/>
        <v>Gedeeld met LB000037-D01</v>
      </c>
      <c r="AZ95" s="60" t="str">
        <f t="shared" si="43"/>
        <v>Gedeeld met LB000037-D01</v>
      </c>
      <c r="BA95" s="60" t="str">
        <f t="shared" si="43"/>
        <v>Gedeeld met LB000037-D01</v>
      </c>
      <c r="BB95" s="60" t="str">
        <f t="shared" si="43"/>
        <v>Gedeeld met LB000037-D01</v>
      </c>
      <c r="BC95" s="60" t="str">
        <f t="shared" si="43"/>
        <v>Gedeeld met LB000037-D01</v>
      </c>
      <c r="BD95" s="60" t="str">
        <f t="shared" si="43"/>
        <v>Gedeeld met LB000037-D01</v>
      </c>
      <c r="BE95" s="60" t="str">
        <f t="shared" si="43"/>
        <v>Gedeeld met LB000037-D01</v>
      </c>
      <c r="BF95" s="60" t="str">
        <f t="shared" si="43"/>
        <v>Gedeeld met LB000037-D01</v>
      </c>
    </row>
    <row r="96" spans="1:59" x14ac:dyDescent="0.2">
      <c r="A96" t="str">
        <f>Tabel1[[#This Row],[Objectcode]]&amp;"-"&amp;Tabel1[[#This Row],[Dakcode]]</f>
        <v>LB000037-D03</v>
      </c>
      <c r="B96" t="s">
        <v>354</v>
      </c>
      <c r="C96" t="s">
        <v>57</v>
      </c>
      <c r="D96" t="s">
        <v>126</v>
      </c>
      <c r="E96" t="s">
        <v>355</v>
      </c>
      <c r="F96" t="s">
        <v>79</v>
      </c>
      <c r="G96" t="s">
        <v>356</v>
      </c>
      <c r="H96">
        <v>1965</v>
      </c>
      <c r="I96" t="s">
        <v>113</v>
      </c>
      <c r="J96"/>
      <c r="K96" s="50" t="str">
        <f>"Zie "&amp;$A$94</f>
        <v>Zie LB000037-D01</v>
      </c>
      <c r="L96" s="68" t="s">
        <v>130</v>
      </c>
      <c r="M96" s="69">
        <v>2025</v>
      </c>
      <c r="N96" s="3" t="s">
        <v>185</v>
      </c>
      <c r="O96" t="s">
        <v>64</v>
      </c>
      <c r="P96" s="53" t="s">
        <v>79</v>
      </c>
      <c r="Q96" t="s">
        <v>85</v>
      </c>
      <c r="R96" t="s">
        <v>79</v>
      </c>
      <c r="S96" s="50">
        <v>47</v>
      </c>
      <c r="T96" s="8" t="s">
        <v>80</v>
      </c>
      <c r="U96" s="50">
        <v>0</v>
      </c>
      <c r="V96" s="50">
        <v>340</v>
      </c>
      <c r="W96" s="50">
        <f>Tabel1[[#This Row],[Aantal panelen]]*Tabel1[[#This Row],[Paneelpiekvermogen '[Wp']]]/1000</f>
        <v>0</v>
      </c>
      <c r="X96" s="50">
        <f>IFERROR(Tabel1[[#This Row],[Totaal piekvermogen '[kWp']]]*1000/Tabel1[[#This Row],[Bruto dakoppervlak '[m2']]],"N.v.t.")</f>
        <v>0</v>
      </c>
      <c r="Y96" s="50">
        <v>0</v>
      </c>
      <c r="Z96" s="50">
        <f>Tabel1[[#This Row],[Totaal piekvermogen '[kWp']]]*Tabel1[[#This Row],[Specifieke opbrengst '[kWh/kWp jaar']]]</f>
        <v>0</v>
      </c>
      <c r="AA96" t="s">
        <v>114</v>
      </c>
      <c r="AB96" t="s">
        <v>114</v>
      </c>
      <c r="AC96" s="51" t="s">
        <v>114</v>
      </c>
      <c r="AD96" t="s">
        <v>114</v>
      </c>
      <c r="AE96" t="s">
        <v>99</v>
      </c>
      <c r="AF96" s="9" t="str">
        <f t="shared" si="42"/>
        <v>Gedeeld met LB000037-D01</v>
      </c>
      <c r="AG96" s="9" t="str">
        <f t="shared" si="42"/>
        <v>Gedeeld met LB000037-D01</v>
      </c>
      <c r="AH96" s="9" t="str">
        <f t="shared" si="42"/>
        <v>Gedeeld met LB000037-D01</v>
      </c>
      <c r="AI96" s="60" t="str">
        <f t="shared" si="42"/>
        <v>Gedeeld met LB000037-D01</v>
      </c>
      <c r="AJ96" s="60" t="str">
        <f t="shared" si="42"/>
        <v>Gedeeld met LB000037-D01</v>
      </c>
      <c r="AK96" s="60" t="str">
        <f t="shared" si="42"/>
        <v>Gedeeld met LB000037-D01</v>
      </c>
      <c r="AL96" s="60" t="str">
        <f t="shared" si="42"/>
        <v>Gedeeld met LB000037-D01</v>
      </c>
      <c r="AM96" s="9" t="str">
        <f t="shared" si="42"/>
        <v>Gedeeld met LB000037-D01</v>
      </c>
      <c r="AN96" s="9" t="str">
        <f t="shared" si="42"/>
        <v>Gedeeld met LB000037-D01</v>
      </c>
      <c r="AO96" s="9" t="str">
        <f t="shared" si="42"/>
        <v>Gedeeld met LB000037-D01</v>
      </c>
      <c r="AP96" s="9" t="str">
        <f t="shared" si="42"/>
        <v>Gedeeld met LB000037-D01</v>
      </c>
      <c r="AR96" s="9" t="str">
        <f t="shared" si="43"/>
        <v>Gedeeld met LB000037-D01</v>
      </c>
      <c r="AS96" s="9" t="str">
        <f t="shared" si="43"/>
        <v>Gedeeld met LB000037-D01</v>
      </c>
      <c r="AT96" s="60" t="str">
        <f t="shared" si="43"/>
        <v>Gedeeld met LB000037-D01</v>
      </c>
      <c r="AU96" s="60" t="str">
        <f t="shared" si="43"/>
        <v>Gedeeld met LB000037-D01</v>
      </c>
      <c r="AV96" s="60" t="str">
        <f t="shared" si="43"/>
        <v>Gedeeld met LB000037-D01</v>
      </c>
      <c r="AW96" s="60" t="str">
        <f t="shared" si="43"/>
        <v>Gedeeld met LB000037-D01</v>
      </c>
      <c r="AX96" s="60" t="str">
        <f t="shared" si="43"/>
        <v>Gedeeld met LB000037-D01</v>
      </c>
      <c r="AY96" s="60" t="str">
        <f t="shared" si="43"/>
        <v>Gedeeld met LB000037-D01</v>
      </c>
      <c r="AZ96" s="60" t="str">
        <f t="shared" si="43"/>
        <v>Gedeeld met LB000037-D01</v>
      </c>
      <c r="BA96" s="60" t="str">
        <f t="shared" si="43"/>
        <v>Gedeeld met LB000037-D01</v>
      </c>
      <c r="BB96" s="60" t="str">
        <f t="shared" si="43"/>
        <v>Gedeeld met LB000037-D01</v>
      </c>
      <c r="BC96" s="60" t="str">
        <f t="shared" si="43"/>
        <v>Gedeeld met LB000037-D01</v>
      </c>
      <c r="BD96" s="60" t="str">
        <f t="shared" si="43"/>
        <v>Gedeeld met LB000037-D01</v>
      </c>
      <c r="BE96" s="60" t="str">
        <f t="shared" si="43"/>
        <v>Gedeeld met LB000037-D01</v>
      </c>
      <c r="BF96" s="60" t="str">
        <f t="shared" si="43"/>
        <v>Gedeeld met LB000037-D01</v>
      </c>
    </row>
    <row r="97" spans="1:59" x14ac:dyDescent="0.2">
      <c r="A97" t="str">
        <f>Tabel1[[#This Row],[Objectcode]]&amp;"-"&amp;Tabel1[[#This Row],[Dakcode]]</f>
        <v>LB000058-D01</v>
      </c>
      <c r="B97" t="s">
        <v>360</v>
      </c>
      <c r="C97" t="s">
        <v>57</v>
      </c>
      <c r="D97" t="s">
        <v>58</v>
      </c>
      <c r="E97" t="s">
        <v>361</v>
      </c>
      <c r="F97" t="s">
        <v>79</v>
      </c>
      <c r="G97" t="s">
        <v>362</v>
      </c>
      <c r="H97">
        <v>2011</v>
      </c>
      <c r="I97" t="s">
        <v>363</v>
      </c>
      <c r="J97"/>
      <c r="K97" s="50">
        <v>1478</v>
      </c>
      <c r="L97" s="68" t="s">
        <v>130</v>
      </c>
      <c r="M97" s="69" t="s">
        <v>849</v>
      </c>
      <c r="N97" s="3" t="s">
        <v>185</v>
      </c>
      <c r="O97" t="s">
        <v>64</v>
      </c>
      <c r="P97" s="53">
        <v>150</v>
      </c>
      <c r="Q97" t="s">
        <v>136</v>
      </c>
      <c r="R97" t="s">
        <v>86</v>
      </c>
      <c r="S97" s="50">
        <v>890</v>
      </c>
      <c r="T97" s="8" t="s">
        <v>306</v>
      </c>
      <c r="U97" s="50">
        <v>92</v>
      </c>
      <c r="V97" s="50">
        <v>340</v>
      </c>
      <c r="W97" s="50">
        <f>Tabel1[[#This Row],[Aantal panelen]]*Tabel1[[#This Row],[Paneelpiekvermogen '[Wp']]]/1000</f>
        <v>31.28</v>
      </c>
      <c r="X97" s="50">
        <f>IFERROR(Tabel1[[#This Row],[Totaal piekvermogen '[kWp']]]*1000/Tabel1[[#This Row],[Bruto dakoppervlak '[m2']]],"N.v.t.")</f>
        <v>35.146067415730336</v>
      </c>
      <c r="Y97" s="50">
        <v>716.8</v>
      </c>
      <c r="Z97" s="50">
        <f>Tabel1[[#This Row],[Totaal piekvermogen '[kWp']]]*Tabel1[[#This Row],[Specifieke opbrengst '[kWh/kWp jaar']]]</f>
        <v>22421.504000000001</v>
      </c>
      <c r="AA97" t="s">
        <v>68</v>
      </c>
      <c r="AB97" t="s">
        <v>328</v>
      </c>
      <c r="AC97" s="50">
        <v>10</v>
      </c>
      <c r="AD97" t="s">
        <v>319</v>
      </c>
      <c r="AE97" t="s">
        <v>99</v>
      </c>
      <c r="AF97" s="9" t="s">
        <v>364</v>
      </c>
      <c r="AG97" s="9">
        <v>5040474</v>
      </c>
      <c r="AH97" s="9" t="s">
        <v>73</v>
      </c>
      <c r="AI97" s="60" t="s">
        <v>74</v>
      </c>
      <c r="AJ97" s="60">
        <v>1000</v>
      </c>
      <c r="AK97" s="55">
        <v>141</v>
      </c>
      <c r="AL97" s="55">
        <v>122</v>
      </c>
      <c r="AM97" s="21">
        <v>43496.302083333336</v>
      </c>
      <c r="AN97" s="9" t="s">
        <v>76</v>
      </c>
      <c r="AO97" s="9" t="s">
        <v>365</v>
      </c>
      <c r="AP97" s="9" t="s">
        <v>103</v>
      </c>
      <c r="AR97" t="s">
        <v>806</v>
      </c>
      <c r="AS97" t="s">
        <v>79</v>
      </c>
      <c r="AT97" s="51" t="s">
        <v>366</v>
      </c>
      <c r="AU97" s="51" t="s">
        <v>80</v>
      </c>
      <c r="AV97" s="51" t="s">
        <v>81</v>
      </c>
      <c r="AW97" s="51" t="s">
        <v>81</v>
      </c>
      <c r="AX97" s="51">
        <v>6</v>
      </c>
      <c r="AY97" s="52">
        <v>1</v>
      </c>
      <c r="AZ97" s="52">
        <v>0</v>
      </c>
      <c r="BA97" s="52">
        <v>8</v>
      </c>
      <c r="BB97" s="52">
        <v>0</v>
      </c>
      <c r="BC97" s="52">
        <v>2</v>
      </c>
      <c r="BD97" s="51">
        <f>(AX97*22)+(AY97*50)+(BB97*22)+(BC97*11)</f>
        <v>204</v>
      </c>
      <c r="BE97" s="51" t="s">
        <v>367</v>
      </c>
      <c r="BF97" s="51" t="s">
        <v>82</v>
      </c>
    </row>
    <row r="98" spans="1:59" x14ac:dyDescent="0.2">
      <c r="A98" t="str">
        <f>Tabel1[[#This Row],[Objectcode]]&amp;"-"&amp;Tabel1[[#This Row],[Dakcode]]</f>
        <v>NB000034-</v>
      </c>
      <c r="B98" t="s">
        <v>368</v>
      </c>
      <c r="C98" t="s">
        <v>57</v>
      </c>
      <c r="E98" t="s">
        <v>369</v>
      </c>
      <c r="G98" t="s">
        <v>370</v>
      </c>
      <c r="H98">
        <v>1978</v>
      </c>
      <c r="I98" t="s">
        <v>371</v>
      </c>
      <c r="J98"/>
      <c r="K98" s="50">
        <v>2323</v>
      </c>
      <c r="L98" s="68" t="s">
        <v>864</v>
      </c>
      <c r="M98" s="69"/>
      <c r="N98" s="3" t="s">
        <v>185</v>
      </c>
      <c r="P98" s="53"/>
      <c r="S98" s="50"/>
      <c r="T98" s="8"/>
      <c r="U98" s="50"/>
      <c r="V98" s="50">
        <v>340</v>
      </c>
      <c r="W98" s="50">
        <f>Tabel1[[#This Row],[Aantal panelen]]*Tabel1[[#This Row],[Paneelpiekvermogen '[Wp']]]/1000</f>
        <v>0</v>
      </c>
      <c r="X98" s="50" t="str">
        <f>IFERROR(Tabel1[[#This Row],[Totaal piekvermogen '[kWp']]]*1000/Tabel1[[#This Row],[Bruto dakoppervlak '[m2']]],"N.v.t.")</f>
        <v>N.v.t.</v>
      </c>
      <c r="Y98" s="50"/>
      <c r="Z98" s="50">
        <f>Tabel1[[#This Row],[Totaal piekvermogen '[kWp']]]*Tabel1[[#This Row],[Specifieke opbrengst '[kWh/kWp jaar']]]</f>
        <v>0</v>
      </c>
      <c r="AC98" s="50"/>
      <c r="AE98" t="s">
        <v>99</v>
      </c>
      <c r="AF98" s="9" t="s">
        <v>372</v>
      </c>
      <c r="AG98" s="9">
        <v>5152732</v>
      </c>
      <c r="AH98" s="9" t="s">
        <v>73</v>
      </c>
      <c r="AI98" s="60" t="s">
        <v>373</v>
      </c>
      <c r="AJ98" s="60" t="s">
        <v>140</v>
      </c>
      <c r="AK98" s="55">
        <v>79</v>
      </c>
      <c r="AL98" s="55">
        <v>59</v>
      </c>
      <c r="AM98" s="21">
        <v>43496.260416666664</v>
      </c>
      <c r="AN98" s="9" t="s">
        <v>76</v>
      </c>
      <c r="AO98" s="9" t="s">
        <v>102</v>
      </c>
      <c r="AY98" s="54">
        <v>1</v>
      </c>
      <c r="AZ98" s="54"/>
      <c r="BA98" s="54"/>
      <c r="BB98" s="54"/>
      <c r="BC98" s="54"/>
      <c r="BD98" s="51">
        <f>(AX98*22)+(AY98*50)+(BB98*22)+(BC98*11)</f>
        <v>50</v>
      </c>
    </row>
    <row r="99" spans="1:59" x14ac:dyDescent="0.2">
      <c r="A99" t="str">
        <f>Tabel1[[#This Row],[Objectcode]]&amp;"-"&amp;Tabel1[[#This Row],[Dakcode]]</f>
        <v>NB000035-</v>
      </c>
      <c r="B99" t="s">
        <v>374</v>
      </c>
      <c r="C99" t="s">
        <v>57</v>
      </c>
      <c r="E99" t="s">
        <v>369</v>
      </c>
      <c r="G99" t="s">
        <v>370</v>
      </c>
      <c r="H99">
        <v>1978</v>
      </c>
      <c r="I99" t="s">
        <v>371</v>
      </c>
      <c r="J99"/>
      <c r="K99" s="50">
        <v>2323</v>
      </c>
      <c r="L99" s="68" t="s">
        <v>864</v>
      </c>
      <c r="M99" s="69"/>
      <c r="N99" s="3" t="s">
        <v>185</v>
      </c>
      <c r="P99" s="53"/>
      <c r="S99" s="50"/>
      <c r="T99" s="8"/>
      <c r="U99" s="50"/>
      <c r="V99" s="50">
        <v>340</v>
      </c>
      <c r="W99" s="50">
        <f>Tabel1[[#This Row],[Aantal panelen]]*Tabel1[[#This Row],[Paneelpiekvermogen '[Wp']]]/1000</f>
        <v>0</v>
      </c>
      <c r="X99" s="50" t="str">
        <f>IFERROR(Tabel1[[#This Row],[Totaal piekvermogen '[kWp']]]*1000/Tabel1[[#This Row],[Bruto dakoppervlak '[m2']]],"N.v.t.")</f>
        <v>N.v.t.</v>
      </c>
      <c r="Y99" s="50"/>
      <c r="Z99" s="50">
        <f>Tabel1[[#This Row],[Totaal piekvermogen '[kWp']]]*Tabel1[[#This Row],[Specifieke opbrengst '[kWh/kWp jaar']]]</f>
        <v>0</v>
      </c>
      <c r="AC99" s="50"/>
      <c r="AE99" t="s">
        <v>99</v>
      </c>
      <c r="AF99" s="9" t="s">
        <v>372</v>
      </c>
      <c r="AG99" s="22"/>
      <c r="AK99" s="55"/>
      <c r="AL99" s="55"/>
      <c r="AM99" s="21"/>
      <c r="AY99" s="54"/>
      <c r="AZ99" s="54"/>
      <c r="BA99" s="54"/>
      <c r="BB99" s="54"/>
      <c r="BC99" s="54"/>
      <c r="BD99" s="51">
        <f>(AX99*22)+(AY99*50)+(BB99*22)+(BC99*11)</f>
        <v>0</v>
      </c>
    </row>
    <row r="100" spans="1:59" x14ac:dyDescent="0.2">
      <c r="A100" t="str">
        <f>Tabel1[[#This Row],[Objectcode]]&amp;"-"&amp;Tabel1[[#This Row],[Dakcode]]</f>
        <v>NB000036 -D01</v>
      </c>
      <c r="B100" t="s">
        <v>375</v>
      </c>
      <c r="C100" t="s">
        <v>57</v>
      </c>
      <c r="D100" t="s">
        <v>58</v>
      </c>
      <c r="E100" t="s">
        <v>376</v>
      </c>
      <c r="F100" t="s">
        <v>377</v>
      </c>
      <c r="G100" t="s">
        <v>378</v>
      </c>
      <c r="H100">
        <v>1982</v>
      </c>
      <c r="I100" t="s">
        <v>267</v>
      </c>
      <c r="J100"/>
      <c r="K100" s="50">
        <v>500</v>
      </c>
      <c r="L100" s="68" t="s">
        <v>130</v>
      </c>
      <c r="M100" s="69">
        <v>2070</v>
      </c>
      <c r="N100" s="3" t="s">
        <v>185</v>
      </c>
      <c r="O100" t="s">
        <v>90</v>
      </c>
      <c r="P100" s="53">
        <v>13</v>
      </c>
      <c r="Q100" t="s">
        <v>124</v>
      </c>
      <c r="R100" t="s">
        <v>88</v>
      </c>
      <c r="S100" s="50">
        <v>1641</v>
      </c>
      <c r="T100" s="8" t="s">
        <v>67</v>
      </c>
      <c r="U100" s="50">
        <v>632</v>
      </c>
      <c r="V100" s="50">
        <v>340</v>
      </c>
      <c r="W100" s="50">
        <f>Tabel1[[#This Row],[Aantal panelen]]*Tabel1[[#This Row],[Paneelpiekvermogen '[Wp']]]/1000</f>
        <v>214.88</v>
      </c>
      <c r="X100" s="50">
        <f>IFERROR(Tabel1[[#This Row],[Totaal piekvermogen '[kWp']]]*1000/Tabel1[[#This Row],[Bruto dakoppervlak '[m2']]],"N.v.t.")</f>
        <v>130.94454600853138</v>
      </c>
      <c r="Y100" s="50">
        <v>836.7</v>
      </c>
      <c r="Z100" s="50">
        <f>Tabel1[[#This Row],[Totaal piekvermogen '[kWp']]]*Tabel1[[#This Row],[Specifieke opbrengst '[kWh/kWp jaar']]]</f>
        <v>179790.09600000002</v>
      </c>
      <c r="AA100" t="s">
        <v>68</v>
      </c>
      <c r="AB100" t="s">
        <v>147</v>
      </c>
      <c r="AC100" s="50">
        <v>7</v>
      </c>
      <c r="AD100" t="s">
        <v>70</v>
      </c>
      <c r="AE100" t="s">
        <v>99</v>
      </c>
      <c r="AF100" s="9" t="s">
        <v>379</v>
      </c>
      <c r="AG100" s="9">
        <v>51354869</v>
      </c>
      <c r="AH100" s="9" t="s">
        <v>117</v>
      </c>
      <c r="AI100" s="60" t="s">
        <v>118</v>
      </c>
      <c r="AJ100" s="60" t="s">
        <v>380</v>
      </c>
      <c r="AK100" s="55" t="s">
        <v>381</v>
      </c>
      <c r="AL100" s="55" t="s">
        <v>79</v>
      </c>
      <c r="AM100" s="21" t="s">
        <v>79</v>
      </c>
      <c r="AN100" s="9" t="s">
        <v>120</v>
      </c>
      <c r="AO100" s="9" t="s">
        <v>77</v>
      </c>
      <c r="AP100" s="9" t="s">
        <v>382</v>
      </c>
      <c r="AR100" t="s">
        <v>80</v>
      </c>
      <c r="AS100" t="s">
        <v>79</v>
      </c>
      <c r="AT100" s="51" t="s">
        <v>79</v>
      </c>
      <c r="AU100" s="51" t="s">
        <v>80</v>
      </c>
      <c r="AV100" s="51" t="s">
        <v>81</v>
      </c>
      <c r="AW100" s="51" t="s">
        <v>81</v>
      </c>
      <c r="AX100" s="51">
        <v>4</v>
      </c>
      <c r="AY100" s="52">
        <v>0</v>
      </c>
      <c r="AZ100" s="52">
        <v>0</v>
      </c>
      <c r="BA100" s="52">
        <v>4</v>
      </c>
      <c r="BB100" s="52">
        <v>0</v>
      </c>
      <c r="BC100" s="52">
        <v>0</v>
      </c>
      <c r="BD100" s="51">
        <f>(AX100*22)+(AY100*50)+(BB100*22)+(BC100*11)</f>
        <v>88</v>
      </c>
      <c r="BE100" s="51">
        <v>10</v>
      </c>
      <c r="BF100" s="51" t="s">
        <v>82</v>
      </c>
      <c r="BG100" s="51" t="s">
        <v>762</v>
      </c>
    </row>
    <row r="101" spans="1:59" x14ac:dyDescent="0.2">
      <c r="A101" t="str">
        <f>Tabel1[[#This Row],[Objectcode]]&amp;"-"&amp;Tabel1[[#This Row],[Dakcode]]</f>
        <v>NB000036 -D02</v>
      </c>
      <c r="B101" t="s">
        <v>375</v>
      </c>
      <c r="C101" t="s">
        <v>57</v>
      </c>
      <c r="D101" t="s">
        <v>94</v>
      </c>
      <c r="E101" t="s">
        <v>376</v>
      </c>
      <c r="F101" t="s">
        <v>383</v>
      </c>
      <c r="G101" t="s">
        <v>378</v>
      </c>
      <c r="H101">
        <v>1982</v>
      </c>
      <c r="I101" t="s">
        <v>267</v>
      </c>
      <c r="J101"/>
      <c r="K101" s="50" t="str">
        <f t="shared" ref="K101:K109" si="44">"Zie "&amp;$A$100</f>
        <v>Zie NB000036 -D01</v>
      </c>
      <c r="L101" s="68" t="s">
        <v>130</v>
      </c>
      <c r="M101" s="69">
        <v>2070</v>
      </c>
      <c r="N101" s="3" t="s">
        <v>185</v>
      </c>
      <c r="O101" t="s">
        <v>90</v>
      </c>
      <c r="P101" s="53">
        <v>13</v>
      </c>
      <c r="Q101" t="s">
        <v>124</v>
      </c>
      <c r="R101" t="s">
        <v>88</v>
      </c>
      <c r="S101" s="51" t="str">
        <f t="shared" ref="S101:S109" si="45">"Gedeeld met "&amp;$A$100</f>
        <v>Gedeeld met NB000036 -D01</v>
      </c>
      <c r="T101" s="8" t="s">
        <v>67</v>
      </c>
      <c r="U101" s="51" t="str">
        <f t="shared" ref="U101:U109" si="46">"Gedeeld met "&amp;$A$100</f>
        <v>Gedeeld met NB000036 -D01</v>
      </c>
      <c r="V101" s="50">
        <v>340</v>
      </c>
      <c r="W101" s="51" t="str">
        <f t="shared" ref="W101:W109" si="47">"Gedeeld met "&amp;$A$100</f>
        <v>Gedeeld met NB000036 -D01</v>
      </c>
      <c r="X101" s="50" t="str">
        <f>IFERROR(Tabel1[[#This Row],[Totaal piekvermogen '[kWp']]]*1000/Tabel1[[#This Row],[Bruto dakoppervlak '[m2']]],"N.v.t.")</f>
        <v>N.v.t.</v>
      </c>
      <c r="Y101" s="51" t="str">
        <f t="shared" ref="Y101:AH109" si="48">"Gedeeld met "&amp;$A$100</f>
        <v>Gedeeld met NB000036 -D01</v>
      </c>
      <c r="Z101" s="51" t="str">
        <f t="shared" si="48"/>
        <v>Gedeeld met NB000036 -D01</v>
      </c>
      <c r="AA101" t="str">
        <f t="shared" si="48"/>
        <v>Gedeeld met NB000036 -D01</v>
      </c>
      <c r="AB101" t="str">
        <f t="shared" si="48"/>
        <v>Gedeeld met NB000036 -D01</v>
      </c>
      <c r="AC101" s="51" t="str">
        <f t="shared" si="48"/>
        <v>Gedeeld met NB000036 -D01</v>
      </c>
      <c r="AD101" t="str">
        <f t="shared" si="48"/>
        <v>Gedeeld met NB000036 -D01</v>
      </c>
      <c r="AE101" t="str">
        <f t="shared" si="48"/>
        <v>Gedeeld met NB000036 -D01</v>
      </c>
      <c r="AF101" s="9" t="str">
        <f t="shared" si="48"/>
        <v>Gedeeld met NB000036 -D01</v>
      </c>
      <c r="AG101" s="9" t="str">
        <f t="shared" si="48"/>
        <v>Gedeeld met NB000036 -D01</v>
      </c>
      <c r="AH101" s="9" t="str">
        <f t="shared" si="48"/>
        <v>Gedeeld met NB000036 -D01</v>
      </c>
      <c r="AI101" s="60" t="str">
        <f t="shared" ref="AI101:AP109" si="49">"Gedeeld met "&amp;$A$100</f>
        <v>Gedeeld met NB000036 -D01</v>
      </c>
      <c r="AJ101" s="60" t="str">
        <f t="shared" si="49"/>
        <v>Gedeeld met NB000036 -D01</v>
      </c>
      <c r="AK101" s="60" t="str">
        <f t="shared" si="49"/>
        <v>Gedeeld met NB000036 -D01</v>
      </c>
      <c r="AL101" s="60" t="str">
        <f t="shared" si="49"/>
        <v>Gedeeld met NB000036 -D01</v>
      </c>
      <c r="AM101" s="9" t="str">
        <f t="shared" si="49"/>
        <v>Gedeeld met NB000036 -D01</v>
      </c>
      <c r="AN101" s="9" t="str">
        <f t="shared" si="49"/>
        <v>Gedeeld met NB000036 -D01</v>
      </c>
      <c r="AO101" s="9" t="str">
        <f t="shared" si="49"/>
        <v>Gedeeld met NB000036 -D01</v>
      </c>
      <c r="AP101" s="9" t="str">
        <f t="shared" si="49"/>
        <v>Gedeeld met NB000036 -D01</v>
      </c>
      <c r="AR101" t="str">
        <f t="shared" ref="AR101:BF109" si="50">"Gedeeld met "&amp;$A$100</f>
        <v>Gedeeld met NB000036 -D01</v>
      </c>
      <c r="AS101" t="str">
        <f t="shared" si="50"/>
        <v>Gedeeld met NB000036 -D01</v>
      </c>
      <c r="AT101" s="51" t="str">
        <f t="shared" si="50"/>
        <v>Gedeeld met NB000036 -D01</v>
      </c>
      <c r="AU101" s="51" t="str">
        <f t="shared" si="50"/>
        <v>Gedeeld met NB000036 -D01</v>
      </c>
      <c r="AV101" s="51" t="str">
        <f t="shared" si="50"/>
        <v>Gedeeld met NB000036 -D01</v>
      </c>
      <c r="AW101" s="51" t="str">
        <f t="shared" si="50"/>
        <v>Gedeeld met NB000036 -D01</v>
      </c>
      <c r="AX101" s="51" t="str">
        <f t="shared" si="50"/>
        <v>Gedeeld met NB000036 -D01</v>
      </c>
      <c r="AY101" s="51" t="str">
        <f t="shared" si="50"/>
        <v>Gedeeld met NB000036 -D01</v>
      </c>
      <c r="AZ101" s="51" t="str">
        <f t="shared" si="50"/>
        <v>Gedeeld met NB000036 -D01</v>
      </c>
      <c r="BA101" s="51" t="str">
        <f t="shared" si="50"/>
        <v>Gedeeld met NB000036 -D01</v>
      </c>
      <c r="BB101" s="51" t="str">
        <f t="shared" si="50"/>
        <v>Gedeeld met NB000036 -D01</v>
      </c>
      <c r="BC101" s="51" t="str">
        <f t="shared" si="50"/>
        <v>Gedeeld met NB000036 -D01</v>
      </c>
      <c r="BD101" s="51" t="str">
        <f t="shared" si="50"/>
        <v>Gedeeld met NB000036 -D01</v>
      </c>
      <c r="BE101" s="51" t="str">
        <f t="shared" si="50"/>
        <v>Gedeeld met NB000036 -D01</v>
      </c>
      <c r="BF101" s="51" t="str">
        <f t="shared" si="50"/>
        <v>Gedeeld met NB000036 -D01</v>
      </c>
    </row>
    <row r="102" spans="1:59" x14ac:dyDescent="0.2">
      <c r="A102" t="str">
        <f>Tabel1[[#This Row],[Objectcode]]&amp;"-"&amp;Tabel1[[#This Row],[Dakcode]]</f>
        <v>NB000036 -D03</v>
      </c>
      <c r="B102" t="s">
        <v>375</v>
      </c>
      <c r="C102" t="s">
        <v>57</v>
      </c>
      <c r="D102" t="s">
        <v>126</v>
      </c>
      <c r="E102" t="s">
        <v>376</v>
      </c>
      <c r="F102" t="s">
        <v>384</v>
      </c>
      <c r="G102" t="s">
        <v>378</v>
      </c>
      <c r="H102">
        <v>1982</v>
      </c>
      <c r="I102" t="s">
        <v>267</v>
      </c>
      <c r="J102"/>
      <c r="K102" s="50" t="str">
        <f t="shared" si="44"/>
        <v>Zie NB000036 -D01</v>
      </c>
      <c r="L102" s="68" t="s">
        <v>130</v>
      </c>
      <c r="M102" s="69">
        <v>2070</v>
      </c>
      <c r="N102" s="3" t="s">
        <v>185</v>
      </c>
      <c r="O102" t="s">
        <v>90</v>
      </c>
      <c r="P102" s="53">
        <v>13</v>
      </c>
      <c r="Q102" t="s">
        <v>124</v>
      </c>
      <c r="R102" t="s">
        <v>88</v>
      </c>
      <c r="S102" s="51" t="str">
        <f t="shared" si="45"/>
        <v>Gedeeld met NB000036 -D01</v>
      </c>
      <c r="T102" s="8" t="s">
        <v>67</v>
      </c>
      <c r="U102" s="51" t="str">
        <f t="shared" si="46"/>
        <v>Gedeeld met NB000036 -D01</v>
      </c>
      <c r="V102" s="50">
        <v>340</v>
      </c>
      <c r="W102" s="51" t="str">
        <f t="shared" si="47"/>
        <v>Gedeeld met NB000036 -D01</v>
      </c>
      <c r="X102" s="50" t="str">
        <f>IFERROR(Tabel1[[#This Row],[Totaal piekvermogen '[kWp']]]*1000/Tabel1[[#This Row],[Bruto dakoppervlak '[m2']]],"N.v.t.")</f>
        <v>N.v.t.</v>
      </c>
      <c r="Y102" s="51" t="str">
        <f t="shared" si="48"/>
        <v>Gedeeld met NB000036 -D01</v>
      </c>
      <c r="Z102" s="51" t="str">
        <f t="shared" si="48"/>
        <v>Gedeeld met NB000036 -D01</v>
      </c>
      <c r="AA102" t="str">
        <f t="shared" si="48"/>
        <v>Gedeeld met NB000036 -D01</v>
      </c>
      <c r="AB102" t="str">
        <f t="shared" si="48"/>
        <v>Gedeeld met NB000036 -D01</v>
      </c>
      <c r="AC102" s="51" t="str">
        <f t="shared" si="48"/>
        <v>Gedeeld met NB000036 -D01</v>
      </c>
      <c r="AD102" t="str">
        <f t="shared" si="48"/>
        <v>Gedeeld met NB000036 -D01</v>
      </c>
      <c r="AE102" t="str">
        <f t="shared" si="48"/>
        <v>Gedeeld met NB000036 -D01</v>
      </c>
      <c r="AF102" s="9" t="str">
        <f t="shared" si="48"/>
        <v>Gedeeld met NB000036 -D01</v>
      </c>
      <c r="AG102" s="9" t="str">
        <f t="shared" si="48"/>
        <v>Gedeeld met NB000036 -D01</v>
      </c>
      <c r="AH102" s="9" t="str">
        <f t="shared" si="48"/>
        <v>Gedeeld met NB000036 -D01</v>
      </c>
      <c r="AI102" s="60" t="str">
        <f t="shared" si="49"/>
        <v>Gedeeld met NB000036 -D01</v>
      </c>
      <c r="AJ102" s="60" t="str">
        <f t="shared" si="49"/>
        <v>Gedeeld met NB000036 -D01</v>
      </c>
      <c r="AK102" s="60" t="str">
        <f t="shared" si="49"/>
        <v>Gedeeld met NB000036 -D01</v>
      </c>
      <c r="AL102" s="60" t="str">
        <f t="shared" si="49"/>
        <v>Gedeeld met NB000036 -D01</v>
      </c>
      <c r="AM102" s="9" t="str">
        <f t="shared" si="49"/>
        <v>Gedeeld met NB000036 -D01</v>
      </c>
      <c r="AN102" s="9" t="str">
        <f t="shared" si="49"/>
        <v>Gedeeld met NB000036 -D01</v>
      </c>
      <c r="AO102" s="9" t="str">
        <f t="shared" si="49"/>
        <v>Gedeeld met NB000036 -D01</v>
      </c>
      <c r="AP102" s="9" t="str">
        <f t="shared" si="49"/>
        <v>Gedeeld met NB000036 -D01</v>
      </c>
      <c r="AR102" t="str">
        <f t="shared" si="50"/>
        <v>Gedeeld met NB000036 -D01</v>
      </c>
      <c r="AS102" t="str">
        <f t="shared" si="50"/>
        <v>Gedeeld met NB000036 -D01</v>
      </c>
      <c r="AT102" s="51" t="str">
        <f t="shared" si="50"/>
        <v>Gedeeld met NB000036 -D01</v>
      </c>
      <c r="AU102" s="51" t="str">
        <f t="shared" si="50"/>
        <v>Gedeeld met NB000036 -D01</v>
      </c>
      <c r="AV102" s="51" t="str">
        <f t="shared" si="50"/>
        <v>Gedeeld met NB000036 -D01</v>
      </c>
      <c r="AW102" s="51" t="str">
        <f t="shared" si="50"/>
        <v>Gedeeld met NB000036 -D01</v>
      </c>
      <c r="AX102" s="51" t="str">
        <f t="shared" si="50"/>
        <v>Gedeeld met NB000036 -D01</v>
      </c>
      <c r="AY102" s="51" t="str">
        <f t="shared" si="50"/>
        <v>Gedeeld met NB000036 -D01</v>
      </c>
      <c r="AZ102" s="51" t="str">
        <f t="shared" si="50"/>
        <v>Gedeeld met NB000036 -D01</v>
      </c>
      <c r="BA102" s="51" t="str">
        <f t="shared" si="50"/>
        <v>Gedeeld met NB000036 -D01</v>
      </c>
      <c r="BB102" s="51" t="str">
        <f t="shared" si="50"/>
        <v>Gedeeld met NB000036 -D01</v>
      </c>
      <c r="BC102" s="51" t="str">
        <f t="shared" si="50"/>
        <v>Gedeeld met NB000036 -D01</v>
      </c>
      <c r="BD102" s="51" t="str">
        <f t="shared" si="50"/>
        <v>Gedeeld met NB000036 -D01</v>
      </c>
      <c r="BE102" s="51" t="str">
        <f t="shared" si="50"/>
        <v>Gedeeld met NB000036 -D01</v>
      </c>
      <c r="BF102" s="51" t="str">
        <f t="shared" si="50"/>
        <v>Gedeeld met NB000036 -D01</v>
      </c>
    </row>
    <row r="103" spans="1:59" x14ac:dyDescent="0.2">
      <c r="A103" t="str">
        <f>Tabel1[[#This Row],[Objectcode]]&amp;"-"&amp;Tabel1[[#This Row],[Dakcode]]</f>
        <v>NB000036 -D04</v>
      </c>
      <c r="B103" t="s">
        <v>375</v>
      </c>
      <c r="C103" t="s">
        <v>57</v>
      </c>
      <c r="D103" t="s">
        <v>153</v>
      </c>
      <c r="E103" t="s">
        <v>376</v>
      </c>
      <c r="F103" t="s">
        <v>385</v>
      </c>
      <c r="G103" t="s">
        <v>378</v>
      </c>
      <c r="H103">
        <v>1982</v>
      </c>
      <c r="I103" t="s">
        <v>267</v>
      </c>
      <c r="J103"/>
      <c r="K103" s="50" t="str">
        <f t="shared" si="44"/>
        <v>Zie NB000036 -D01</v>
      </c>
      <c r="L103" s="68" t="s">
        <v>130</v>
      </c>
      <c r="M103" s="69">
        <v>2070</v>
      </c>
      <c r="N103" s="3" t="s">
        <v>185</v>
      </c>
      <c r="O103" t="s">
        <v>90</v>
      </c>
      <c r="P103" s="53">
        <v>13</v>
      </c>
      <c r="Q103" t="s">
        <v>124</v>
      </c>
      <c r="R103" t="s">
        <v>88</v>
      </c>
      <c r="S103" s="51" t="str">
        <f t="shared" si="45"/>
        <v>Gedeeld met NB000036 -D01</v>
      </c>
      <c r="T103" s="8" t="s">
        <v>67</v>
      </c>
      <c r="U103" s="51" t="str">
        <f t="shared" si="46"/>
        <v>Gedeeld met NB000036 -D01</v>
      </c>
      <c r="V103" s="50">
        <v>340</v>
      </c>
      <c r="W103" s="51" t="str">
        <f t="shared" si="47"/>
        <v>Gedeeld met NB000036 -D01</v>
      </c>
      <c r="X103" s="50" t="str">
        <f>IFERROR(Tabel1[[#This Row],[Totaal piekvermogen '[kWp']]]*1000/Tabel1[[#This Row],[Bruto dakoppervlak '[m2']]],"N.v.t.")</f>
        <v>N.v.t.</v>
      </c>
      <c r="Y103" s="51" t="str">
        <f t="shared" si="48"/>
        <v>Gedeeld met NB000036 -D01</v>
      </c>
      <c r="Z103" s="51" t="str">
        <f t="shared" si="48"/>
        <v>Gedeeld met NB000036 -D01</v>
      </c>
      <c r="AA103" t="str">
        <f t="shared" si="48"/>
        <v>Gedeeld met NB000036 -D01</v>
      </c>
      <c r="AB103" t="str">
        <f t="shared" si="48"/>
        <v>Gedeeld met NB000036 -D01</v>
      </c>
      <c r="AC103" s="51" t="str">
        <f t="shared" si="48"/>
        <v>Gedeeld met NB000036 -D01</v>
      </c>
      <c r="AD103" t="str">
        <f t="shared" si="48"/>
        <v>Gedeeld met NB000036 -D01</v>
      </c>
      <c r="AE103" t="str">
        <f t="shared" si="48"/>
        <v>Gedeeld met NB000036 -D01</v>
      </c>
      <c r="AF103" s="9" t="str">
        <f t="shared" si="48"/>
        <v>Gedeeld met NB000036 -D01</v>
      </c>
      <c r="AG103" s="9" t="str">
        <f t="shared" si="48"/>
        <v>Gedeeld met NB000036 -D01</v>
      </c>
      <c r="AH103" s="9" t="str">
        <f t="shared" si="48"/>
        <v>Gedeeld met NB000036 -D01</v>
      </c>
      <c r="AI103" s="60" t="str">
        <f t="shared" si="49"/>
        <v>Gedeeld met NB000036 -D01</v>
      </c>
      <c r="AJ103" s="60" t="str">
        <f t="shared" si="49"/>
        <v>Gedeeld met NB000036 -D01</v>
      </c>
      <c r="AK103" s="60" t="str">
        <f t="shared" si="49"/>
        <v>Gedeeld met NB000036 -D01</v>
      </c>
      <c r="AL103" s="60" t="str">
        <f t="shared" si="49"/>
        <v>Gedeeld met NB000036 -D01</v>
      </c>
      <c r="AM103" s="9" t="str">
        <f t="shared" si="49"/>
        <v>Gedeeld met NB000036 -D01</v>
      </c>
      <c r="AN103" s="9" t="str">
        <f t="shared" si="49"/>
        <v>Gedeeld met NB000036 -D01</v>
      </c>
      <c r="AO103" s="9" t="str">
        <f t="shared" si="49"/>
        <v>Gedeeld met NB000036 -D01</v>
      </c>
      <c r="AP103" s="9" t="str">
        <f t="shared" si="49"/>
        <v>Gedeeld met NB000036 -D01</v>
      </c>
      <c r="AR103" t="str">
        <f t="shared" si="50"/>
        <v>Gedeeld met NB000036 -D01</v>
      </c>
      <c r="AS103" t="str">
        <f t="shared" si="50"/>
        <v>Gedeeld met NB000036 -D01</v>
      </c>
      <c r="AT103" s="51" t="str">
        <f t="shared" si="50"/>
        <v>Gedeeld met NB000036 -D01</v>
      </c>
      <c r="AU103" s="51" t="str">
        <f t="shared" si="50"/>
        <v>Gedeeld met NB000036 -D01</v>
      </c>
      <c r="AV103" s="51" t="str">
        <f t="shared" si="50"/>
        <v>Gedeeld met NB000036 -D01</v>
      </c>
      <c r="AW103" s="51" t="str">
        <f t="shared" si="50"/>
        <v>Gedeeld met NB000036 -D01</v>
      </c>
      <c r="AX103" s="51" t="str">
        <f t="shared" si="50"/>
        <v>Gedeeld met NB000036 -D01</v>
      </c>
      <c r="AY103" s="51" t="str">
        <f t="shared" si="50"/>
        <v>Gedeeld met NB000036 -D01</v>
      </c>
      <c r="AZ103" s="51" t="str">
        <f t="shared" si="50"/>
        <v>Gedeeld met NB000036 -D01</v>
      </c>
      <c r="BA103" s="51" t="str">
        <f t="shared" si="50"/>
        <v>Gedeeld met NB000036 -D01</v>
      </c>
      <c r="BB103" s="51" t="str">
        <f t="shared" si="50"/>
        <v>Gedeeld met NB000036 -D01</v>
      </c>
      <c r="BC103" s="51" t="str">
        <f t="shared" si="50"/>
        <v>Gedeeld met NB000036 -D01</v>
      </c>
      <c r="BD103" s="51" t="str">
        <f t="shared" si="50"/>
        <v>Gedeeld met NB000036 -D01</v>
      </c>
      <c r="BE103" s="51" t="str">
        <f t="shared" si="50"/>
        <v>Gedeeld met NB000036 -D01</v>
      </c>
      <c r="BF103" s="51" t="str">
        <f t="shared" si="50"/>
        <v>Gedeeld met NB000036 -D01</v>
      </c>
    </row>
    <row r="104" spans="1:59" x14ac:dyDescent="0.2">
      <c r="A104" t="str">
        <f>Tabel1[[#This Row],[Objectcode]]&amp;"-"&amp;Tabel1[[#This Row],[Dakcode]]</f>
        <v>NB000036 -D05</v>
      </c>
      <c r="B104" t="s">
        <v>375</v>
      </c>
      <c r="C104" t="s">
        <v>57</v>
      </c>
      <c r="D104" t="s">
        <v>254</v>
      </c>
      <c r="E104" t="s">
        <v>376</v>
      </c>
      <c r="F104" t="s">
        <v>386</v>
      </c>
      <c r="G104" t="s">
        <v>378</v>
      </c>
      <c r="H104">
        <v>1982</v>
      </c>
      <c r="I104" t="s">
        <v>267</v>
      </c>
      <c r="J104"/>
      <c r="K104" s="50" t="str">
        <f t="shared" si="44"/>
        <v>Zie NB000036 -D01</v>
      </c>
      <c r="L104" s="68" t="s">
        <v>130</v>
      </c>
      <c r="M104" s="69">
        <v>2070</v>
      </c>
      <c r="N104" s="3" t="s">
        <v>185</v>
      </c>
      <c r="O104" t="s">
        <v>90</v>
      </c>
      <c r="P104" s="53">
        <v>13</v>
      </c>
      <c r="Q104" t="s">
        <v>124</v>
      </c>
      <c r="R104" t="s">
        <v>88</v>
      </c>
      <c r="S104" s="51" t="str">
        <f t="shared" si="45"/>
        <v>Gedeeld met NB000036 -D01</v>
      </c>
      <c r="T104" s="8" t="s">
        <v>67</v>
      </c>
      <c r="U104" s="51" t="str">
        <f t="shared" si="46"/>
        <v>Gedeeld met NB000036 -D01</v>
      </c>
      <c r="V104" s="50">
        <v>340</v>
      </c>
      <c r="W104" s="51" t="str">
        <f t="shared" si="47"/>
        <v>Gedeeld met NB000036 -D01</v>
      </c>
      <c r="X104" s="50" t="str">
        <f>IFERROR(Tabel1[[#This Row],[Totaal piekvermogen '[kWp']]]*1000/Tabel1[[#This Row],[Bruto dakoppervlak '[m2']]],"N.v.t.")</f>
        <v>N.v.t.</v>
      </c>
      <c r="Y104" s="51" t="str">
        <f t="shared" si="48"/>
        <v>Gedeeld met NB000036 -D01</v>
      </c>
      <c r="Z104" s="51" t="str">
        <f t="shared" si="48"/>
        <v>Gedeeld met NB000036 -D01</v>
      </c>
      <c r="AA104" t="str">
        <f t="shared" si="48"/>
        <v>Gedeeld met NB000036 -D01</v>
      </c>
      <c r="AB104" t="str">
        <f t="shared" si="48"/>
        <v>Gedeeld met NB000036 -D01</v>
      </c>
      <c r="AC104" s="51" t="str">
        <f t="shared" si="48"/>
        <v>Gedeeld met NB000036 -D01</v>
      </c>
      <c r="AD104" t="str">
        <f t="shared" si="48"/>
        <v>Gedeeld met NB000036 -D01</v>
      </c>
      <c r="AE104" t="str">
        <f t="shared" si="48"/>
        <v>Gedeeld met NB000036 -D01</v>
      </c>
      <c r="AF104" s="9" t="str">
        <f t="shared" si="48"/>
        <v>Gedeeld met NB000036 -D01</v>
      </c>
      <c r="AG104" s="9" t="str">
        <f t="shared" si="48"/>
        <v>Gedeeld met NB000036 -D01</v>
      </c>
      <c r="AH104" s="9" t="str">
        <f t="shared" si="48"/>
        <v>Gedeeld met NB000036 -D01</v>
      </c>
      <c r="AI104" s="60" t="str">
        <f t="shared" si="49"/>
        <v>Gedeeld met NB000036 -D01</v>
      </c>
      <c r="AJ104" s="60" t="str">
        <f t="shared" si="49"/>
        <v>Gedeeld met NB000036 -D01</v>
      </c>
      <c r="AK104" s="60" t="str">
        <f t="shared" si="49"/>
        <v>Gedeeld met NB000036 -D01</v>
      </c>
      <c r="AL104" s="60" t="str">
        <f t="shared" si="49"/>
        <v>Gedeeld met NB000036 -D01</v>
      </c>
      <c r="AM104" s="9" t="str">
        <f t="shared" si="49"/>
        <v>Gedeeld met NB000036 -D01</v>
      </c>
      <c r="AN104" s="9" t="str">
        <f t="shared" si="49"/>
        <v>Gedeeld met NB000036 -D01</v>
      </c>
      <c r="AO104" s="9" t="str">
        <f t="shared" si="49"/>
        <v>Gedeeld met NB000036 -D01</v>
      </c>
      <c r="AP104" s="9" t="str">
        <f t="shared" si="49"/>
        <v>Gedeeld met NB000036 -D01</v>
      </c>
      <c r="AR104" t="str">
        <f t="shared" si="50"/>
        <v>Gedeeld met NB000036 -D01</v>
      </c>
      <c r="AS104" t="str">
        <f t="shared" si="50"/>
        <v>Gedeeld met NB000036 -D01</v>
      </c>
      <c r="AT104" s="51" t="str">
        <f t="shared" si="50"/>
        <v>Gedeeld met NB000036 -D01</v>
      </c>
      <c r="AU104" s="51" t="str">
        <f t="shared" si="50"/>
        <v>Gedeeld met NB000036 -D01</v>
      </c>
      <c r="AV104" s="51" t="str">
        <f t="shared" si="50"/>
        <v>Gedeeld met NB000036 -D01</v>
      </c>
      <c r="AW104" s="51" t="str">
        <f t="shared" si="50"/>
        <v>Gedeeld met NB000036 -D01</v>
      </c>
      <c r="AX104" s="51" t="str">
        <f t="shared" si="50"/>
        <v>Gedeeld met NB000036 -D01</v>
      </c>
      <c r="AY104" s="51" t="str">
        <f t="shared" si="50"/>
        <v>Gedeeld met NB000036 -D01</v>
      </c>
      <c r="AZ104" s="51" t="str">
        <f t="shared" si="50"/>
        <v>Gedeeld met NB000036 -D01</v>
      </c>
      <c r="BA104" s="51" t="str">
        <f t="shared" si="50"/>
        <v>Gedeeld met NB000036 -D01</v>
      </c>
      <c r="BB104" s="51" t="str">
        <f t="shared" si="50"/>
        <v>Gedeeld met NB000036 -D01</v>
      </c>
      <c r="BC104" s="51" t="str">
        <f t="shared" si="50"/>
        <v>Gedeeld met NB000036 -D01</v>
      </c>
      <c r="BD104" s="51" t="str">
        <f t="shared" si="50"/>
        <v>Gedeeld met NB000036 -D01</v>
      </c>
      <c r="BE104" s="51" t="str">
        <f t="shared" si="50"/>
        <v>Gedeeld met NB000036 -D01</v>
      </c>
      <c r="BF104" s="51" t="str">
        <f t="shared" si="50"/>
        <v>Gedeeld met NB000036 -D01</v>
      </c>
    </row>
    <row r="105" spans="1:59" x14ac:dyDescent="0.2">
      <c r="A105" t="str">
        <f>Tabel1[[#This Row],[Objectcode]]&amp;"-"&amp;Tabel1[[#This Row],[Dakcode]]</f>
        <v>NB000036 -D06</v>
      </c>
      <c r="B105" t="s">
        <v>375</v>
      </c>
      <c r="C105" t="s">
        <v>57</v>
      </c>
      <c r="D105" t="s">
        <v>256</v>
      </c>
      <c r="E105" t="s">
        <v>376</v>
      </c>
      <c r="F105" t="s">
        <v>387</v>
      </c>
      <c r="G105" t="s">
        <v>378</v>
      </c>
      <c r="H105">
        <v>1982</v>
      </c>
      <c r="I105" t="s">
        <v>267</v>
      </c>
      <c r="J105"/>
      <c r="K105" s="50" t="str">
        <f t="shared" si="44"/>
        <v>Zie NB000036 -D01</v>
      </c>
      <c r="L105" s="68" t="s">
        <v>130</v>
      </c>
      <c r="M105" s="69">
        <v>2070</v>
      </c>
      <c r="N105" s="3" t="s">
        <v>185</v>
      </c>
      <c r="O105" t="s">
        <v>90</v>
      </c>
      <c r="P105" s="53">
        <v>13</v>
      </c>
      <c r="Q105" t="s">
        <v>124</v>
      </c>
      <c r="R105" t="s">
        <v>88</v>
      </c>
      <c r="S105" s="51" t="str">
        <f t="shared" si="45"/>
        <v>Gedeeld met NB000036 -D01</v>
      </c>
      <c r="T105" s="8" t="s">
        <v>67</v>
      </c>
      <c r="U105" s="51" t="str">
        <f t="shared" si="46"/>
        <v>Gedeeld met NB000036 -D01</v>
      </c>
      <c r="V105" s="50">
        <v>340</v>
      </c>
      <c r="W105" s="51" t="str">
        <f t="shared" si="47"/>
        <v>Gedeeld met NB000036 -D01</v>
      </c>
      <c r="X105" s="50" t="str">
        <f>IFERROR(Tabel1[[#This Row],[Totaal piekvermogen '[kWp']]]*1000/Tabel1[[#This Row],[Bruto dakoppervlak '[m2']]],"N.v.t.")</f>
        <v>N.v.t.</v>
      </c>
      <c r="Y105" s="51" t="str">
        <f t="shared" si="48"/>
        <v>Gedeeld met NB000036 -D01</v>
      </c>
      <c r="Z105" s="51" t="str">
        <f t="shared" si="48"/>
        <v>Gedeeld met NB000036 -D01</v>
      </c>
      <c r="AA105" t="str">
        <f t="shared" si="48"/>
        <v>Gedeeld met NB000036 -D01</v>
      </c>
      <c r="AB105" t="str">
        <f t="shared" si="48"/>
        <v>Gedeeld met NB000036 -D01</v>
      </c>
      <c r="AC105" s="51" t="str">
        <f t="shared" si="48"/>
        <v>Gedeeld met NB000036 -D01</v>
      </c>
      <c r="AD105" t="str">
        <f t="shared" si="48"/>
        <v>Gedeeld met NB000036 -D01</v>
      </c>
      <c r="AE105" t="str">
        <f t="shared" si="48"/>
        <v>Gedeeld met NB000036 -D01</v>
      </c>
      <c r="AF105" s="9" t="str">
        <f t="shared" si="48"/>
        <v>Gedeeld met NB000036 -D01</v>
      </c>
      <c r="AG105" s="9" t="str">
        <f t="shared" si="48"/>
        <v>Gedeeld met NB000036 -D01</v>
      </c>
      <c r="AH105" s="9" t="str">
        <f t="shared" si="48"/>
        <v>Gedeeld met NB000036 -D01</v>
      </c>
      <c r="AI105" s="60" t="str">
        <f t="shared" si="49"/>
        <v>Gedeeld met NB000036 -D01</v>
      </c>
      <c r="AJ105" s="60" t="str">
        <f t="shared" si="49"/>
        <v>Gedeeld met NB000036 -D01</v>
      </c>
      <c r="AK105" s="60" t="str">
        <f t="shared" si="49"/>
        <v>Gedeeld met NB000036 -D01</v>
      </c>
      <c r="AL105" s="60" t="str">
        <f t="shared" si="49"/>
        <v>Gedeeld met NB000036 -D01</v>
      </c>
      <c r="AM105" s="9" t="str">
        <f t="shared" si="49"/>
        <v>Gedeeld met NB000036 -D01</v>
      </c>
      <c r="AN105" s="9" t="str">
        <f t="shared" si="49"/>
        <v>Gedeeld met NB000036 -D01</v>
      </c>
      <c r="AO105" s="9" t="str">
        <f t="shared" si="49"/>
        <v>Gedeeld met NB000036 -D01</v>
      </c>
      <c r="AP105" s="9" t="str">
        <f t="shared" si="49"/>
        <v>Gedeeld met NB000036 -D01</v>
      </c>
      <c r="AR105" t="str">
        <f t="shared" si="50"/>
        <v>Gedeeld met NB000036 -D01</v>
      </c>
      <c r="AS105" t="str">
        <f t="shared" si="50"/>
        <v>Gedeeld met NB000036 -D01</v>
      </c>
      <c r="AT105" s="51" t="str">
        <f t="shared" si="50"/>
        <v>Gedeeld met NB000036 -D01</v>
      </c>
      <c r="AU105" s="51" t="str">
        <f t="shared" si="50"/>
        <v>Gedeeld met NB000036 -D01</v>
      </c>
      <c r="AV105" s="51" t="str">
        <f t="shared" si="50"/>
        <v>Gedeeld met NB000036 -D01</v>
      </c>
      <c r="AW105" s="51" t="str">
        <f t="shared" si="50"/>
        <v>Gedeeld met NB000036 -D01</v>
      </c>
      <c r="AX105" s="51" t="str">
        <f t="shared" si="50"/>
        <v>Gedeeld met NB000036 -D01</v>
      </c>
      <c r="AY105" s="51" t="str">
        <f t="shared" si="50"/>
        <v>Gedeeld met NB000036 -D01</v>
      </c>
      <c r="AZ105" s="51" t="str">
        <f t="shared" si="50"/>
        <v>Gedeeld met NB000036 -D01</v>
      </c>
      <c r="BA105" s="51" t="str">
        <f t="shared" si="50"/>
        <v>Gedeeld met NB000036 -D01</v>
      </c>
      <c r="BB105" s="51" t="str">
        <f t="shared" si="50"/>
        <v>Gedeeld met NB000036 -D01</v>
      </c>
      <c r="BC105" s="51" t="str">
        <f t="shared" si="50"/>
        <v>Gedeeld met NB000036 -D01</v>
      </c>
      <c r="BD105" s="51" t="str">
        <f t="shared" si="50"/>
        <v>Gedeeld met NB000036 -D01</v>
      </c>
      <c r="BE105" s="51" t="str">
        <f t="shared" si="50"/>
        <v>Gedeeld met NB000036 -D01</v>
      </c>
      <c r="BF105" s="51" t="str">
        <f t="shared" si="50"/>
        <v>Gedeeld met NB000036 -D01</v>
      </c>
    </row>
    <row r="106" spans="1:59" x14ac:dyDescent="0.2">
      <c r="A106" t="str">
        <f>Tabel1[[#This Row],[Objectcode]]&amp;"-"&amp;Tabel1[[#This Row],[Dakcode]]</f>
        <v>NB000036 -D07</v>
      </c>
      <c r="B106" t="s">
        <v>375</v>
      </c>
      <c r="C106" t="s">
        <v>57</v>
      </c>
      <c r="D106" t="s">
        <v>388</v>
      </c>
      <c r="E106" t="s">
        <v>376</v>
      </c>
      <c r="F106" t="s">
        <v>389</v>
      </c>
      <c r="G106" t="s">
        <v>378</v>
      </c>
      <c r="H106">
        <v>1982</v>
      </c>
      <c r="I106" t="s">
        <v>267</v>
      </c>
      <c r="J106"/>
      <c r="K106" s="50" t="str">
        <f t="shared" si="44"/>
        <v>Zie NB000036 -D01</v>
      </c>
      <c r="L106" s="68" t="s">
        <v>130</v>
      </c>
      <c r="M106" s="69">
        <v>2070</v>
      </c>
      <c r="N106" s="3" t="s">
        <v>185</v>
      </c>
      <c r="O106" t="s">
        <v>90</v>
      </c>
      <c r="P106" s="53">
        <v>13</v>
      </c>
      <c r="Q106" t="s">
        <v>124</v>
      </c>
      <c r="R106" t="s">
        <v>88</v>
      </c>
      <c r="S106" s="51" t="str">
        <f t="shared" si="45"/>
        <v>Gedeeld met NB000036 -D01</v>
      </c>
      <c r="T106" s="8" t="s">
        <v>67</v>
      </c>
      <c r="U106" s="51" t="str">
        <f t="shared" si="46"/>
        <v>Gedeeld met NB000036 -D01</v>
      </c>
      <c r="V106" s="50">
        <v>340</v>
      </c>
      <c r="W106" s="51" t="str">
        <f t="shared" si="47"/>
        <v>Gedeeld met NB000036 -D01</v>
      </c>
      <c r="X106" s="50" t="str">
        <f>IFERROR(Tabel1[[#This Row],[Totaal piekvermogen '[kWp']]]*1000/Tabel1[[#This Row],[Bruto dakoppervlak '[m2']]],"N.v.t.")</f>
        <v>N.v.t.</v>
      </c>
      <c r="Y106" s="51" t="str">
        <f t="shared" si="48"/>
        <v>Gedeeld met NB000036 -D01</v>
      </c>
      <c r="Z106" s="51" t="str">
        <f t="shared" si="48"/>
        <v>Gedeeld met NB000036 -D01</v>
      </c>
      <c r="AA106" t="str">
        <f t="shared" si="48"/>
        <v>Gedeeld met NB000036 -D01</v>
      </c>
      <c r="AB106" t="str">
        <f t="shared" si="48"/>
        <v>Gedeeld met NB000036 -D01</v>
      </c>
      <c r="AC106" s="51" t="str">
        <f t="shared" si="48"/>
        <v>Gedeeld met NB000036 -D01</v>
      </c>
      <c r="AD106" t="str">
        <f t="shared" si="48"/>
        <v>Gedeeld met NB000036 -D01</v>
      </c>
      <c r="AE106" t="str">
        <f t="shared" si="48"/>
        <v>Gedeeld met NB000036 -D01</v>
      </c>
      <c r="AF106" s="9" t="str">
        <f t="shared" si="48"/>
        <v>Gedeeld met NB000036 -D01</v>
      </c>
      <c r="AG106" s="9" t="str">
        <f t="shared" si="48"/>
        <v>Gedeeld met NB000036 -D01</v>
      </c>
      <c r="AH106" s="9" t="str">
        <f t="shared" si="48"/>
        <v>Gedeeld met NB000036 -D01</v>
      </c>
      <c r="AI106" s="60" t="str">
        <f t="shared" si="49"/>
        <v>Gedeeld met NB000036 -D01</v>
      </c>
      <c r="AJ106" s="60" t="str">
        <f t="shared" si="49"/>
        <v>Gedeeld met NB000036 -D01</v>
      </c>
      <c r="AK106" s="60" t="str">
        <f t="shared" si="49"/>
        <v>Gedeeld met NB000036 -D01</v>
      </c>
      <c r="AL106" s="60" t="str">
        <f t="shared" si="49"/>
        <v>Gedeeld met NB000036 -D01</v>
      </c>
      <c r="AM106" s="9" t="str">
        <f t="shared" si="49"/>
        <v>Gedeeld met NB000036 -D01</v>
      </c>
      <c r="AN106" s="9" t="str">
        <f t="shared" si="49"/>
        <v>Gedeeld met NB000036 -D01</v>
      </c>
      <c r="AO106" s="9" t="str">
        <f t="shared" si="49"/>
        <v>Gedeeld met NB000036 -D01</v>
      </c>
      <c r="AP106" s="9" t="str">
        <f t="shared" si="49"/>
        <v>Gedeeld met NB000036 -D01</v>
      </c>
      <c r="AR106" t="str">
        <f t="shared" si="50"/>
        <v>Gedeeld met NB000036 -D01</v>
      </c>
      <c r="AS106" t="str">
        <f t="shared" si="50"/>
        <v>Gedeeld met NB000036 -D01</v>
      </c>
      <c r="AT106" s="51" t="str">
        <f t="shared" si="50"/>
        <v>Gedeeld met NB000036 -D01</v>
      </c>
      <c r="AU106" s="51" t="str">
        <f t="shared" si="50"/>
        <v>Gedeeld met NB000036 -D01</v>
      </c>
      <c r="AV106" s="51" t="str">
        <f t="shared" si="50"/>
        <v>Gedeeld met NB000036 -D01</v>
      </c>
      <c r="AW106" s="51" t="str">
        <f t="shared" si="50"/>
        <v>Gedeeld met NB000036 -D01</v>
      </c>
      <c r="AX106" s="51" t="str">
        <f t="shared" si="50"/>
        <v>Gedeeld met NB000036 -D01</v>
      </c>
      <c r="AY106" s="51" t="str">
        <f t="shared" si="50"/>
        <v>Gedeeld met NB000036 -D01</v>
      </c>
      <c r="AZ106" s="51" t="str">
        <f t="shared" si="50"/>
        <v>Gedeeld met NB000036 -D01</v>
      </c>
      <c r="BA106" s="51" t="str">
        <f t="shared" si="50"/>
        <v>Gedeeld met NB000036 -D01</v>
      </c>
      <c r="BB106" s="51" t="str">
        <f t="shared" si="50"/>
        <v>Gedeeld met NB000036 -D01</v>
      </c>
      <c r="BC106" s="51" t="str">
        <f t="shared" si="50"/>
        <v>Gedeeld met NB000036 -D01</v>
      </c>
      <c r="BD106" s="51" t="str">
        <f t="shared" si="50"/>
        <v>Gedeeld met NB000036 -D01</v>
      </c>
      <c r="BE106" s="51" t="str">
        <f t="shared" si="50"/>
        <v>Gedeeld met NB000036 -D01</v>
      </c>
      <c r="BF106" s="51" t="str">
        <f t="shared" si="50"/>
        <v>Gedeeld met NB000036 -D01</v>
      </c>
    </row>
    <row r="107" spans="1:59" x14ac:dyDescent="0.2">
      <c r="A107" t="str">
        <f>Tabel1[[#This Row],[Objectcode]]&amp;"-"&amp;Tabel1[[#This Row],[Dakcode]]</f>
        <v>NB000036 -D08</v>
      </c>
      <c r="B107" t="s">
        <v>375</v>
      </c>
      <c r="C107" t="s">
        <v>57</v>
      </c>
      <c r="D107" t="s">
        <v>390</v>
      </c>
      <c r="E107" t="s">
        <v>376</v>
      </c>
      <c r="F107" t="s">
        <v>391</v>
      </c>
      <c r="G107" t="s">
        <v>378</v>
      </c>
      <c r="H107">
        <v>1982</v>
      </c>
      <c r="I107" t="s">
        <v>267</v>
      </c>
      <c r="J107"/>
      <c r="K107" s="50" t="str">
        <f t="shared" si="44"/>
        <v>Zie NB000036 -D01</v>
      </c>
      <c r="L107" s="68" t="s">
        <v>130</v>
      </c>
      <c r="M107" s="69">
        <v>2070</v>
      </c>
      <c r="N107" s="3" t="s">
        <v>185</v>
      </c>
      <c r="O107" t="s">
        <v>90</v>
      </c>
      <c r="P107" s="53">
        <v>13</v>
      </c>
      <c r="Q107" t="s">
        <v>124</v>
      </c>
      <c r="R107" t="s">
        <v>88</v>
      </c>
      <c r="S107" s="51" t="str">
        <f t="shared" si="45"/>
        <v>Gedeeld met NB000036 -D01</v>
      </c>
      <c r="T107" s="8" t="s">
        <v>67</v>
      </c>
      <c r="U107" s="51" t="str">
        <f t="shared" si="46"/>
        <v>Gedeeld met NB000036 -D01</v>
      </c>
      <c r="V107" s="50">
        <v>340</v>
      </c>
      <c r="W107" s="51" t="str">
        <f t="shared" si="47"/>
        <v>Gedeeld met NB000036 -D01</v>
      </c>
      <c r="X107" s="50" t="str">
        <f>IFERROR(Tabel1[[#This Row],[Totaal piekvermogen '[kWp']]]*1000/Tabel1[[#This Row],[Bruto dakoppervlak '[m2']]],"N.v.t.")</f>
        <v>N.v.t.</v>
      </c>
      <c r="Y107" s="51" t="str">
        <f t="shared" si="48"/>
        <v>Gedeeld met NB000036 -D01</v>
      </c>
      <c r="Z107" s="51" t="str">
        <f t="shared" si="48"/>
        <v>Gedeeld met NB000036 -D01</v>
      </c>
      <c r="AA107" t="str">
        <f t="shared" si="48"/>
        <v>Gedeeld met NB000036 -D01</v>
      </c>
      <c r="AB107" t="str">
        <f t="shared" si="48"/>
        <v>Gedeeld met NB000036 -D01</v>
      </c>
      <c r="AC107" s="51" t="str">
        <f t="shared" si="48"/>
        <v>Gedeeld met NB000036 -D01</v>
      </c>
      <c r="AD107" t="str">
        <f t="shared" si="48"/>
        <v>Gedeeld met NB000036 -D01</v>
      </c>
      <c r="AE107" t="str">
        <f t="shared" si="48"/>
        <v>Gedeeld met NB000036 -D01</v>
      </c>
      <c r="AF107" s="9" t="str">
        <f t="shared" si="48"/>
        <v>Gedeeld met NB000036 -D01</v>
      </c>
      <c r="AG107" s="9" t="str">
        <f t="shared" si="48"/>
        <v>Gedeeld met NB000036 -D01</v>
      </c>
      <c r="AH107" s="9" t="str">
        <f t="shared" si="48"/>
        <v>Gedeeld met NB000036 -D01</v>
      </c>
      <c r="AI107" s="60" t="str">
        <f t="shared" si="49"/>
        <v>Gedeeld met NB000036 -D01</v>
      </c>
      <c r="AJ107" s="60" t="str">
        <f t="shared" si="49"/>
        <v>Gedeeld met NB000036 -D01</v>
      </c>
      <c r="AK107" s="60" t="str">
        <f t="shared" si="49"/>
        <v>Gedeeld met NB000036 -D01</v>
      </c>
      <c r="AL107" s="60" t="str">
        <f t="shared" si="49"/>
        <v>Gedeeld met NB000036 -D01</v>
      </c>
      <c r="AM107" s="9" t="str">
        <f t="shared" si="49"/>
        <v>Gedeeld met NB000036 -D01</v>
      </c>
      <c r="AN107" s="9" t="str">
        <f t="shared" si="49"/>
        <v>Gedeeld met NB000036 -D01</v>
      </c>
      <c r="AO107" s="9" t="str">
        <f t="shared" si="49"/>
        <v>Gedeeld met NB000036 -D01</v>
      </c>
      <c r="AP107" s="9" t="str">
        <f t="shared" si="49"/>
        <v>Gedeeld met NB000036 -D01</v>
      </c>
      <c r="AR107" t="str">
        <f t="shared" si="50"/>
        <v>Gedeeld met NB000036 -D01</v>
      </c>
      <c r="AS107" t="str">
        <f t="shared" si="50"/>
        <v>Gedeeld met NB000036 -D01</v>
      </c>
      <c r="AT107" s="51" t="str">
        <f t="shared" si="50"/>
        <v>Gedeeld met NB000036 -D01</v>
      </c>
      <c r="AU107" s="51" t="str">
        <f t="shared" si="50"/>
        <v>Gedeeld met NB000036 -D01</v>
      </c>
      <c r="AV107" s="51" t="str">
        <f t="shared" si="50"/>
        <v>Gedeeld met NB000036 -D01</v>
      </c>
      <c r="AW107" s="51" t="str">
        <f t="shared" si="50"/>
        <v>Gedeeld met NB000036 -D01</v>
      </c>
      <c r="AX107" s="51" t="str">
        <f t="shared" si="50"/>
        <v>Gedeeld met NB000036 -D01</v>
      </c>
      <c r="AY107" s="51" t="str">
        <f t="shared" si="50"/>
        <v>Gedeeld met NB000036 -D01</v>
      </c>
      <c r="AZ107" s="51" t="str">
        <f t="shared" si="50"/>
        <v>Gedeeld met NB000036 -D01</v>
      </c>
      <c r="BA107" s="51" t="str">
        <f t="shared" si="50"/>
        <v>Gedeeld met NB000036 -D01</v>
      </c>
      <c r="BB107" s="51" t="str">
        <f t="shared" si="50"/>
        <v>Gedeeld met NB000036 -D01</v>
      </c>
      <c r="BC107" s="51" t="str">
        <f t="shared" si="50"/>
        <v>Gedeeld met NB000036 -D01</v>
      </c>
      <c r="BD107" s="51" t="str">
        <f t="shared" si="50"/>
        <v>Gedeeld met NB000036 -D01</v>
      </c>
      <c r="BE107" s="51" t="str">
        <f t="shared" si="50"/>
        <v>Gedeeld met NB000036 -D01</v>
      </c>
      <c r="BF107" s="51" t="str">
        <f t="shared" si="50"/>
        <v>Gedeeld met NB000036 -D01</v>
      </c>
    </row>
    <row r="108" spans="1:59" x14ac:dyDescent="0.2">
      <c r="A108" t="str">
        <f>Tabel1[[#This Row],[Objectcode]]&amp;"-"&amp;Tabel1[[#This Row],[Dakcode]]</f>
        <v>NB000036 -D09</v>
      </c>
      <c r="B108" t="s">
        <v>375</v>
      </c>
      <c r="C108" t="s">
        <v>57</v>
      </c>
      <c r="D108" t="s">
        <v>392</v>
      </c>
      <c r="E108" t="s">
        <v>376</v>
      </c>
      <c r="F108" t="s">
        <v>393</v>
      </c>
      <c r="G108" t="s">
        <v>378</v>
      </c>
      <c r="H108">
        <v>1982</v>
      </c>
      <c r="I108" t="s">
        <v>267</v>
      </c>
      <c r="J108"/>
      <c r="K108" s="50" t="str">
        <f t="shared" si="44"/>
        <v>Zie NB000036 -D01</v>
      </c>
      <c r="L108" s="68" t="s">
        <v>130</v>
      </c>
      <c r="M108" s="69">
        <v>2070</v>
      </c>
      <c r="N108" s="3" t="s">
        <v>185</v>
      </c>
      <c r="O108" t="s">
        <v>90</v>
      </c>
      <c r="P108" s="53">
        <v>13</v>
      </c>
      <c r="Q108" t="s">
        <v>124</v>
      </c>
      <c r="R108" t="s">
        <v>88</v>
      </c>
      <c r="S108" s="51" t="str">
        <f t="shared" si="45"/>
        <v>Gedeeld met NB000036 -D01</v>
      </c>
      <c r="T108" s="8" t="s">
        <v>67</v>
      </c>
      <c r="U108" s="51" t="str">
        <f t="shared" si="46"/>
        <v>Gedeeld met NB000036 -D01</v>
      </c>
      <c r="V108" s="50">
        <v>340</v>
      </c>
      <c r="W108" s="51" t="str">
        <f t="shared" si="47"/>
        <v>Gedeeld met NB000036 -D01</v>
      </c>
      <c r="X108" s="50" t="str">
        <f>IFERROR(Tabel1[[#This Row],[Totaal piekvermogen '[kWp']]]*1000/Tabel1[[#This Row],[Bruto dakoppervlak '[m2']]],"N.v.t.")</f>
        <v>N.v.t.</v>
      </c>
      <c r="Y108" s="51" t="str">
        <f t="shared" si="48"/>
        <v>Gedeeld met NB000036 -D01</v>
      </c>
      <c r="Z108" s="51" t="str">
        <f t="shared" si="48"/>
        <v>Gedeeld met NB000036 -D01</v>
      </c>
      <c r="AA108" t="str">
        <f t="shared" si="48"/>
        <v>Gedeeld met NB000036 -D01</v>
      </c>
      <c r="AB108" t="str">
        <f t="shared" si="48"/>
        <v>Gedeeld met NB000036 -D01</v>
      </c>
      <c r="AC108" s="51" t="str">
        <f t="shared" si="48"/>
        <v>Gedeeld met NB000036 -D01</v>
      </c>
      <c r="AD108" t="str">
        <f t="shared" si="48"/>
        <v>Gedeeld met NB000036 -D01</v>
      </c>
      <c r="AE108" t="str">
        <f t="shared" si="48"/>
        <v>Gedeeld met NB000036 -D01</v>
      </c>
      <c r="AF108" s="9" t="str">
        <f t="shared" si="48"/>
        <v>Gedeeld met NB000036 -D01</v>
      </c>
      <c r="AG108" s="9" t="str">
        <f t="shared" si="48"/>
        <v>Gedeeld met NB000036 -D01</v>
      </c>
      <c r="AH108" s="9" t="str">
        <f t="shared" si="48"/>
        <v>Gedeeld met NB000036 -D01</v>
      </c>
      <c r="AI108" s="60" t="str">
        <f t="shared" si="49"/>
        <v>Gedeeld met NB000036 -D01</v>
      </c>
      <c r="AJ108" s="60" t="str">
        <f t="shared" si="49"/>
        <v>Gedeeld met NB000036 -D01</v>
      </c>
      <c r="AK108" s="60" t="str">
        <f t="shared" si="49"/>
        <v>Gedeeld met NB000036 -D01</v>
      </c>
      <c r="AL108" s="60" t="str">
        <f t="shared" si="49"/>
        <v>Gedeeld met NB000036 -D01</v>
      </c>
      <c r="AM108" s="9" t="str">
        <f t="shared" si="49"/>
        <v>Gedeeld met NB000036 -D01</v>
      </c>
      <c r="AN108" s="9" t="str">
        <f t="shared" si="49"/>
        <v>Gedeeld met NB000036 -D01</v>
      </c>
      <c r="AO108" s="9" t="str">
        <f t="shared" si="49"/>
        <v>Gedeeld met NB000036 -D01</v>
      </c>
      <c r="AP108" s="9" t="str">
        <f t="shared" si="49"/>
        <v>Gedeeld met NB000036 -D01</v>
      </c>
      <c r="AR108" t="str">
        <f t="shared" si="50"/>
        <v>Gedeeld met NB000036 -D01</v>
      </c>
      <c r="AS108" t="str">
        <f t="shared" si="50"/>
        <v>Gedeeld met NB000036 -D01</v>
      </c>
      <c r="AT108" s="51" t="str">
        <f t="shared" si="50"/>
        <v>Gedeeld met NB000036 -D01</v>
      </c>
      <c r="AU108" s="51" t="str">
        <f t="shared" si="50"/>
        <v>Gedeeld met NB000036 -D01</v>
      </c>
      <c r="AV108" s="51" t="str">
        <f t="shared" si="50"/>
        <v>Gedeeld met NB000036 -D01</v>
      </c>
      <c r="AW108" s="51" t="str">
        <f t="shared" si="50"/>
        <v>Gedeeld met NB000036 -D01</v>
      </c>
      <c r="AX108" s="51" t="str">
        <f t="shared" si="50"/>
        <v>Gedeeld met NB000036 -D01</v>
      </c>
      <c r="AY108" s="51" t="str">
        <f t="shared" si="50"/>
        <v>Gedeeld met NB000036 -D01</v>
      </c>
      <c r="AZ108" s="51" t="str">
        <f t="shared" si="50"/>
        <v>Gedeeld met NB000036 -D01</v>
      </c>
      <c r="BA108" s="51" t="str">
        <f t="shared" si="50"/>
        <v>Gedeeld met NB000036 -D01</v>
      </c>
      <c r="BB108" s="51" t="str">
        <f t="shared" si="50"/>
        <v>Gedeeld met NB000036 -D01</v>
      </c>
      <c r="BC108" s="51" t="str">
        <f t="shared" si="50"/>
        <v>Gedeeld met NB000036 -D01</v>
      </c>
      <c r="BD108" s="51" t="str">
        <f t="shared" si="50"/>
        <v>Gedeeld met NB000036 -D01</v>
      </c>
      <c r="BE108" s="51" t="str">
        <f t="shared" si="50"/>
        <v>Gedeeld met NB000036 -D01</v>
      </c>
      <c r="BF108" s="51" t="str">
        <f t="shared" si="50"/>
        <v>Gedeeld met NB000036 -D01</v>
      </c>
    </row>
    <row r="109" spans="1:59" x14ac:dyDescent="0.2">
      <c r="A109" t="str">
        <f>Tabel1[[#This Row],[Objectcode]]&amp;"-"&amp;Tabel1[[#This Row],[Dakcode]]</f>
        <v>NB000036 -D10</v>
      </c>
      <c r="B109" t="s">
        <v>375</v>
      </c>
      <c r="C109" t="s">
        <v>57</v>
      </c>
      <c r="D109" t="s">
        <v>394</v>
      </c>
      <c r="E109" t="s">
        <v>376</v>
      </c>
      <c r="F109" t="s">
        <v>395</v>
      </c>
      <c r="G109" t="s">
        <v>378</v>
      </c>
      <c r="H109">
        <v>1982</v>
      </c>
      <c r="I109" t="s">
        <v>267</v>
      </c>
      <c r="J109"/>
      <c r="K109" s="50" t="str">
        <f t="shared" si="44"/>
        <v>Zie NB000036 -D01</v>
      </c>
      <c r="L109" s="68" t="s">
        <v>130</v>
      </c>
      <c r="M109" s="69">
        <v>2070</v>
      </c>
      <c r="N109" s="3" t="s">
        <v>185</v>
      </c>
      <c r="O109" t="s">
        <v>90</v>
      </c>
      <c r="P109" s="53">
        <v>13</v>
      </c>
      <c r="Q109" t="s">
        <v>124</v>
      </c>
      <c r="R109" t="s">
        <v>88</v>
      </c>
      <c r="S109" s="51" t="str">
        <f t="shared" si="45"/>
        <v>Gedeeld met NB000036 -D01</v>
      </c>
      <c r="T109" s="8" t="s">
        <v>67</v>
      </c>
      <c r="U109" s="51" t="str">
        <f t="shared" si="46"/>
        <v>Gedeeld met NB000036 -D01</v>
      </c>
      <c r="V109" s="50">
        <v>340</v>
      </c>
      <c r="W109" s="51" t="str">
        <f t="shared" si="47"/>
        <v>Gedeeld met NB000036 -D01</v>
      </c>
      <c r="X109" s="50" t="str">
        <f>IFERROR(Tabel1[[#This Row],[Totaal piekvermogen '[kWp']]]*1000/Tabel1[[#This Row],[Bruto dakoppervlak '[m2']]],"N.v.t.")</f>
        <v>N.v.t.</v>
      </c>
      <c r="Y109" s="51" t="str">
        <f t="shared" si="48"/>
        <v>Gedeeld met NB000036 -D01</v>
      </c>
      <c r="Z109" s="51" t="str">
        <f t="shared" si="48"/>
        <v>Gedeeld met NB000036 -D01</v>
      </c>
      <c r="AA109" t="str">
        <f t="shared" si="48"/>
        <v>Gedeeld met NB000036 -D01</v>
      </c>
      <c r="AB109" t="str">
        <f t="shared" si="48"/>
        <v>Gedeeld met NB000036 -D01</v>
      </c>
      <c r="AC109" s="51" t="str">
        <f t="shared" si="48"/>
        <v>Gedeeld met NB000036 -D01</v>
      </c>
      <c r="AD109" t="str">
        <f t="shared" si="48"/>
        <v>Gedeeld met NB000036 -D01</v>
      </c>
      <c r="AE109" t="str">
        <f t="shared" si="48"/>
        <v>Gedeeld met NB000036 -D01</v>
      </c>
      <c r="AF109" s="9" t="str">
        <f t="shared" si="48"/>
        <v>Gedeeld met NB000036 -D01</v>
      </c>
      <c r="AG109" s="9" t="str">
        <f t="shared" si="48"/>
        <v>Gedeeld met NB000036 -D01</v>
      </c>
      <c r="AH109" s="9" t="str">
        <f t="shared" si="48"/>
        <v>Gedeeld met NB000036 -D01</v>
      </c>
      <c r="AI109" s="60" t="str">
        <f t="shared" si="49"/>
        <v>Gedeeld met NB000036 -D01</v>
      </c>
      <c r="AJ109" s="60" t="str">
        <f t="shared" si="49"/>
        <v>Gedeeld met NB000036 -D01</v>
      </c>
      <c r="AK109" s="60" t="str">
        <f t="shared" si="49"/>
        <v>Gedeeld met NB000036 -D01</v>
      </c>
      <c r="AL109" s="60" t="str">
        <f t="shared" si="49"/>
        <v>Gedeeld met NB000036 -D01</v>
      </c>
      <c r="AM109" s="9" t="str">
        <f t="shared" si="49"/>
        <v>Gedeeld met NB000036 -D01</v>
      </c>
      <c r="AN109" s="9" t="str">
        <f t="shared" si="49"/>
        <v>Gedeeld met NB000036 -D01</v>
      </c>
      <c r="AO109" s="9" t="str">
        <f t="shared" si="49"/>
        <v>Gedeeld met NB000036 -D01</v>
      </c>
      <c r="AP109" s="9" t="str">
        <f t="shared" si="49"/>
        <v>Gedeeld met NB000036 -D01</v>
      </c>
      <c r="AR109" t="str">
        <f t="shared" si="50"/>
        <v>Gedeeld met NB000036 -D01</v>
      </c>
      <c r="AS109" t="str">
        <f t="shared" si="50"/>
        <v>Gedeeld met NB000036 -D01</v>
      </c>
      <c r="AT109" s="51" t="str">
        <f t="shared" si="50"/>
        <v>Gedeeld met NB000036 -D01</v>
      </c>
      <c r="AU109" s="51" t="str">
        <f t="shared" si="50"/>
        <v>Gedeeld met NB000036 -D01</v>
      </c>
      <c r="AV109" s="51" t="str">
        <f t="shared" si="50"/>
        <v>Gedeeld met NB000036 -D01</v>
      </c>
      <c r="AW109" s="51" t="str">
        <f t="shared" si="50"/>
        <v>Gedeeld met NB000036 -D01</v>
      </c>
      <c r="AX109" s="51" t="str">
        <f t="shared" si="50"/>
        <v>Gedeeld met NB000036 -D01</v>
      </c>
      <c r="AY109" s="51" t="str">
        <f t="shared" si="50"/>
        <v>Gedeeld met NB000036 -D01</v>
      </c>
      <c r="AZ109" s="51" t="str">
        <f t="shared" si="50"/>
        <v>Gedeeld met NB000036 -D01</v>
      </c>
      <c r="BA109" s="51" t="str">
        <f t="shared" si="50"/>
        <v>Gedeeld met NB000036 -D01</v>
      </c>
      <c r="BB109" s="51" t="str">
        <f t="shared" si="50"/>
        <v>Gedeeld met NB000036 -D01</v>
      </c>
      <c r="BC109" s="51" t="str">
        <f t="shared" si="50"/>
        <v>Gedeeld met NB000036 -D01</v>
      </c>
      <c r="BD109" s="51" t="str">
        <f t="shared" si="50"/>
        <v>Gedeeld met NB000036 -D01</v>
      </c>
      <c r="BE109" s="51" t="str">
        <f t="shared" si="50"/>
        <v>Gedeeld met NB000036 -D01</v>
      </c>
      <c r="BF109" s="51" t="str">
        <f t="shared" si="50"/>
        <v>Gedeeld met NB000036 -D01</v>
      </c>
    </row>
    <row r="110" spans="1:59" x14ac:dyDescent="0.2">
      <c r="A110" t="str">
        <f>Tabel1[[#This Row],[Objectcode]]&amp;"-"&amp;Tabel1[[#This Row],[Dakcode]]</f>
        <v>NB000038-</v>
      </c>
      <c r="B110" t="s">
        <v>396</v>
      </c>
      <c r="C110" t="s">
        <v>57</v>
      </c>
      <c r="E110" t="s">
        <v>397</v>
      </c>
      <c r="G110" t="s">
        <v>398</v>
      </c>
      <c r="H110">
        <v>1980</v>
      </c>
      <c r="I110" t="s">
        <v>399</v>
      </c>
      <c r="J110"/>
      <c r="K110" s="50">
        <v>290</v>
      </c>
      <c r="L110" s="68" t="s">
        <v>864</v>
      </c>
      <c r="M110" s="69"/>
      <c r="N110" s="3" t="s">
        <v>185</v>
      </c>
      <c r="P110" s="53"/>
      <c r="S110" s="50"/>
      <c r="T110" s="8"/>
      <c r="U110" s="50"/>
      <c r="V110" s="50">
        <v>340</v>
      </c>
      <c r="W110" s="50">
        <f>Tabel1[[#This Row],[Aantal panelen]]*Tabel1[[#This Row],[Paneelpiekvermogen '[Wp']]]/1000</f>
        <v>0</v>
      </c>
      <c r="X110" s="50" t="str">
        <f>IFERROR(Tabel1[[#This Row],[Totaal piekvermogen '[kWp']]]*1000/Tabel1[[#This Row],[Bruto dakoppervlak '[m2']]],"N.v.t.")</f>
        <v>N.v.t.</v>
      </c>
      <c r="Y110" s="50"/>
      <c r="Z110" s="50">
        <f>Tabel1[[#This Row],[Totaal piekvermogen '[kWp']]]*Tabel1[[#This Row],[Specifieke opbrengst '[kWh/kWp jaar']]]</f>
        <v>0</v>
      </c>
      <c r="AC110" s="50"/>
      <c r="AE110" t="s">
        <v>99</v>
      </c>
      <c r="AF110" s="9" t="s">
        <v>400</v>
      </c>
      <c r="AG110" s="22"/>
      <c r="AK110" s="55"/>
      <c r="AL110" s="55"/>
      <c r="AM110" s="21"/>
      <c r="BD110" s="51">
        <f>(AX110*22)+(AY110*50)+(BB110*22)+(BC110*11)</f>
        <v>0</v>
      </c>
    </row>
    <row r="111" spans="1:59" x14ac:dyDescent="0.2">
      <c r="A111" t="str">
        <f>Tabel1[[#This Row],[Objectcode]]&amp;"-"&amp;Tabel1[[#This Row],[Dakcode]]</f>
        <v>NB000039-</v>
      </c>
      <c r="B111" t="s">
        <v>401</v>
      </c>
      <c r="C111" t="s">
        <v>57</v>
      </c>
      <c r="E111" t="s">
        <v>369</v>
      </c>
      <c r="G111" t="s">
        <v>370</v>
      </c>
      <c r="H111">
        <v>1978</v>
      </c>
      <c r="I111" t="s">
        <v>371</v>
      </c>
      <c r="J111"/>
      <c r="K111" s="50">
        <v>2323</v>
      </c>
      <c r="L111" s="68" t="s">
        <v>864</v>
      </c>
      <c r="M111" s="69"/>
      <c r="N111" s="3" t="s">
        <v>185</v>
      </c>
      <c r="P111" s="53"/>
      <c r="S111" s="50"/>
      <c r="T111" s="8"/>
      <c r="U111" s="50"/>
      <c r="V111" s="50">
        <v>340</v>
      </c>
      <c r="W111" s="50">
        <f>Tabel1[[#This Row],[Aantal panelen]]*Tabel1[[#This Row],[Paneelpiekvermogen '[Wp']]]/1000</f>
        <v>0</v>
      </c>
      <c r="X111" s="50" t="str">
        <f>IFERROR(Tabel1[[#This Row],[Totaal piekvermogen '[kWp']]]*1000/Tabel1[[#This Row],[Bruto dakoppervlak '[m2']]],"N.v.t.")</f>
        <v>N.v.t.</v>
      </c>
      <c r="Y111" s="50"/>
      <c r="Z111" s="50">
        <f>Tabel1[[#This Row],[Totaal piekvermogen '[kWp']]]*Tabel1[[#This Row],[Specifieke opbrengst '[kWh/kWp jaar']]]</f>
        <v>0</v>
      </c>
      <c r="AC111" s="50"/>
      <c r="AE111" t="s">
        <v>99</v>
      </c>
      <c r="AF111" s="9" t="s">
        <v>372</v>
      </c>
      <c r="AG111" s="22"/>
      <c r="AK111" s="55"/>
      <c r="AL111" s="55"/>
      <c r="AM111" s="21"/>
      <c r="AY111" s="54"/>
      <c r="AZ111" s="54"/>
      <c r="BA111" s="54"/>
      <c r="BB111" s="54"/>
      <c r="BC111" s="54"/>
      <c r="BD111" s="51">
        <f>(AX111*22)+(AY111*50)+(BB111*22)+(BC111*11)</f>
        <v>0</v>
      </c>
    </row>
    <row r="112" spans="1:59" x14ac:dyDescent="0.2">
      <c r="A112" t="str">
        <f>Tabel1[[#This Row],[Objectcode]]&amp;"-"&amp;Tabel1[[#This Row],[Dakcode]]</f>
        <v>NB000040A-D01</v>
      </c>
      <c r="B112" t="s">
        <v>403</v>
      </c>
      <c r="C112" t="s">
        <v>57</v>
      </c>
      <c r="D112" t="s">
        <v>58</v>
      </c>
      <c r="E112" t="s">
        <v>376</v>
      </c>
      <c r="F112" t="s">
        <v>384</v>
      </c>
      <c r="G112" t="s">
        <v>378</v>
      </c>
      <c r="H112">
        <v>1982</v>
      </c>
      <c r="I112" t="s">
        <v>267</v>
      </c>
      <c r="J112"/>
      <c r="K112" s="50" t="str">
        <f t="shared" ref="K112:K121" si="51">"Zie "&amp;$A$112</f>
        <v>Zie NB000040A-D01</v>
      </c>
      <c r="L112" s="68" t="s">
        <v>130</v>
      </c>
      <c r="M112" s="69">
        <v>2040</v>
      </c>
      <c r="N112" s="3" t="s">
        <v>185</v>
      </c>
      <c r="O112" t="s">
        <v>90</v>
      </c>
      <c r="P112" s="53">
        <v>13</v>
      </c>
      <c r="Q112" t="s">
        <v>124</v>
      </c>
      <c r="R112" t="s">
        <v>88</v>
      </c>
      <c r="S112" s="50">
        <v>1212</v>
      </c>
      <c r="T112" s="8" t="s">
        <v>67</v>
      </c>
      <c r="U112" s="50">
        <v>391</v>
      </c>
      <c r="V112" s="50">
        <v>340</v>
      </c>
      <c r="W112" s="50">
        <f>Tabel1[[#This Row],[Aantal panelen]]*Tabel1[[#This Row],[Paneelpiekvermogen '[Wp']]]/1000</f>
        <v>132.94</v>
      </c>
      <c r="X112" s="50">
        <f>IFERROR(Tabel1[[#This Row],[Totaal piekvermogen '[kWp']]]*1000/Tabel1[[#This Row],[Bruto dakoppervlak '[m2']]],"N.v.t.")</f>
        <v>109.68646864686468</v>
      </c>
      <c r="Y112" s="50">
        <v>873.6</v>
      </c>
      <c r="Z112" s="50">
        <f>Tabel1[[#This Row],[Totaal piekvermogen '[kWp']]]*Tabel1[[#This Row],[Specifieke opbrengst '[kWh/kWp jaar']]]</f>
        <v>116136.38400000001</v>
      </c>
      <c r="AA112" t="s">
        <v>92</v>
      </c>
      <c r="AB112" t="s">
        <v>125</v>
      </c>
      <c r="AC112" s="50">
        <v>7</v>
      </c>
      <c r="AD112" t="s">
        <v>70</v>
      </c>
      <c r="AE112" t="s">
        <v>99</v>
      </c>
      <c r="AF112" s="9" t="s">
        <v>379</v>
      </c>
      <c r="AG112" s="9" t="str">
        <f t="shared" ref="AG112:AP123" si="52">"Gedeeld met "&amp;$A$100</f>
        <v>Gedeeld met NB000036 -D01</v>
      </c>
      <c r="AH112" s="9" t="str">
        <f t="shared" si="52"/>
        <v>Gedeeld met NB000036 -D01</v>
      </c>
      <c r="AI112" s="60" t="str">
        <f t="shared" si="52"/>
        <v>Gedeeld met NB000036 -D01</v>
      </c>
      <c r="AJ112" s="60" t="str">
        <f t="shared" si="52"/>
        <v>Gedeeld met NB000036 -D01</v>
      </c>
      <c r="AK112" s="60" t="str">
        <f t="shared" si="52"/>
        <v>Gedeeld met NB000036 -D01</v>
      </c>
      <c r="AL112" s="60" t="str">
        <f t="shared" si="52"/>
        <v>Gedeeld met NB000036 -D01</v>
      </c>
      <c r="AM112" s="9" t="str">
        <f t="shared" si="52"/>
        <v>Gedeeld met NB000036 -D01</v>
      </c>
      <c r="AN112" s="9" t="str">
        <f t="shared" si="52"/>
        <v>Gedeeld met NB000036 -D01</v>
      </c>
      <c r="AO112" s="9" t="str">
        <f t="shared" si="52"/>
        <v>Gedeeld met NB000036 -D01</v>
      </c>
      <c r="AP112" s="9" t="str">
        <f t="shared" si="52"/>
        <v>Gedeeld met NB000036 -D01</v>
      </c>
      <c r="AR112" t="str">
        <f t="shared" ref="AR112:BF123" si="53">"Gedeeld met "&amp;$A$100</f>
        <v>Gedeeld met NB000036 -D01</v>
      </c>
      <c r="AS112" t="str">
        <f t="shared" si="53"/>
        <v>Gedeeld met NB000036 -D01</v>
      </c>
      <c r="AT112" s="51" t="str">
        <f t="shared" si="53"/>
        <v>Gedeeld met NB000036 -D01</v>
      </c>
      <c r="AU112" s="51" t="str">
        <f t="shared" si="53"/>
        <v>Gedeeld met NB000036 -D01</v>
      </c>
      <c r="AV112" s="51" t="str">
        <f t="shared" si="53"/>
        <v>Gedeeld met NB000036 -D01</v>
      </c>
      <c r="AW112" s="51" t="str">
        <f t="shared" si="53"/>
        <v>Gedeeld met NB000036 -D01</v>
      </c>
      <c r="AX112" s="51" t="str">
        <f t="shared" si="53"/>
        <v>Gedeeld met NB000036 -D01</v>
      </c>
      <c r="AY112" s="51" t="str">
        <f t="shared" si="53"/>
        <v>Gedeeld met NB000036 -D01</v>
      </c>
      <c r="AZ112" s="51" t="str">
        <f t="shared" si="53"/>
        <v>Gedeeld met NB000036 -D01</v>
      </c>
      <c r="BA112" s="51" t="str">
        <f t="shared" si="53"/>
        <v>Gedeeld met NB000036 -D01</v>
      </c>
      <c r="BB112" s="51" t="str">
        <f t="shared" si="53"/>
        <v>Gedeeld met NB000036 -D01</v>
      </c>
      <c r="BC112" s="51" t="str">
        <f t="shared" si="53"/>
        <v>Gedeeld met NB000036 -D01</v>
      </c>
      <c r="BD112" s="51" t="str">
        <f t="shared" si="53"/>
        <v>Gedeeld met NB000036 -D01</v>
      </c>
      <c r="BE112" s="51" t="str">
        <f t="shared" si="53"/>
        <v>Gedeeld met NB000036 -D01</v>
      </c>
      <c r="BF112" s="51" t="str">
        <f t="shared" si="53"/>
        <v>Gedeeld met NB000036 -D01</v>
      </c>
    </row>
    <row r="113" spans="1:59" x14ac:dyDescent="0.2">
      <c r="A113" t="str">
        <f>Tabel1[[#This Row],[Objectcode]]&amp;"-"&amp;Tabel1[[#This Row],[Dakcode]]</f>
        <v>NB000040A-D02</v>
      </c>
      <c r="B113" t="s">
        <v>403</v>
      </c>
      <c r="C113" t="s">
        <v>57</v>
      </c>
      <c r="D113" t="s">
        <v>94</v>
      </c>
      <c r="E113" t="s">
        <v>376</v>
      </c>
      <c r="F113" t="s">
        <v>385</v>
      </c>
      <c r="G113" t="s">
        <v>378</v>
      </c>
      <c r="H113">
        <v>1982</v>
      </c>
      <c r="I113" t="s">
        <v>267</v>
      </c>
      <c r="J113"/>
      <c r="K113" s="50" t="str">
        <f t="shared" si="51"/>
        <v>Zie NB000040A-D01</v>
      </c>
      <c r="L113" s="68" t="s">
        <v>130</v>
      </c>
      <c r="M113" s="69">
        <v>2040</v>
      </c>
      <c r="N113" s="3" t="s">
        <v>185</v>
      </c>
      <c r="O113" t="s">
        <v>90</v>
      </c>
      <c r="P113" s="53">
        <v>13</v>
      </c>
      <c r="Q113" t="s">
        <v>124</v>
      </c>
      <c r="R113" t="s">
        <v>88</v>
      </c>
      <c r="S113" s="51" t="str">
        <f t="shared" ref="S113:S121" si="54">"Gedeeld met "&amp;$A$114</f>
        <v>Gedeeld met NB000040A-D03</v>
      </c>
      <c r="T113" s="8" t="s">
        <v>67</v>
      </c>
      <c r="U113" s="51" t="str">
        <f t="shared" ref="U113:U121" si="55">"Gedeeld met "&amp;$A$114</f>
        <v>Gedeeld met NB000040A-D03</v>
      </c>
      <c r="V113" s="50">
        <v>340</v>
      </c>
      <c r="W113" s="51" t="str">
        <f t="shared" ref="W113:W121" si="56">"Gedeeld met "&amp;$A$114</f>
        <v>Gedeeld met NB000040A-D03</v>
      </c>
      <c r="X113" s="50" t="str">
        <f>IFERROR(Tabel1[[#This Row],[Totaal piekvermogen '[kWp']]]*1000/Tabel1[[#This Row],[Bruto dakoppervlak '[m2']]],"N.v.t.")</f>
        <v>N.v.t.</v>
      </c>
      <c r="Y113" s="51" t="str">
        <f t="shared" ref="Y113:AC121" si="57">"Gedeeld met "&amp;$A$114</f>
        <v>Gedeeld met NB000040A-D03</v>
      </c>
      <c r="Z113" s="51" t="str">
        <f t="shared" si="57"/>
        <v>Gedeeld met NB000040A-D03</v>
      </c>
      <c r="AA113" t="str">
        <f t="shared" si="57"/>
        <v>Gedeeld met NB000040A-D03</v>
      </c>
      <c r="AB113" t="str">
        <f t="shared" si="57"/>
        <v>Gedeeld met NB000040A-D03</v>
      </c>
      <c r="AC113" s="51" t="str">
        <f t="shared" si="57"/>
        <v>Gedeeld met NB000040A-D03</v>
      </c>
      <c r="AD113" t="str">
        <f t="shared" ref="AD113:AF121" si="58">"Gedeeld met "&amp;$A$100</f>
        <v>Gedeeld met NB000036 -D01</v>
      </c>
      <c r="AE113" t="str">
        <f t="shared" si="58"/>
        <v>Gedeeld met NB000036 -D01</v>
      </c>
      <c r="AF113" s="9" t="str">
        <f t="shared" si="58"/>
        <v>Gedeeld met NB000036 -D01</v>
      </c>
      <c r="AG113" s="9" t="str">
        <f t="shared" si="52"/>
        <v>Gedeeld met NB000036 -D01</v>
      </c>
      <c r="AH113" s="9" t="str">
        <f t="shared" si="52"/>
        <v>Gedeeld met NB000036 -D01</v>
      </c>
      <c r="AI113" s="60" t="str">
        <f t="shared" si="52"/>
        <v>Gedeeld met NB000036 -D01</v>
      </c>
      <c r="AJ113" s="60" t="str">
        <f t="shared" si="52"/>
        <v>Gedeeld met NB000036 -D01</v>
      </c>
      <c r="AK113" s="60" t="str">
        <f t="shared" si="52"/>
        <v>Gedeeld met NB000036 -D01</v>
      </c>
      <c r="AL113" s="60" t="str">
        <f t="shared" si="52"/>
        <v>Gedeeld met NB000036 -D01</v>
      </c>
      <c r="AM113" s="9" t="str">
        <f t="shared" si="52"/>
        <v>Gedeeld met NB000036 -D01</v>
      </c>
      <c r="AN113" s="9" t="str">
        <f t="shared" si="52"/>
        <v>Gedeeld met NB000036 -D01</v>
      </c>
      <c r="AO113" s="9" t="str">
        <f t="shared" si="52"/>
        <v>Gedeeld met NB000036 -D01</v>
      </c>
      <c r="AP113" s="9" t="str">
        <f t="shared" si="52"/>
        <v>Gedeeld met NB000036 -D01</v>
      </c>
      <c r="AR113" t="str">
        <f t="shared" si="53"/>
        <v>Gedeeld met NB000036 -D01</v>
      </c>
      <c r="AS113" t="str">
        <f t="shared" si="53"/>
        <v>Gedeeld met NB000036 -D01</v>
      </c>
      <c r="AT113" s="51" t="str">
        <f t="shared" si="53"/>
        <v>Gedeeld met NB000036 -D01</v>
      </c>
      <c r="AU113" s="51" t="str">
        <f t="shared" si="53"/>
        <v>Gedeeld met NB000036 -D01</v>
      </c>
      <c r="AV113" s="51" t="str">
        <f t="shared" si="53"/>
        <v>Gedeeld met NB000036 -D01</v>
      </c>
      <c r="AW113" s="51" t="str">
        <f t="shared" si="53"/>
        <v>Gedeeld met NB000036 -D01</v>
      </c>
      <c r="AX113" s="51" t="str">
        <f t="shared" si="53"/>
        <v>Gedeeld met NB000036 -D01</v>
      </c>
      <c r="AY113" s="51" t="str">
        <f t="shared" si="53"/>
        <v>Gedeeld met NB000036 -D01</v>
      </c>
      <c r="AZ113" s="51" t="str">
        <f t="shared" si="53"/>
        <v>Gedeeld met NB000036 -D01</v>
      </c>
      <c r="BA113" s="51" t="str">
        <f t="shared" si="53"/>
        <v>Gedeeld met NB000036 -D01</v>
      </c>
      <c r="BB113" s="51" t="str">
        <f t="shared" si="53"/>
        <v>Gedeeld met NB000036 -D01</v>
      </c>
      <c r="BC113" s="51" t="str">
        <f t="shared" si="53"/>
        <v>Gedeeld met NB000036 -D01</v>
      </c>
      <c r="BD113" s="51" t="str">
        <f t="shared" si="53"/>
        <v>Gedeeld met NB000036 -D01</v>
      </c>
      <c r="BE113" s="51" t="str">
        <f t="shared" si="53"/>
        <v>Gedeeld met NB000036 -D01</v>
      </c>
      <c r="BF113" s="51" t="str">
        <f t="shared" si="53"/>
        <v>Gedeeld met NB000036 -D01</v>
      </c>
    </row>
    <row r="114" spans="1:59" x14ac:dyDescent="0.2">
      <c r="A114" t="str">
        <f>Tabel1[[#This Row],[Objectcode]]&amp;"-"&amp;Tabel1[[#This Row],[Dakcode]]</f>
        <v>NB000040A-D03</v>
      </c>
      <c r="B114" t="s">
        <v>403</v>
      </c>
      <c r="C114" t="s">
        <v>57</v>
      </c>
      <c r="D114" t="s">
        <v>126</v>
      </c>
      <c r="E114" t="s">
        <v>376</v>
      </c>
      <c r="F114" t="s">
        <v>386</v>
      </c>
      <c r="G114" t="s">
        <v>378</v>
      </c>
      <c r="H114">
        <v>1982</v>
      </c>
      <c r="I114" t="s">
        <v>267</v>
      </c>
      <c r="J114"/>
      <c r="K114" s="50" t="str">
        <f t="shared" si="51"/>
        <v>Zie NB000040A-D01</v>
      </c>
      <c r="L114" s="68" t="s">
        <v>130</v>
      </c>
      <c r="M114" s="69">
        <v>2040</v>
      </c>
      <c r="N114" s="3" t="s">
        <v>185</v>
      </c>
      <c r="O114" t="s">
        <v>90</v>
      </c>
      <c r="P114" s="53">
        <v>13</v>
      </c>
      <c r="Q114" t="s">
        <v>124</v>
      </c>
      <c r="R114" t="s">
        <v>88</v>
      </c>
      <c r="S114" s="51" t="str">
        <f t="shared" si="54"/>
        <v>Gedeeld met NB000040A-D03</v>
      </c>
      <c r="T114" s="8" t="s">
        <v>67</v>
      </c>
      <c r="U114" s="51" t="str">
        <f t="shared" si="55"/>
        <v>Gedeeld met NB000040A-D03</v>
      </c>
      <c r="V114" s="50">
        <v>340</v>
      </c>
      <c r="W114" s="51" t="str">
        <f t="shared" si="56"/>
        <v>Gedeeld met NB000040A-D03</v>
      </c>
      <c r="X114" s="50" t="str">
        <f>IFERROR(Tabel1[[#This Row],[Totaal piekvermogen '[kWp']]]*1000/Tabel1[[#This Row],[Bruto dakoppervlak '[m2']]],"N.v.t.")</f>
        <v>N.v.t.</v>
      </c>
      <c r="Y114" s="51" t="str">
        <f t="shared" si="57"/>
        <v>Gedeeld met NB000040A-D03</v>
      </c>
      <c r="Z114" s="51" t="str">
        <f t="shared" si="57"/>
        <v>Gedeeld met NB000040A-D03</v>
      </c>
      <c r="AA114" t="str">
        <f t="shared" si="57"/>
        <v>Gedeeld met NB000040A-D03</v>
      </c>
      <c r="AB114" t="str">
        <f t="shared" si="57"/>
        <v>Gedeeld met NB000040A-D03</v>
      </c>
      <c r="AC114" s="51" t="str">
        <f t="shared" si="57"/>
        <v>Gedeeld met NB000040A-D03</v>
      </c>
      <c r="AD114" t="str">
        <f t="shared" si="58"/>
        <v>Gedeeld met NB000036 -D01</v>
      </c>
      <c r="AE114" t="str">
        <f t="shared" si="58"/>
        <v>Gedeeld met NB000036 -D01</v>
      </c>
      <c r="AF114" s="9" t="str">
        <f t="shared" si="58"/>
        <v>Gedeeld met NB000036 -D01</v>
      </c>
      <c r="AG114" s="9" t="str">
        <f t="shared" si="52"/>
        <v>Gedeeld met NB000036 -D01</v>
      </c>
      <c r="AH114" s="9" t="str">
        <f t="shared" si="52"/>
        <v>Gedeeld met NB000036 -D01</v>
      </c>
      <c r="AI114" s="60" t="str">
        <f t="shared" si="52"/>
        <v>Gedeeld met NB000036 -D01</v>
      </c>
      <c r="AJ114" s="60" t="str">
        <f t="shared" si="52"/>
        <v>Gedeeld met NB000036 -D01</v>
      </c>
      <c r="AK114" s="60" t="str">
        <f t="shared" si="52"/>
        <v>Gedeeld met NB000036 -D01</v>
      </c>
      <c r="AL114" s="60" t="str">
        <f t="shared" si="52"/>
        <v>Gedeeld met NB000036 -D01</v>
      </c>
      <c r="AM114" s="9" t="str">
        <f t="shared" si="52"/>
        <v>Gedeeld met NB000036 -D01</v>
      </c>
      <c r="AN114" s="9" t="str">
        <f t="shared" si="52"/>
        <v>Gedeeld met NB000036 -D01</v>
      </c>
      <c r="AO114" s="9" t="str">
        <f t="shared" si="52"/>
        <v>Gedeeld met NB000036 -D01</v>
      </c>
      <c r="AP114" s="9" t="str">
        <f t="shared" si="52"/>
        <v>Gedeeld met NB000036 -D01</v>
      </c>
      <c r="AR114" t="str">
        <f t="shared" si="53"/>
        <v>Gedeeld met NB000036 -D01</v>
      </c>
      <c r="AS114" t="str">
        <f t="shared" si="53"/>
        <v>Gedeeld met NB000036 -D01</v>
      </c>
      <c r="AT114" s="51" t="str">
        <f t="shared" si="53"/>
        <v>Gedeeld met NB000036 -D01</v>
      </c>
      <c r="AU114" s="51" t="str">
        <f t="shared" si="53"/>
        <v>Gedeeld met NB000036 -D01</v>
      </c>
      <c r="AV114" s="51" t="str">
        <f t="shared" si="53"/>
        <v>Gedeeld met NB000036 -D01</v>
      </c>
      <c r="AW114" s="51" t="str">
        <f t="shared" si="53"/>
        <v>Gedeeld met NB000036 -D01</v>
      </c>
      <c r="AX114" s="51" t="str">
        <f t="shared" si="53"/>
        <v>Gedeeld met NB000036 -D01</v>
      </c>
      <c r="AY114" s="51" t="str">
        <f t="shared" si="53"/>
        <v>Gedeeld met NB000036 -D01</v>
      </c>
      <c r="AZ114" s="51" t="str">
        <f t="shared" si="53"/>
        <v>Gedeeld met NB000036 -D01</v>
      </c>
      <c r="BA114" s="51" t="str">
        <f t="shared" si="53"/>
        <v>Gedeeld met NB000036 -D01</v>
      </c>
      <c r="BB114" s="51" t="str">
        <f t="shared" si="53"/>
        <v>Gedeeld met NB000036 -D01</v>
      </c>
      <c r="BC114" s="51" t="str">
        <f t="shared" si="53"/>
        <v>Gedeeld met NB000036 -D01</v>
      </c>
      <c r="BD114" s="51" t="str">
        <f t="shared" si="53"/>
        <v>Gedeeld met NB000036 -D01</v>
      </c>
      <c r="BE114" s="51" t="str">
        <f t="shared" si="53"/>
        <v>Gedeeld met NB000036 -D01</v>
      </c>
      <c r="BF114" s="51" t="str">
        <f t="shared" si="53"/>
        <v>Gedeeld met NB000036 -D01</v>
      </c>
    </row>
    <row r="115" spans="1:59" x14ac:dyDescent="0.2">
      <c r="A115" t="str">
        <f>Tabel1[[#This Row],[Objectcode]]&amp;"-"&amp;Tabel1[[#This Row],[Dakcode]]</f>
        <v>NB000040A-D04</v>
      </c>
      <c r="B115" t="s">
        <v>403</v>
      </c>
      <c r="C115" t="s">
        <v>57</v>
      </c>
      <c r="D115" t="s">
        <v>153</v>
      </c>
      <c r="E115" t="s">
        <v>376</v>
      </c>
      <c r="F115" t="s">
        <v>387</v>
      </c>
      <c r="G115" t="s">
        <v>378</v>
      </c>
      <c r="H115">
        <v>1982</v>
      </c>
      <c r="I115" t="s">
        <v>267</v>
      </c>
      <c r="J115"/>
      <c r="K115" s="50" t="str">
        <f t="shared" si="51"/>
        <v>Zie NB000040A-D01</v>
      </c>
      <c r="L115" s="68" t="s">
        <v>130</v>
      </c>
      <c r="M115" s="69">
        <v>2040</v>
      </c>
      <c r="N115" s="3" t="s">
        <v>185</v>
      </c>
      <c r="O115" t="s">
        <v>90</v>
      </c>
      <c r="P115" s="53">
        <v>13</v>
      </c>
      <c r="Q115" t="s">
        <v>124</v>
      </c>
      <c r="R115" t="s">
        <v>88</v>
      </c>
      <c r="S115" s="51" t="str">
        <f t="shared" si="54"/>
        <v>Gedeeld met NB000040A-D03</v>
      </c>
      <c r="T115" s="8" t="s">
        <v>67</v>
      </c>
      <c r="U115" s="51" t="str">
        <f t="shared" si="55"/>
        <v>Gedeeld met NB000040A-D03</v>
      </c>
      <c r="V115" s="50">
        <v>340</v>
      </c>
      <c r="W115" s="51" t="str">
        <f t="shared" si="56"/>
        <v>Gedeeld met NB000040A-D03</v>
      </c>
      <c r="X115" s="50" t="str">
        <f>IFERROR(Tabel1[[#This Row],[Totaal piekvermogen '[kWp']]]*1000/Tabel1[[#This Row],[Bruto dakoppervlak '[m2']]],"N.v.t.")</f>
        <v>N.v.t.</v>
      </c>
      <c r="Y115" s="51" t="str">
        <f t="shared" si="57"/>
        <v>Gedeeld met NB000040A-D03</v>
      </c>
      <c r="Z115" s="51" t="str">
        <f t="shared" si="57"/>
        <v>Gedeeld met NB000040A-D03</v>
      </c>
      <c r="AA115" t="str">
        <f t="shared" si="57"/>
        <v>Gedeeld met NB000040A-D03</v>
      </c>
      <c r="AB115" t="str">
        <f t="shared" si="57"/>
        <v>Gedeeld met NB000040A-D03</v>
      </c>
      <c r="AC115" s="51" t="str">
        <f t="shared" si="57"/>
        <v>Gedeeld met NB000040A-D03</v>
      </c>
      <c r="AD115" t="str">
        <f t="shared" si="58"/>
        <v>Gedeeld met NB000036 -D01</v>
      </c>
      <c r="AE115" t="str">
        <f t="shared" si="58"/>
        <v>Gedeeld met NB000036 -D01</v>
      </c>
      <c r="AF115" s="9" t="str">
        <f t="shared" si="58"/>
        <v>Gedeeld met NB000036 -D01</v>
      </c>
      <c r="AG115" s="9" t="str">
        <f t="shared" si="52"/>
        <v>Gedeeld met NB000036 -D01</v>
      </c>
      <c r="AH115" s="9" t="str">
        <f t="shared" si="52"/>
        <v>Gedeeld met NB000036 -D01</v>
      </c>
      <c r="AI115" s="60" t="str">
        <f t="shared" si="52"/>
        <v>Gedeeld met NB000036 -D01</v>
      </c>
      <c r="AJ115" s="60" t="str">
        <f t="shared" si="52"/>
        <v>Gedeeld met NB000036 -D01</v>
      </c>
      <c r="AK115" s="60" t="str">
        <f t="shared" si="52"/>
        <v>Gedeeld met NB000036 -D01</v>
      </c>
      <c r="AL115" s="60" t="str">
        <f t="shared" si="52"/>
        <v>Gedeeld met NB000036 -D01</v>
      </c>
      <c r="AM115" s="9" t="str">
        <f t="shared" si="52"/>
        <v>Gedeeld met NB000036 -D01</v>
      </c>
      <c r="AN115" s="9" t="str">
        <f t="shared" si="52"/>
        <v>Gedeeld met NB000036 -D01</v>
      </c>
      <c r="AO115" s="9" t="str">
        <f t="shared" si="52"/>
        <v>Gedeeld met NB000036 -D01</v>
      </c>
      <c r="AP115" s="9" t="str">
        <f t="shared" si="52"/>
        <v>Gedeeld met NB000036 -D01</v>
      </c>
      <c r="AR115" t="str">
        <f t="shared" si="53"/>
        <v>Gedeeld met NB000036 -D01</v>
      </c>
      <c r="AS115" t="str">
        <f t="shared" si="53"/>
        <v>Gedeeld met NB000036 -D01</v>
      </c>
      <c r="AT115" s="51" t="str">
        <f t="shared" si="53"/>
        <v>Gedeeld met NB000036 -D01</v>
      </c>
      <c r="AU115" s="51" t="str">
        <f t="shared" si="53"/>
        <v>Gedeeld met NB000036 -D01</v>
      </c>
      <c r="AV115" s="51" t="str">
        <f t="shared" si="53"/>
        <v>Gedeeld met NB000036 -D01</v>
      </c>
      <c r="AW115" s="51" t="str">
        <f t="shared" si="53"/>
        <v>Gedeeld met NB000036 -D01</v>
      </c>
      <c r="AX115" s="51" t="str">
        <f t="shared" si="53"/>
        <v>Gedeeld met NB000036 -D01</v>
      </c>
      <c r="AY115" s="51" t="str">
        <f t="shared" si="53"/>
        <v>Gedeeld met NB000036 -D01</v>
      </c>
      <c r="AZ115" s="51" t="str">
        <f t="shared" si="53"/>
        <v>Gedeeld met NB000036 -D01</v>
      </c>
      <c r="BA115" s="51" t="str">
        <f t="shared" si="53"/>
        <v>Gedeeld met NB000036 -D01</v>
      </c>
      <c r="BB115" s="51" t="str">
        <f t="shared" si="53"/>
        <v>Gedeeld met NB000036 -D01</v>
      </c>
      <c r="BC115" s="51" t="str">
        <f t="shared" si="53"/>
        <v>Gedeeld met NB000036 -D01</v>
      </c>
      <c r="BD115" s="51" t="str">
        <f t="shared" si="53"/>
        <v>Gedeeld met NB000036 -D01</v>
      </c>
      <c r="BE115" s="51" t="str">
        <f t="shared" si="53"/>
        <v>Gedeeld met NB000036 -D01</v>
      </c>
      <c r="BF115" s="51" t="str">
        <f t="shared" si="53"/>
        <v>Gedeeld met NB000036 -D01</v>
      </c>
    </row>
    <row r="116" spans="1:59" x14ac:dyDescent="0.2">
      <c r="A116" t="str">
        <f>Tabel1[[#This Row],[Objectcode]]&amp;"-"&amp;Tabel1[[#This Row],[Dakcode]]</f>
        <v>NB000040A-D05</v>
      </c>
      <c r="B116" t="s">
        <v>403</v>
      </c>
      <c r="C116" t="s">
        <v>57</v>
      </c>
      <c r="D116" t="s">
        <v>254</v>
      </c>
      <c r="E116" t="s">
        <v>376</v>
      </c>
      <c r="F116" t="s">
        <v>389</v>
      </c>
      <c r="G116" t="s">
        <v>378</v>
      </c>
      <c r="H116">
        <v>1982</v>
      </c>
      <c r="I116" t="s">
        <v>267</v>
      </c>
      <c r="J116"/>
      <c r="K116" s="50" t="str">
        <f t="shared" si="51"/>
        <v>Zie NB000040A-D01</v>
      </c>
      <c r="L116" s="68" t="s">
        <v>130</v>
      </c>
      <c r="M116" s="69">
        <v>2040</v>
      </c>
      <c r="N116" s="3" t="s">
        <v>185</v>
      </c>
      <c r="O116" t="s">
        <v>90</v>
      </c>
      <c r="P116" s="53">
        <v>13</v>
      </c>
      <c r="Q116" t="s">
        <v>124</v>
      </c>
      <c r="R116" t="s">
        <v>88</v>
      </c>
      <c r="S116" s="51" t="str">
        <f t="shared" si="54"/>
        <v>Gedeeld met NB000040A-D03</v>
      </c>
      <c r="T116" s="8" t="s">
        <v>67</v>
      </c>
      <c r="U116" s="51" t="str">
        <f t="shared" si="55"/>
        <v>Gedeeld met NB000040A-D03</v>
      </c>
      <c r="V116" s="50">
        <v>340</v>
      </c>
      <c r="W116" s="51" t="str">
        <f t="shared" si="56"/>
        <v>Gedeeld met NB000040A-D03</v>
      </c>
      <c r="X116" s="50" t="str">
        <f>IFERROR(Tabel1[[#This Row],[Totaal piekvermogen '[kWp']]]*1000/Tabel1[[#This Row],[Bruto dakoppervlak '[m2']]],"N.v.t.")</f>
        <v>N.v.t.</v>
      </c>
      <c r="Y116" s="51" t="str">
        <f t="shared" si="57"/>
        <v>Gedeeld met NB000040A-D03</v>
      </c>
      <c r="Z116" s="51" t="str">
        <f t="shared" si="57"/>
        <v>Gedeeld met NB000040A-D03</v>
      </c>
      <c r="AA116" t="str">
        <f t="shared" si="57"/>
        <v>Gedeeld met NB000040A-D03</v>
      </c>
      <c r="AB116" t="str">
        <f t="shared" si="57"/>
        <v>Gedeeld met NB000040A-D03</v>
      </c>
      <c r="AC116" s="51" t="str">
        <f t="shared" si="57"/>
        <v>Gedeeld met NB000040A-D03</v>
      </c>
      <c r="AD116" t="str">
        <f t="shared" si="58"/>
        <v>Gedeeld met NB000036 -D01</v>
      </c>
      <c r="AE116" t="str">
        <f t="shared" si="58"/>
        <v>Gedeeld met NB000036 -D01</v>
      </c>
      <c r="AF116" s="9" t="str">
        <f t="shared" si="58"/>
        <v>Gedeeld met NB000036 -D01</v>
      </c>
      <c r="AG116" s="9" t="str">
        <f t="shared" si="52"/>
        <v>Gedeeld met NB000036 -D01</v>
      </c>
      <c r="AH116" s="9" t="str">
        <f t="shared" si="52"/>
        <v>Gedeeld met NB000036 -D01</v>
      </c>
      <c r="AI116" s="60" t="str">
        <f t="shared" si="52"/>
        <v>Gedeeld met NB000036 -D01</v>
      </c>
      <c r="AJ116" s="60" t="str">
        <f t="shared" si="52"/>
        <v>Gedeeld met NB000036 -D01</v>
      </c>
      <c r="AK116" s="60" t="str">
        <f t="shared" si="52"/>
        <v>Gedeeld met NB000036 -D01</v>
      </c>
      <c r="AL116" s="60" t="str">
        <f t="shared" si="52"/>
        <v>Gedeeld met NB000036 -D01</v>
      </c>
      <c r="AM116" s="9" t="str">
        <f t="shared" si="52"/>
        <v>Gedeeld met NB000036 -D01</v>
      </c>
      <c r="AN116" s="9" t="str">
        <f t="shared" si="52"/>
        <v>Gedeeld met NB000036 -D01</v>
      </c>
      <c r="AO116" s="9" t="str">
        <f t="shared" si="52"/>
        <v>Gedeeld met NB000036 -D01</v>
      </c>
      <c r="AP116" s="9" t="str">
        <f t="shared" si="52"/>
        <v>Gedeeld met NB000036 -D01</v>
      </c>
      <c r="AR116" t="str">
        <f t="shared" si="53"/>
        <v>Gedeeld met NB000036 -D01</v>
      </c>
      <c r="AS116" t="str">
        <f t="shared" si="53"/>
        <v>Gedeeld met NB000036 -D01</v>
      </c>
      <c r="AT116" s="51" t="str">
        <f t="shared" si="53"/>
        <v>Gedeeld met NB000036 -D01</v>
      </c>
      <c r="AU116" s="51" t="str">
        <f t="shared" si="53"/>
        <v>Gedeeld met NB000036 -D01</v>
      </c>
      <c r="AV116" s="51" t="str">
        <f t="shared" si="53"/>
        <v>Gedeeld met NB000036 -D01</v>
      </c>
      <c r="AW116" s="51" t="str">
        <f t="shared" si="53"/>
        <v>Gedeeld met NB000036 -D01</v>
      </c>
      <c r="AX116" s="51" t="str">
        <f t="shared" si="53"/>
        <v>Gedeeld met NB000036 -D01</v>
      </c>
      <c r="AY116" s="51" t="str">
        <f t="shared" si="53"/>
        <v>Gedeeld met NB000036 -D01</v>
      </c>
      <c r="AZ116" s="51" t="str">
        <f t="shared" si="53"/>
        <v>Gedeeld met NB000036 -D01</v>
      </c>
      <c r="BA116" s="51" t="str">
        <f t="shared" si="53"/>
        <v>Gedeeld met NB000036 -D01</v>
      </c>
      <c r="BB116" s="51" t="str">
        <f t="shared" si="53"/>
        <v>Gedeeld met NB000036 -D01</v>
      </c>
      <c r="BC116" s="51" t="str">
        <f t="shared" si="53"/>
        <v>Gedeeld met NB000036 -D01</v>
      </c>
      <c r="BD116" s="51" t="str">
        <f t="shared" si="53"/>
        <v>Gedeeld met NB000036 -D01</v>
      </c>
      <c r="BE116" s="51" t="str">
        <f t="shared" si="53"/>
        <v>Gedeeld met NB000036 -D01</v>
      </c>
      <c r="BF116" s="51" t="str">
        <f t="shared" si="53"/>
        <v>Gedeeld met NB000036 -D01</v>
      </c>
    </row>
    <row r="117" spans="1:59" x14ac:dyDescent="0.2">
      <c r="A117" t="str">
        <f>Tabel1[[#This Row],[Objectcode]]&amp;"-"&amp;Tabel1[[#This Row],[Dakcode]]</f>
        <v>NB000040A-D06</v>
      </c>
      <c r="B117" t="s">
        <v>403</v>
      </c>
      <c r="C117" t="s">
        <v>57</v>
      </c>
      <c r="D117" t="s">
        <v>256</v>
      </c>
      <c r="E117" t="s">
        <v>376</v>
      </c>
      <c r="F117" t="s">
        <v>391</v>
      </c>
      <c r="G117" t="s">
        <v>378</v>
      </c>
      <c r="H117">
        <v>1982</v>
      </c>
      <c r="I117" t="s">
        <v>267</v>
      </c>
      <c r="J117"/>
      <c r="K117" s="50" t="str">
        <f t="shared" si="51"/>
        <v>Zie NB000040A-D01</v>
      </c>
      <c r="L117" s="68" t="s">
        <v>130</v>
      </c>
      <c r="M117" s="69">
        <v>2040</v>
      </c>
      <c r="N117" s="3" t="s">
        <v>185</v>
      </c>
      <c r="O117" t="s">
        <v>90</v>
      </c>
      <c r="P117" s="53">
        <v>13</v>
      </c>
      <c r="Q117" t="s">
        <v>124</v>
      </c>
      <c r="R117" t="s">
        <v>88</v>
      </c>
      <c r="S117" s="51" t="str">
        <f t="shared" si="54"/>
        <v>Gedeeld met NB000040A-D03</v>
      </c>
      <c r="T117" s="8" t="s">
        <v>67</v>
      </c>
      <c r="U117" s="51" t="str">
        <f t="shared" si="55"/>
        <v>Gedeeld met NB000040A-D03</v>
      </c>
      <c r="V117" s="50">
        <v>340</v>
      </c>
      <c r="W117" s="51" t="str">
        <f t="shared" si="56"/>
        <v>Gedeeld met NB000040A-D03</v>
      </c>
      <c r="X117" s="50" t="str">
        <f>IFERROR(Tabel1[[#This Row],[Totaal piekvermogen '[kWp']]]*1000/Tabel1[[#This Row],[Bruto dakoppervlak '[m2']]],"N.v.t.")</f>
        <v>N.v.t.</v>
      </c>
      <c r="Y117" s="51" t="str">
        <f t="shared" si="57"/>
        <v>Gedeeld met NB000040A-D03</v>
      </c>
      <c r="Z117" s="51" t="str">
        <f t="shared" si="57"/>
        <v>Gedeeld met NB000040A-D03</v>
      </c>
      <c r="AA117" t="str">
        <f t="shared" si="57"/>
        <v>Gedeeld met NB000040A-D03</v>
      </c>
      <c r="AB117" t="str">
        <f t="shared" si="57"/>
        <v>Gedeeld met NB000040A-D03</v>
      </c>
      <c r="AC117" s="51" t="str">
        <f t="shared" si="57"/>
        <v>Gedeeld met NB000040A-D03</v>
      </c>
      <c r="AD117" t="str">
        <f t="shared" si="58"/>
        <v>Gedeeld met NB000036 -D01</v>
      </c>
      <c r="AE117" t="str">
        <f t="shared" si="58"/>
        <v>Gedeeld met NB000036 -D01</v>
      </c>
      <c r="AF117" s="9" t="str">
        <f t="shared" si="58"/>
        <v>Gedeeld met NB000036 -D01</v>
      </c>
      <c r="AG117" s="9" t="str">
        <f t="shared" si="52"/>
        <v>Gedeeld met NB000036 -D01</v>
      </c>
      <c r="AH117" s="9" t="str">
        <f t="shared" si="52"/>
        <v>Gedeeld met NB000036 -D01</v>
      </c>
      <c r="AI117" s="60" t="str">
        <f t="shared" si="52"/>
        <v>Gedeeld met NB000036 -D01</v>
      </c>
      <c r="AJ117" s="60" t="str">
        <f t="shared" si="52"/>
        <v>Gedeeld met NB000036 -D01</v>
      </c>
      <c r="AK117" s="60" t="str">
        <f t="shared" si="52"/>
        <v>Gedeeld met NB000036 -D01</v>
      </c>
      <c r="AL117" s="60" t="str">
        <f t="shared" si="52"/>
        <v>Gedeeld met NB000036 -D01</v>
      </c>
      <c r="AM117" s="9" t="str">
        <f t="shared" si="52"/>
        <v>Gedeeld met NB000036 -D01</v>
      </c>
      <c r="AN117" s="9" t="str">
        <f t="shared" si="52"/>
        <v>Gedeeld met NB000036 -D01</v>
      </c>
      <c r="AO117" s="9" t="str">
        <f t="shared" si="52"/>
        <v>Gedeeld met NB000036 -D01</v>
      </c>
      <c r="AP117" s="9" t="str">
        <f t="shared" si="52"/>
        <v>Gedeeld met NB000036 -D01</v>
      </c>
      <c r="AR117" t="str">
        <f t="shared" si="53"/>
        <v>Gedeeld met NB000036 -D01</v>
      </c>
      <c r="AS117" t="str">
        <f t="shared" si="53"/>
        <v>Gedeeld met NB000036 -D01</v>
      </c>
      <c r="AT117" s="51" t="str">
        <f t="shared" si="53"/>
        <v>Gedeeld met NB000036 -D01</v>
      </c>
      <c r="AU117" s="51" t="str">
        <f t="shared" si="53"/>
        <v>Gedeeld met NB000036 -D01</v>
      </c>
      <c r="AV117" s="51" t="str">
        <f t="shared" si="53"/>
        <v>Gedeeld met NB000036 -D01</v>
      </c>
      <c r="AW117" s="51" t="str">
        <f t="shared" si="53"/>
        <v>Gedeeld met NB000036 -D01</v>
      </c>
      <c r="AX117" s="51" t="str">
        <f t="shared" si="53"/>
        <v>Gedeeld met NB000036 -D01</v>
      </c>
      <c r="AY117" s="51" t="str">
        <f t="shared" si="53"/>
        <v>Gedeeld met NB000036 -D01</v>
      </c>
      <c r="AZ117" s="51" t="str">
        <f t="shared" si="53"/>
        <v>Gedeeld met NB000036 -D01</v>
      </c>
      <c r="BA117" s="51" t="str">
        <f t="shared" si="53"/>
        <v>Gedeeld met NB000036 -D01</v>
      </c>
      <c r="BB117" s="51" t="str">
        <f t="shared" si="53"/>
        <v>Gedeeld met NB000036 -D01</v>
      </c>
      <c r="BC117" s="51" t="str">
        <f t="shared" si="53"/>
        <v>Gedeeld met NB000036 -D01</v>
      </c>
      <c r="BD117" s="51" t="str">
        <f t="shared" si="53"/>
        <v>Gedeeld met NB000036 -D01</v>
      </c>
      <c r="BE117" s="51" t="str">
        <f t="shared" si="53"/>
        <v>Gedeeld met NB000036 -D01</v>
      </c>
      <c r="BF117" s="51" t="str">
        <f t="shared" si="53"/>
        <v>Gedeeld met NB000036 -D01</v>
      </c>
    </row>
    <row r="118" spans="1:59" x14ac:dyDescent="0.2">
      <c r="A118" t="str">
        <f>Tabel1[[#This Row],[Objectcode]]&amp;"-"&amp;Tabel1[[#This Row],[Dakcode]]</f>
        <v>NB000040A-D07</v>
      </c>
      <c r="B118" t="s">
        <v>403</v>
      </c>
      <c r="C118" t="s">
        <v>57</v>
      </c>
      <c r="D118" t="s">
        <v>388</v>
      </c>
      <c r="E118" t="s">
        <v>376</v>
      </c>
      <c r="F118" t="s">
        <v>393</v>
      </c>
      <c r="G118" t="s">
        <v>378</v>
      </c>
      <c r="H118">
        <v>1982</v>
      </c>
      <c r="I118" t="s">
        <v>267</v>
      </c>
      <c r="J118"/>
      <c r="K118" s="50" t="str">
        <f t="shared" si="51"/>
        <v>Zie NB000040A-D01</v>
      </c>
      <c r="L118" s="68" t="s">
        <v>130</v>
      </c>
      <c r="M118" s="69">
        <v>2040</v>
      </c>
      <c r="N118" s="3" t="s">
        <v>185</v>
      </c>
      <c r="O118" t="s">
        <v>90</v>
      </c>
      <c r="P118" s="53">
        <v>13</v>
      </c>
      <c r="Q118" t="s">
        <v>124</v>
      </c>
      <c r="R118" t="s">
        <v>88</v>
      </c>
      <c r="S118" s="51" t="str">
        <f t="shared" si="54"/>
        <v>Gedeeld met NB000040A-D03</v>
      </c>
      <c r="T118" s="8" t="s">
        <v>67</v>
      </c>
      <c r="U118" s="51" t="str">
        <f t="shared" si="55"/>
        <v>Gedeeld met NB000040A-D03</v>
      </c>
      <c r="V118" s="50">
        <v>340</v>
      </c>
      <c r="W118" s="51" t="str">
        <f t="shared" si="56"/>
        <v>Gedeeld met NB000040A-D03</v>
      </c>
      <c r="X118" s="50" t="str">
        <f>IFERROR(Tabel1[[#This Row],[Totaal piekvermogen '[kWp']]]*1000/Tabel1[[#This Row],[Bruto dakoppervlak '[m2']]],"N.v.t.")</f>
        <v>N.v.t.</v>
      </c>
      <c r="Y118" s="51" t="str">
        <f t="shared" si="57"/>
        <v>Gedeeld met NB000040A-D03</v>
      </c>
      <c r="Z118" s="51" t="str">
        <f t="shared" si="57"/>
        <v>Gedeeld met NB000040A-D03</v>
      </c>
      <c r="AA118" t="str">
        <f t="shared" si="57"/>
        <v>Gedeeld met NB000040A-D03</v>
      </c>
      <c r="AB118" t="str">
        <f t="shared" si="57"/>
        <v>Gedeeld met NB000040A-D03</v>
      </c>
      <c r="AC118" s="51" t="str">
        <f t="shared" si="57"/>
        <v>Gedeeld met NB000040A-D03</v>
      </c>
      <c r="AD118" t="str">
        <f t="shared" si="58"/>
        <v>Gedeeld met NB000036 -D01</v>
      </c>
      <c r="AE118" t="str">
        <f t="shared" si="58"/>
        <v>Gedeeld met NB000036 -D01</v>
      </c>
      <c r="AF118" s="9" t="str">
        <f t="shared" si="58"/>
        <v>Gedeeld met NB000036 -D01</v>
      </c>
      <c r="AG118" s="9" t="str">
        <f t="shared" si="52"/>
        <v>Gedeeld met NB000036 -D01</v>
      </c>
      <c r="AH118" s="9" t="str">
        <f t="shared" si="52"/>
        <v>Gedeeld met NB000036 -D01</v>
      </c>
      <c r="AI118" s="60" t="str">
        <f t="shared" si="52"/>
        <v>Gedeeld met NB000036 -D01</v>
      </c>
      <c r="AJ118" s="60" t="str">
        <f t="shared" si="52"/>
        <v>Gedeeld met NB000036 -D01</v>
      </c>
      <c r="AK118" s="60" t="str">
        <f t="shared" si="52"/>
        <v>Gedeeld met NB000036 -D01</v>
      </c>
      <c r="AL118" s="60" t="str">
        <f t="shared" si="52"/>
        <v>Gedeeld met NB000036 -D01</v>
      </c>
      <c r="AM118" s="9" t="str">
        <f t="shared" si="52"/>
        <v>Gedeeld met NB000036 -D01</v>
      </c>
      <c r="AN118" s="9" t="str">
        <f t="shared" si="52"/>
        <v>Gedeeld met NB000036 -D01</v>
      </c>
      <c r="AO118" s="9" t="str">
        <f t="shared" si="52"/>
        <v>Gedeeld met NB000036 -D01</v>
      </c>
      <c r="AP118" s="9" t="str">
        <f t="shared" si="52"/>
        <v>Gedeeld met NB000036 -D01</v>
      </c>
      <c r="AR118" t="str">
        <f t="shared" si="53"/>
        <v>Gedeeld met NB000036 -D01</v>
      </c>
      <c r="AS118" t="str">
        <f t="shared" si="53"/>
        <v>Gedeeld met NB000036 -D01</v>
      </c>
      <c r="AT118" s="51" t="str">
        <f t="shared" si="53"/>
        <v>Gedeeld met NB000036 -D01</v>
      </c>
      <c r="AU118" s="51" t="str">
        <f t="shared" si="53"/>
        <v>Gedeeld met NB000036 -D01</v>
      </c>
      <c r="AV118" s="51" t="str">
        <f t="shared" si="53"/>
        <v>Gedeeld met NB000036 -D01</v>
      </c>
      <c r="AW118" s="51" t="str">
        <f t="shared" si="53"/>
        <v>Gedeeld met NB000036 -D01</v>
      </c>
      <c r="AX118" s="51" t="str">
        <f t="shared" si="53"/>
        <v>Gedeeld met NB000036 -D01</v>
      </c>
      <c r="AY118" s="51" t="str">
        <f t="shared" si="53"/>
        <v>Gedeeld met NB000036 -D01</v>
      </c>
      <c r="AZ118" s="51" t="str">
        <f t="shared" si="53"/>
        <v>Gedeeld met NB000036 -D01</v>
      </c>
      <c r="BA118" s="51" t="str">
        <f t="shared" si="53"/>
        <v>Gedeeld met NB000036 -D01</v>
      </c>
      <c r="BB118" s="51" t="str">
        <f t="shared" si="53"/>
        <v>Gedeeld met NB000036 -D01</v>
      </c>
      <c r="BC118" s="51" t="str">
        <f t="shared" si="53"/>
        <v>Gedeeld met NB000036 -D01</v>
      </c>
      <c r="BD118" s="51" t="str">
        <f t="shared" si="53"/>
        <v>Gedeeld met NB000036 -D01</v>
      </c>
      <c r="BE118" s="51" t="str">
        <f t="shared" si="53"/>
        <v>Gedeeld met NB000036 -D01</v>
      </c>
      <c r="BF118" s="51" t="str">
        <f t="shared" si="53"/>
        <v>Gedeeld met NB000036 -D01</v>
      </c>
    </row>
    <row r="119" spans="1:59" x14ac:dyDescent="0.2">
      <c r="A119" t="str">
        <f>Tabel1[[#This Row],[Objectcode]]&amp;"-"&amp;Tabel1[[#This Row],[Dakcode]]</f>
        <v>NB000040A-D08</v>
      </c>
      <c r="B119" t="s">
        <v>403</v>
      </c>
      <c r="C119" t="s">
        <v>57</v>
      </c>
      <c r="D119" t="s">
        <v>390</v>
      </c>
      <c r="E119" t="s">
        <v>376</v>
      </c>
      <c r="F119" t="s">
        <v>395</v>
      </c>
      <c r="G119" t="s">
        <v>378</v>
      </c>
      <c r="H119">
        <v>1982</v>
      </c>
      <c r="I119" t="s">
        <v>267</v>
      </c>
      <c r="J119"/>
      <c r="K119" s="50" t="str">
        <f t="shared" si="51"/>
        <v>Zie NB000040A-D01</v>
      </c>
      <c r="L119" s="68" t="s">
        <v>130</v>
      </c>
      <c r="M119" s="69">
        <v>2040</v>
      </c>
      <c r="N119" s="3" t="s">
        <v>185</v>
      </c>
      <c r="O119" t="s">
        <v>90</v>
      </c>
      <c r="P119" s="53">
        <v>13</v>
      </c>
      <c r="Q119" t="s">
        <v>124</v>
      </c>
      <c r="R119" t="s">
        <v>88</v>
      </c>
      <c r="S119" s="51" t="str">
        <f t="shared" si="54"/>
        <v>Gedeeld met NB000040A-D03</v>
      </c>
      <c r="T119" s="8" t="s">
        <v>67</v>
      </c>
      <c r="U119" s="51" t="str">
        <f t="shared" si="55"/>
        <v>Gedeeld met NB000040A-D03</v>
      </c>
      <c r="V119" s="50">
        <v>340</v>
      </c>
      <c r="W119" s="51" t="str">
        <f t="shared" si="56"/>
        <v>Gedeeld met NB000040A-D03</v>
      </c>
      <c r="X119" s="50" t="str">
        <f>IFERROR(Tabel1[[#This Row],[Totaal piekvermogen '[kWp']]]*1000/Tabel1[[#This Row],[Bruto dakoppervlak '[m2']]],"N.v.t.")</f>
        <v>N.v.t.</v>
      </c>
      <c r="Y119" s="51" t="str">
        <f t="shared" si="57"/>
        <v>Gedeeld met NB000040A-D03</v>
      </c>
      <c r="Z119" s="51" t="str">
        <f t="shared" si="57"/>
        <v>Gedeeld met NB000040A-D03</v>
      </c>
      <c r="AA119" t="str">
        <f t="shared" si="57"/>
        <v>Gedeeld met NB000040A-D03</v>
      </c>
      <c r="AB119" t="str">
        <f t="shared" si="57"/>
        <v>Gedeeld met NB000040A-D03</v>
      </c>
      <c r="AC119" s="51" t="str">
        <f t="shared" si="57"/>
        <v>Gedeeld met NB000040A-D03</v>
      </c>
      <c r="AD119" t="str">
        <f t="shared" si="58"/>
        <v>Gedeeld met NB000036 -D01</v>
      </c>
      <c r="AE119" t="str">
        <f t="shared" si="58"/>
        <v>Gedeeld met NB000036 -D01</v>
      </c>
      <c r="AF119" s="9" t="str">
        <f t="shared" si="58"/>
        <v>Gedeeld met NB000036 -D01</v>
      </c>
      <c r="AG119" s="9" t="str">
        <f t="shared" si="52"/>
        <v>Gedeeld met NB000036 -D01</v>
      </c>
      <c r="AH119" s="9" t="str">
        <f t="shared" si="52"/>
        <v>Gedeeld met NB000036 -D01</v>
      </c>
      <c r="AI119" s="60" t="str">
        <f t="shared" si="52"/>
        <v>Gedeeld met NB000036 -D01</v>
      </c>
      <c r="AJ119" s="60" t="str">
        <f t="shared" si="52"/>
        <v>Gedeeld met NB000036 -D01</v>
      </c>
      <c r="AK119" s="60" t="str">
        <f t="shared" si="52"/>
        <v>Gedeeld met NB000036 -D01</v>
      </c>
      <c r="AL119" s="60" t="str">
        <f t="shared" si="52"/>
        <v>Gedeeld met NB000036 -D01</v>
      </c>
      <c r="AM119" s="9" t="str">
        <f t="shared" si="52"/>
        <v>Gedeeld met NB000036 -D01</v>
      </c>
      <c r="AN119" s="9" t="str">
        <f t="shared" si="52"/>
        <v>Gedeeld met NB000036 -D01</v>
      </c>
      <c r="AO119" s="9" t="str">
        <f t="shared" si="52"/>
        <v>Gedeeld met NB000036 -D01</v>
      </c>
      <c r="AP119" s="9" t="str">
        <f t="shared" si="52"/>
        <v>Gedeeld met NB000036 -D01</v>
      </c>
      <c r="AR119" t="str">
        <f t="shared" si="53"/>
        <v>Gedeeld met NB000036 -D01</v>
      </c>
      <c r="AS119" t="str">
        <f t="shared" si="53"/>
        <v>Gedeeld met NB000036 -D01</v>
      </c>
      <c r="AT119" s="51" t="str">
        <f t="shared" si="53"/>
        <v>Gedeeld met NB000036 -D01</v>
      </c>
      <c r="AU119" s="51" t="str">
        <f t="shared" si="53"/>
        <v>Gedeeld met NB000036 -D01</v>
      </c>
      <c r="AV119" s="51" t="str">
        <f t="shared" si="53"/>
        <v>Gedeeld met NB000036 -D01</v>
      </c>
      <c r="AW119" s="51" t="str">
        <f t="shared" si="53"/>
        <v>Gedeeld met NB000036 -D01</v>
      </c>
      <c r="AX119" s="51" t="str">
        <f t="shared" si="53"/>
        <v>Gedeeld met NB000036 -D01</v>
      </c>
      <c r="AY119" s="51" t="str">
        <f t="shared" si="53"/>
        <v>Gedeeld met NB000036 -D01</v>
      </c>
      <c r="AZ119" s="51" t="str">
        <f t="shared" si="53"/>
        <v>Gedeeld met NB000036 -D01</v>
      </c>
      <c r="BA119" s="51" t="str">
        <f t="shared" si="53"/>
        <v>Gedeeld met NB000036 -D01</v>
      </c>
      <c r="BB119" s="51" t="str">
        <f t="shared" si="53"/>
        <v>Gedeeld met NB000036 -D01</v>
      </c>
      <c r="BC119" s="51" t="str">
        <f t="shared" si="53"/>
        <v>Gedeeld met NB000036 -D01</v>
      </c>
      <c r="BD119" s="51" t="str">
        <f t="shared" si="53"/>
        <v>Gedeeld met NB000036 -D01</v>
      </c>
      <c r="BE119" s="51" t="str">
        <f t="shared" si="53"/>
        <v>Gedeeld met NB000036 -D01</v>
      </c>
      <c r="BF119" s="51" t="str">
        <f t="shared" si="53"/>
        <v>Gedeeld met NB000036 -D01</v>
      </c>
    </row>
    <row r="120" spans="1:59" x14ac:dyDescent="0.2">
      <c r="A120" t="str">
        <f>Tabel1[[#This Row],[Objectcode]]&amp;"-"&amp;Tabel1[[#This Row],[Dakcode]]</f>
        <v>NB000040A-D09</v>
      </c>
      <c r="B120" t="s">
        <v>403</v>
      </c>
      <c r="C120" t="s">
        <v>57</v>
      </c>
      <c r="D120" t="s">
        <v>392</v>
      </c>
      <c r="E120" t="s">
        <v>376</v>
      </c>
      <c r="F120" t="s">
        <v>404</v>
      </c>
      <c r="G120" t="s">
        <v>378</v>
      </c>
      <c r="H120">
        <v>1982</v>
      </c>
      <c r="I120" t="s">
        <v>267</v>
      </c>
      <c r="J120"/>
      <c r="K120" s="50" t="str">
        <f t="shared" si="51"/>
        <v>Zie NB000040A-D01</v>
      </c>
      <c r="L120" s="68" t="s">
        <v>130</v>
      </c>
      <c r="M120" s="69">
        <v>2040</v>
      </c>
      <c r="N120" s="3" t="s">
        <v>185</v>
      </c>
      <c r="O120" t="s">
        <v>90</v>
      </c>
      <c r="P120" s="53">
        <v>13</v>
      </c>
      <c r="Q120" t="s">
        <v>124</v>
      </c>
      <c r="R120" t="s">
        <v>88</v>
      </c>
      <c r="S120" s="51" t="str">
        <f t="shared" si="54"/>
        <v>Gedeeld met NB000040A-D03</v>
      </c>
      <c r="T120" s="8" t="s">
        <v>67</v>
      </c>
      <c r="U120" s="51" t="str">
        <f t="shared" si="55"/>
        <v>Gedeeld met NB000040A-D03</v>
      </c>
      <c r="V120" s="50">
        <v>340</v>
      </c>
      <c r="W120" s="51" t="str">
        <f t="shared" si="56"/>
        <v>Gedeeld met NB000040A-D03</v>
      </c>
      <c r="X120" s="50" t="str">
        <f>IFERROR(Tabel1[[#This Row],[Totaal piekvermogen '[kWp']]]*1000/Tabel1[[#This Row],[Bruto dakoppervlak '[m2']]],"N.v.t.")</f>
        <v>N.v.t.</v>
      </c>
      <c r="Y120" s="51" t="str">
        <f t="shared" si="57"/>
        <v>Gedeeld met NB000040A-D03</v>
      </c>
      <c r="Z120" s="51" t="str">
        <f t="shared" si="57"/>
        <v>Gedeeld met NB000040A-D03</v>
      </c>
      <c r="AA120" t="str">
        <f t="shared" si="57"/>
        <v>Gedeeld met NB000040A-D03</v>
      </c>
      <c r="AB120" t="str">
        <f t="shared" si="57"/>
        <v>Gedeeld met NB000040A-D03</v>
      </c>
      <c r="AC120" s="51" t="str">
        <f t="shared" si="57"/>
        <v>Gedeeld met NB000040A-D03</v>
      </c>
      <c r="AD120" t="str">
        <f t="shared" si="58"/>
        <v>Gedeeld met NB000036 -D01</v>
      </c>
      <c r="AE120" t="str">
        <f t="shared" si="58"/>
        <v>Gedeeld met NB000036 -D01</v>
      </c>
      <c r="AF120" s="9" t="str">
        <f t="shared" si="58"/>
        <v>Gedeeld met NB000036 -D01</v>
      </c>
      <c r="AG120" s="9" t="str">
        <f t="shared" si="52"/>
        <v>Gedeeld met NB000036 -D01</v>
      </c>
      <c r="AH120" s="9" t="str">
        <f t="shared" si="52"/>
        <v>Gedeeld met NB000036 -D01</v>
      </c>
      <c r="AI120" s="60" t="str">
        <f t="shared" si="52"/>
        <v>Gedeeld met NB000036 -D01</v>
      </c>
      <c r="AJ120" s="60" t="str">
        <f t="shared" si="52"/>
        <v>Gedeeld met NB000036 -D01</v>
      </c>
      <c r="AK120" s="60" t="str">
        <f t="shared" si="52"/>
        <v>Gedeeld met NB000036 -D01</v>
      </c>
      <c r="AL120" s="60" t="str">
        <f t="shared" si="52"/>
        <v>Gedeeld met NB000036 -D01</v>
      </c>
      <c r="AM120" s="9" t="str">
        <f t="shared" si="52"/>
        <v>Gedeeld met NB000036 -D01</v>
      </c>
      <c r="AN120" s="9" t="str">
        <f t="shared" si="52"/>
        <v>Gedeeld met NB000036 -D01</v>
      </c>
      <c r="AO120" s="9" t="str">
        <f t="shared" si="52"/>
        <v>Gedeeld met NB000036 -D01</v>
      </c>
      <c r="AP120" s="9" t="str">
        <f t="shared" si="52"/>
        <v>Gedeeld met NB000036 -D01</v>
      </c>
      <c r="AR120" t="str">
        <f t="shared" si="53"/>
        <v>Gedeeld met NB000036 -D01</v>
      </c>
      <c r="AS120" t="str">
        <f t="shared" si="53"/>
        <v>Gedeeld met NB000036 -D01</v>
      </c>
      <c r="AT120" s="51" t="str">
        <f t="shared" si="53"/>
        <v>Gedeeld met NB000036 -D01</v>
      </c>
      <c r="AU120" s="51" t="str">
        <f t="shared" si="53"/>
        <v>Gedeeld met NB000036 -D01</v>
      </c>
      <c r="AV120" s="51" t="str">
        <f t="shared" si="53"/>
        <v>Gedeeld met NB000036 -D01</v>
      </c>
      <c r="AW120" s="51" t="str">
        <f t="shared" si="53"/>
        <v>Gedeeld met NB000036 -D01</v>
      </c>
      <c r="AX120" s="51" t="str">
        <f t="shared" si="53"/>
        <v>Gedeeld met NB000036 -D01</v>
      </c>
      <c r="AY120" s="51" t="str">
        <f t="shared" si="53"/>
        <v>Gedeeld met NB000036 -D01</v>
      </c>
      <c r="AZ120" s="51" t="str">
        <f t="shared" si="53"/>
        <v>Gedeeld met NB000036 -D01</v>
      </c>
      <c r="BA120" s="51" t="str">
        <f t="shared" si="53"/>
        <v>Gedeeld met NB000036 -D01</v>
      </c>
      <c r="BB120" s="51" t="str">
        <f t="shared" si="53"/>
        <v>Gedeeld met NB000036 -D01</v>
      </c>
      <c r="BC120" s="51" t="str">
        <f t="shared" si="53"/>
        <v>Gedeeld met NB000036 -D01</v>
      </c>
      <c r="BD120" s="51" t="str">
        <f t="shared" si="53"/>
        <v>Gedeeld met NB000036 -D01</v>
      </c>
      <c r="BE120" s="51" t="str">
        <f t="shared" si="53"/>
        <v>Gedeeld met NB000036 -D01</v>
      </c>
      <c r="BF120" s="51" t="str">
        <f t="shared" si="53"/>
        <v>Gedeeld met NB000036 -D01</v>
      </c>
    </row>
    <row r="121" spans="1:59" x14ac:dyDescent="0.2">
      <c r="A121" t="str">
        <f>Tabel1[[#This Row],[Objectcode]]&amp;"-"&amp;Tabel1[[#This Row],[Dakcode]]</f>
        <v>NB000040A-D10</v>
      </c>
      <c r="B121" t="s">
        <v>403</v>
      </c>
      <c r="C121" t="s">
        <v>57</v>
      </c>
      <c r="D121" t="s">
        <v>394</v>
      </c>
      <c r="E121" t="s">
        <v>376</v>
      </c>
      <c r="F121" t="s">
        <v>405</v>
      </c>
      <c r="G121" t="s">
        <v>378</v>
      </c>
      <c r="H121">
        <v>1982</v>
      </c>
      <c r="I121" t="s">
        <v>267</v>
      </c>
      <c r="J121"/>
      <c r="K121" s="50" t="str">
        <f t="shared" si="51"/>
        <v>Zie NB000040A-D01</v>
      </c>
      <c r="L121" s="68" t="s">
        <v>130</v>
      </c>
      <c r="M121" s="69">
        <v>2040</v>
      </c>
      <c r="N121" s="3" t="s">
        <v>185</v>
      </c>
      <c r="O121" t="s">
        <v>90</v>
      </c>
      <c r="P121" s="53">
        <v>13</v>
      </c>
      <c r="Q121" t="s">
        <v>124</v>
      </c>
      <c r="R121" t="s">
        <v>88</v>
      </c>
      <c r="S121" s="51" t="str">
        <f t="shared" si="54"/>
        <v>Gedeeld met NB000040A-D03</v>
      </c>
      <c r="T121" s="8" t="s">
        <v>67</v>
      </c>
      <c r="U121" s="51" t="str">
        <f t="shared" si="55"/>
        <v>Gedeeld met NB000040A-D03</v>
      </c>
      <c r="V121" s="50">
        <v>340</v>
      </c>
      <c r="W121" s="51" t="str">
        <f t="shared" si="56"/>
        <v>Gedeeld met NB000040A-D03</v>
      </c>
      <c r="X121" s="50" t="str">
        <f>IFERROR(Tabel1[[#This Row],[Totaal piekvermogen '[kWp']]]*1000/Tabel1[[#This Row],[Bruto dakoppervlak '[m2']]],"N.v.t.")</f>
        <v>N.v.t.</v>
      </c>
      <c r="Y121" s="51" t="str">
        <f t="shared" si="57"/>
        <v>Gedeeld met NB000040A-D03</v>
      </c>
      <c r="Z121" s="51" t="str">
        <f t="shared" si="57"/>
        <v>Gedeeld met NB000040A-D03</v>
      </c>
      <c r="AA121" t="str">
        <f t="shared" si="57"/>
        <v>Gedeeld met NB000040A-D03</v>
      </c>
      <c r="AB121" t="str">
        <f t="shared" si="57"/>
        <v>Gedeeld met NB000040A-D03</v>
      </c>
      <c r="AC121" s="51" t="str">
        <f t="shared" si="57"/>
        <v>Gedeeld met NB000040A-D03</v>
      </c>
      <c r="AD121" t="str">
        <f t="shared" si="58"/>
        <v>Gedeeld met NB000036 -D01</v>
      </c>
      <c r="AE121" t="str">
        <f t="shared" si="58"/>
        <v>Gedeeld met NB000036 -D01</v>
      </c>
      <c r="AF121" s="9" t="str">
        <f t="shared" si="58"/>
        <v>Gedeeld met NB000036 -D01</v>
      </c>
      <c r="AG121" s="9" t="str">
        <f t="shared" si="52"/>
        <v>Gedeeld met NB000036 -D01</v>
      </c>
      <c r="AH121" s="9" t="str">
        <f t="shared" si="52"/>
        <v>Gedeeld met NB000036 -D01</v>
      </c>
      <c r="AI121" s="60" t="str">
        <f t="shared" si="52"/>
        <v>Gedeeld met NB000036 -D01</v>
      </c>
      <c r="AJ121" s="60" t="str">
        <f t="shared" si="52"/>
        <v>Gedeeld met NB000036 -D01</v>
      </c>
      <c r="AK121" s="60" t="str">
        <f t="shared" si="52"/>
        <v>Gedeeld met NB000036 -D01</v>
      </c>
      <c r="AL121" s="60" t="str">
        <f t="shared" si="52"/>
        <v>Gedeeld met NB000036 -D01</v>
      </c>
      <c r="AM121" s="9" t="str">
        <f t="shared" si="52"/>
        <v>Gedeeld met NB000036 -D01</v>
      </c>
      <c r="AN121" s="9" t="str">
        <f t="shared" si="52"/>
        <v>Gedeeld met NB000036 -D01</v>
      </c>
      <c r="AO121" s="9" t="str">
        <f t="shared" si="52"/>
        <v>Gedeeld met NB000036 -D01</v>
      </c>
      <c r="AP121" s="9" t="str">
        <f t="shared" si="52"/>
        <v>Gedeeld met NB000036 -D01</v>
      </c>
      <c r="AR121" t="str">
        <f t="shared" si="53"/>
        <v>Gedeeld met NB000036 -D01</v>
      </c>
      <c r="AS121" t="str">
        <f t="shared" si="53"/>
        <v>Gedeeld met NB000036 -D01</v>
      </c>
      <c r="AT121" s="51" t="str">
        <f t="shared" si="53"/>
        <v>Gedeeld met NB000036 -D01</v>
      </c>
      <c r="AU121" s="51" t="str">
        <f t="shared" si="53"/>
        <v>Gedeeld met NB000036 -D01</v>
      </c>
      <c r="AV121" s="51" t="str">
        <f t="shared" si="53"/>
        <v>Gedeeld met NB000036 -D01</v>
      </c>
      <c r="AW121" s="51" t="str">
        <f t="shared" si="53"/>
        <v>Gedeeld met NB000036 -D01</v>
      </c>
      <c r="AX121" s="51" t="str">
        <f t="shared" si="53"/>
        <v>Gedeeld met NB000036 -D01</v>
      </c>
      <c r="AY121" s="51" t="str">
        <f t="shared" si="53"/>
        <v>Gedeeld met NB000036 -D01</v>
      </c>
      <c r="AZ121" s="51" t="str">
        <f t="shared" si="53"/>
        <v>Gedeeld met NB000036 -D01</v>
      </c>
      <c r="BA121" s="51" t="str">
        <f t="shared" si="53"/>
        <v>Gedeeld met NB000036 -D01</v>
      </c>
      <c r="BB121" s="51" t="str">
        <f t="shared" si="53"/>
        <v>Gedeeld met NB000036 -D01</v>
      </c>
      <c r="BC121" s="51" t="str">
        <f t="shared" si="53"/>
        <v>Gedeeld met NB000036 -D01</v>
      </c>
      <c r="BD121" s="51" t="str">
        <f t="shared" si="53"/>
        <v>Gedeeld met NB000036 -D01</v>
      </c>
      <c r="BE121" s="51" t="str">
        <f t="shared" si="53"/>
        <v>Gedeeld met NB000036 -D01</v>
      </c>
      <c r="BF121" s="51" t="str">
        <f t="shared" si="53"/>
        <v>Gedeeld met NB000036 -D01</v>
      </c>
    </row>
    <row r="122" spans="1:59" x14ac:dyDescent="0.2">
      <c r="A122" t="str">
        <f>Tabel1[[#This Row],[Objectcode]]&amp;"-"&amp;Tabel1[[#This Row],[Dakcode]]</f>
        <v>NB000040-D01</v>
      </c>
      <c r="B122" t="s">
        <v>402</v>
      </c>
      <c r="C122" t="s">
        <v>57</v>
      </c>
      <c r="D122" t="s">
        <v>58</v>
      </c>
      <c r="E122" t="s">
        <v>376</v>
      </c>
      <c r="F122" t="s">
        <v>377</v>
      </c>
      <c r="G122" t="s">
        <v>378</v>
      </c>
      <c r="H122">
        <v>1982</v>
      </c>
      <c r="I122" t="s">
        <v>267</v>
      </c>
      <c r="J122"/>
      <c r="K122" s="50">
        <v>500</v>
      </c>
      <c r="L122" s="68" t="s">
        <v>841</v>
      </c>
      <c r="M122" s="69">
        <v>2040</v>
      </c>
      <c r="N122" s="3" t="s">
        <v>185</v>
      </c>
      <c r="O122" t="s">
        <v>90</v>
      </c>
      <c r="P122" s="53" t="s">
        <v>79</v>
      </c>
      <c r="Q122" t="s">
        <v>124</v>
      </c>
      <c r="R122" t="s">
        <v>88</v>
      </c>
      <c r="S122" s="50">
        <v>194.6</v>
      </c>
      <c r="T122" s="8" t="s">
        <v>67</v>
      </c>
      <c r="U122" s="50">
        <v>0</v>
      </c>
      <c r="V122" s="50">
        <v>340</v>
      </c>
      <c r="W122" s="49">
        <f>Tabel1[[#This Row],[Aantal panelen]]*Tabel1[[#This Row],[Paneelpiekvermogen '[Wp']]]/1000</f>
        <v>0</v>
      </c>
      <c r="X122" s="50">
        <f>IFERROR(Tabel1[[#This Row],[Totaal piekvermogen '[kWp']]]*1000/Tabel1[[#This Row],[Bruto dakoppervlak '[m2']]],"N.v.t.")</f>
        <v>0</v>
      </c>
      <c r="Y122" s="50">
        <v>0</v>
      </c>
      <c r="Z122" s="50">
        <f>Tabel1[[#This Row],[Totaal piekvermogen '[kWp']]]*Tabel1[[#This Row],[Specifieke opbrengst '[kWh/kWp jaar']]]</f>
        <v>0</v>
      </c>
      <c r="AA122" t="s">
        <v>114</v>
      </c>
      <c r="AB122" t="s">
        <v>114</v>
      </c>
      <c r="AC122" s="51" t="s">
        <v>114</v>
      </c>
      <c r="AD122" t="s">
        <v>70</v>
      </c>
      <c r="AE122" t="s">
        <v>99</v>
      </c>
      <c r="AF122" s="9" t="s">
        <v>379</v>
      </c>
      <c r="AG122" s="9" t="str">
        <f t="shared" si="52"/>
        <v>Gedeeld met NB000036 -D01</v>
      </c>
      <c r="AH122" s="9" t="str">
        <f t="shared" si="52"/>
        <v>Gedeeld met NB000036 -D01</v>
      </c>
      <c r="AI122" s="60" t="str">
        <f t="shared" si="52"/>
        <v>Gedeeld met NB000036 -D01</v>
      </c>
      <c r="AJ122" s="60" t="str">
        <f t="shared" si="52"/>
        <v>Gedeeld met NB000036 -D01</v>
      </c>
      <c r="AK122" s="60" t="str">
        <f t="shared" si="52"/>
        <v>Gedeeld met NB000036 -D01</v>
      </c>
      <c r="AL122" s="60" t="str">
        <f t="shared" si="52"/>
        <v>Gedeeld met NB000036 -D01</v>
      </c>
      <c r="AM122" s="9" t="str">
        <f t="shared" si="52"/>
        <v>Gedeeld met NB000036 -D01</v>
      </c>
      <c r="AN122" s="9" t="str">
        <f t="shared" si="52"/>
        <v>Gedeeld met NB000036 -D01</v>
      </c>
      <c r="AO122" s="9" t="str">
        <f t="shared" si="52"/>
        <v>Gedeeld met NB000036 -D01</v>
      </c>
      <c r="AP122" s="9" t="str">
        <f t="shared" si="52"/>
        <v>Gedeeld met NB000036 -D01</v>
      </c>
      <c r="AR122" t="str">
        <f t="shared" si="53"/>
        <v>Gedeeld met NB000036 -D01</v>
      </c>
      <c r="AS122" t="str">
        <f t="shared" si="53"/>
        <v>Gedeeld met NB000036 -D01</v>
      </c>
      <c r="AT122" s="51" t="str">
        <f t="shared" si="53"/>
        <v>Gedeeld met NB000036 -D01</v>
      </c>
      <c r="AU122" s="51" t="str">
        <f t="shared" si="53"/>
        <v>Gedeeld met NB000036 -D01</v>
      </c>
      <c r="AV122" s="51" t="str">
        <f t="shared" si="53"/>
        <v>Gedeeld met NB000036 -D01</v>
      </c>
      <c r="AW122" s="51" t="str">
        <f t="shared" si="53"/>
        <v>Gedeeld met NB000036 -D01</v>
      </c>
      <c r="AX122" s="51" t="str">
        <f t="shared" si="53"/>
        <v>Gedeeld met NB000036 -D01</v>
      </c>
      <c r="AY122" s="51" t="str">
        <f t="shared" si="53"/>
        <v>Gedeeld met NB000036 -D01</v>
      </c>
      <c r="AZ122" s="51" t="str">
        <f t="shared" si="53"/>
        <v>Gedeeld met NB000036 -D01</v>
      </c>
      <c r="BA122" s="51" t="str">
        <f t="shared" si="53"/>
        <v>Gedeeld met NB000036 -D01</v>
      </c>
      <c r="BB122" s="51" t="str">
        <f t="shared" si="53"/>
        <v>Gedeeld met NB000036 -D01</v>
      </c>
      <c r="BC122" s="51" t="str">
        <f t="shared" si="53"/>
        <v>Gedeeld met NB000036 -D01</v>
      </c>
      <c r="BD122" s="51" t="str">
        <f t="shared" si="53"/>
        <v>Gedeeld met NB000036 -D01</v>
      </c>
      <c r="BE122" s="51" t="str">
        <f t="shared" si="53"/>
        <v>Gedeeld met NB000036 -D01</v>
      </c>
      <c r="BF122" s="51" t="str">
        <f t="shared" si="53"/>
        <v>Gedeeld met NB000036 -D01</v>
      </c>
    </row>
    <row r="123" spans="1:59" x14ac:dyDescent="0.2">
      <c r="A123" t="str">
        <f>Tabel1[[#This Row],[Objectcode]]&amp;"-"&amp;Tabel1[[#This Row],[Dakcode]]</f>
        <v>NB000040-D02</v>
      </c>
      <c r="B123" t="s">
        <v>402</v>
      </c>
      <c r="C123" t="s">
        <v>57</v>
      </c>
      <c r="D123" t="s">
        <v>94</v>
      </c>
      <c r="E123" t="s">
        <v>376</v>
      </c>
      <c r="F123" t="s">
        <v>383</v>
      </c>
      <c r="G123" t="s">
        <v>378</v>
      </c>
      <c r="H123">
        <v>1982</v>
      </c>
      <c r="I123" t="s">
        <v>267</v>
      </c>
      <c r="J123"/>
      <c r="K123" s="50" t="str">
        <f>"Zie "&amp;$A$112</f>
        <v>Zie NB000040A-D01</v>
      </c>
      <c r="L123" s="68" t="s">
        <v>841</v>
      </c>
      <c r="M123" s="69">
        <v>2040</v>
      </c>
      <c r="N123" s="3" t="s">
        <v>185</v>
      </c>
      <c r="O123" t="s">
        <v>90</v>
      </c>
      <c r="P123" s="53" t="s">
        <v>79</v>
      </c>
      <c r="Q123" t="s">
        <v>124</v>
      </c>
      <c r="R123" t="s">
        <v>88</v>
      </c>
      <c r="S123" s="51" t="str">
        <f>"Gedeeld met "&amp;$A$112</f>
        <v>Gedeeld met NB000040A-D01</v>
      </c>
      <c r="T123" s="8" t="s">
        <v>67</v>
      </c>
      <c r="U123" s="50">
        <v>0</v>
      </c>
      <c r="V123" s="50">
        <v>340</v>
      </c>
      <c r="W123" s="49">
        <f>Tabel1[[#This Row],[Aantal panelen]]*Tabel1[[#This Row],[Paneelpiekvermogen '[Wp']]]/1000</f>
        <v>0</v>
      </c>
      <c r="X123" s="50" t="str">
        <f>IFERROR(Tabel1[[#This Row],[Totaal piekvermogen '[kWp']]]*1000/Tabel1[[#This Row],[Bruto dakoppervlak '[m2']]],"N.v.t.")</f>
        <v>N.v.t.</v>
      </c>
      <c r="Y123" s="50">
        <v>0</v>
      </c>
      <c r="Z123" s="50">
        <f>Tabel1[[#This Row],[Totaal piekvermogen '[kWp']]]*Tabel1[[#This Row],[Specifieke opbrengst '[kWh/kWp jaar']]]</f>
        <v>0</v>
      </c>
      <c r="AA123" t="s">
        <v>114</v>
      </c>
      <c r="AB123" t="s">
        <v>114</v>
      </c>
      <c r="AC123" s="51" t="s">
        <v>114</v>
      </c>
      <c r="AD123" t="s">
        <v>70</v>
      </c>
      <c r="AE123" t="str">
        <f>"Gedeeld met "&amp;$A$100</f>
        <v>Gedeeld met NB000036 -D01</v>
      </c>
      <c r="AF123" s="9" t="str">
        <f>"Gedeeld met "&amp;$A$100</f>
        <v>Gedeeld met NB000036 -D01</v>
      </c>
      <c r="AG123" s="9" t="str">
        <f t="shared" si="52"/>
        <v>Gedeeld met NB000036 -D01</v>
      </c>
      <c r="AH123" s="9" t="str">
        <f t="shared" si="52"/>
        <v>Gedeeld met NB000036 -D01</v>
      </c>
      <c r="AI123" s="60" t="str">
        <f t="shared" si="52"/>
        <v>Gedeeld met NB000036 -D01</v>
      </c>
      <c r="AJ123" s="60" t="str">
        <f t="shared" si="52"/>
        <v>Gedeeld met NB000036 -D01</v>
      </c>
      <c r="AK123" s="60" t="str">
        <f t="shared" si="52"/>
        <v>Gedeeld met NB000036 -D01</v>
      </c>
      <c r="AL123" s="60" t="str">
        <f t="shared" si="52"/>
        <v>Gedeeld met NB000036 -D01</v>
      </c>
      <c r="AM123" s="9" t="str">
        <f t="shared" si="52"/>
        <v>Gedeeld met NB000036 -D01</v>
      </c>
      <c r="AN123" s="9" t="str">
        <f t="shared" si="52"/>
        <v>Gedeeld met NB000036 -D01</v>
      </c>
      <c r="AO123" s="9" t="str">
        <f t="shared" si="52"/>
        <v>Gedeeld met NB000036 -D01</v>
      </c>
      <c r="AP123" s="9" t="str">
        <f t="shared" si="52"/>
        <v>Gedeeld met NB000036 -D01</v>
      </c>
      <c r="AR123" t="str">
        <f t="shared" si="53"/>
        <v>Gedeeld met NB000036 -D01</v>
      </c>
      <c r="AS123" t="str">
        <f t="shared" si="53"/>
        <v>Gedeeld met NB000036 -D01</v>
      </c>
      <c r="AT123" s="51" t="str">
        <f t="shared" si="53"/>
        <v>Gedeeld met NB000036 -D01</v>
      </c>
      <c r="AU123" s="51" t="str">
        <f t="shared" si="53"/>
        <v>Gedeeld met NB000036 -D01</v>
      </c>
      <c r="AV123" s="51" t="str">
        <f t="shared" si="53"/>
        <v>Gedeeld met NB000036 -D01</v>
      </c>
      <c r="AW123" s="51" t="str">
        <f t="shared" si="53"/>
        <v>Gedeeld met NB000036 -D01</v>
      </c>
      <c r="AX123" s="51" t="str">
        <f t="shared" si="53"/>
        <v>Gedeeld met NB000036 -D01</v>
      </c>
      <c r="AY123" s="51" t="str">
        <f t="shared" si="53"/>
        <v>Gedeeld met NB000036 -D01</v>
      </c>
      <c r="AZ123" s="51" t="str">
        <f t="shared" si="53"/>
        <v>Gedeeld met NB000036 -D01</v>
      </c>
      <c r="BA123" s="51" t="str">
        <f t="shared" si="53"/>
        <v>Gedeeld met NB000036 -D01</v>
      </c>
      <c r="BB123" s="51" t="str">
        <f t="shared" si="53"/>
        <v>Gedeeld met NB000036 -D01</v>
      </c>
      <c r="BC123" s="51" t="str">
        <f t="shared" si="53"/>
        <v>Gedeeld met NB000036 -D01</v>
      </c>
      <c r="BD123" s="51" t="str">
        <f t="shared" si="53"/>
        <v>Gedeeld met NB000036 -D01</v>
      </c>
      <c r="BE123" s="51" t="str">
        <f t="shared" si="53"/>
        <v>Gedeeld met NB000036 -D01</v>
      </c>
      <c r="BF123" s="51" t="str">
        <f t="shared" si="53"/>
        <v>Gedeeld met NB000036 -D01</v>
      </c>
    </row>
    <row r="124" spans="1:59" x14ac:dyDescent="0.2">
      <c r="A124" t="str">
        <f>Tabel1[[#This Row],[Objectcode]]&amp;"-"&amp;Tabel1[[#This Row],[Dakcode]]</f>
        <v>NB000041-D01a</v>
      </c>
      <c r="B124" t="s">
        <v>406</v>
      </c>
      <c r="C124" t="s">
        <v>57</v>
      </c>
      <c r="D124" t="s">
        <v>132</v>
      </c>
      <c r="E124" t="s">
        <v>407</v>
      </c>
      <c r="G124" t="s">
        <v>408</v>
      </c>
      <c r="H124">
        <v>1956</v>
      </c>
      <c r="I124" t="s">
        <v>170</v>
      </c>
      <c r="J124"/>
      <c r="K124" s="50">
        <v>1631</v>
      </c>
      <c r="L124" s="68" t="s">
        <v>840</v>
      </c>
      <c r="M124" s="69">
        <v>2028</v>
      </c>
      <c r="N124" s="3" t="s">
        <v>185</v>
      </c>
      <c r="O124" t="s">
        <v>64</v>
      </c>
      <c r="P124" s="53">
        <v>15</v>
      </c>
      <c r="Q124" t="s">
        <v>85</v>
      </c>
      <c r="R124" t="s">
        <v>86</v>
      </c>
      <c r="S124" s="50">
        <v>995</v>
      </c>
      <c r="T124" s="8" t="s">
        <v>67</v>
      </c>
      <c r="U124" s="50">
        <v>154</v>
      </c>
      <c r="V124" s="50">
        <v>340</v>
      </c>
      <c r="W124" s="50">
        <f>Tabel1[[#This Row],[Aantal panelen]]*Tabel1[[#This Row],[Paneelpiekvermogen '[Wp']]]/1000</f>
        <v>52.36</v>
      </c>
      <c r="X124" s="50">
        <f>IFERROR(Tabel1[[#This Row],[Totaal piekvermogen '[kWp']]]*1000/Tabel1[[#This Row],[Bruto dakoppervlak '[m2']]],"N.v.t.")</f>
        <v>52.62311557788945</v>
      </c>
      <c r="Y124" s="50">
        <v>740.3</v>
      </c>
      <c r="Z124" s="50">
        <f>Tabel1[[#This Row],[Totaal piekvermogen '[kWp']]]*Tabel1[[#This Row],[Specifieke opbrengst '[kWh/kWp jaar']]]</f>
        <v>38762.108</v>
      </c>
      <c r="AA124" t="s">
        <v>68</v>
      </c>
      <c r="AB124" t="s">
        <v>147</v>
      </c>
      <c r="AC124" s="50">
        <v>10</v>
      </c>
      <c r="AD124" t="s">
        <v>79</v>
      </c>
      <c r="AE124" t="s">
        <v>99</v>
      </c>
      <c r="AF124" s="9" t="s">
        <v>409</v>
      </c>
      <c r="AG124" s="9">
        <v>5045146</v>
      </c>
      <c r="AH124" s="9" t="s">
        <v>73</v>
      </c>
      <c r="AI124" s="60" t="s">
        <v>74</v>
      </c>
      <c r="AJ124" s="60" t="s">
        <v>101</v>
      </c>
      <c r="AK124" s="55">
        <v>83</v>
      </c>
      <c r="AL124" s="55">
        <v>90</v>
      </c>
      <c r="AM124" s="21">
        <v>43712.5</v>
      </c>
      <c r="AN124" s="9" t="s">
        <v>76</v>
      </c>
      <c r="AO124" s="9" t="s">
        <v>102</v>
      </c>
      <c r="AP124" s="9" t="s">
        <v>78</v>
      </c>
      <c r="AR124" t="s">
        <v>80</v>
      </c>
      <c r="AS124" t="s">
        <v>79</v>
      </c>
      <c r="AT124" s="51">
        <v>124</v>
      </c>
      <c r="AU124" s="51" t="s">
        <v>80</v>
      </c>
      <c r="AV124" s="51" t="s">
        <v>81</v>
      </c>
      <c r="AW124" s="51" t="s">
        <v>81</v>
      </c>
      <c r="AX124" s="51">
        <v>18</v>
      </c>
      <c r="AY124" s="52">
        <v>0</v>
      </c>
      <c r="AZ124" s="52">
        <v>0</v>
      </c>
      <c r="BA124" s="52">
        <v>18</v>
      </c>
      <c r="BB124" s="52">
        <v>2</v>
      </c>
      <c r="BC124" s="52">
        <v>0</v>
      </c>
      <c r="BD124" s="51">
        <f>(AX124*22)+(AY124*50)+(BB124*22)+(BC124*11)</f>
        <v>440</v>
      </c>
      <c r="BE124" s="51">
        <v>60</v>
      </c>
      <c r="BF124" s="51" t="s">
        <v>189</v>
      </c>
    </row>
    <row r="125" spans="1:59" x14ac:dyDescent="0.2">
      <c r="A125" t="str">
        <f>Tabel1[[#This Row],[Objectcode]]&amp;"-"&amp;Tabel1[[#This Row],[Dakcode]]</f>
        <v>NB000041-D01b</v>
      </c>
      <c r="B125" t="s">
        <v>406</v>
      </c>
      <c r="C125" t="s">
        <v>57</v>
      </c>
      <c r="D125" t="s">
        <v>165</v>
      </c>
      <c r="E125" t="s">
        <v>407</v>
      </c>
      <c r="G125" t="s">
        <v>408</v>
      </c>
      <c r="H125">
        <v>1956</v>
      </c>
      <c r="I125" t="s">
        <v>170</v>
      </c>
      <c r="J125"/>
      <c r="K125" s="50">
        <v>1631</v>
      </c>
      <c r="L125" s="68" t="s">
        <v>840</v>
      </c>
      <c r="M125" s="69">
        <v>2028</v>
      </c>
      <c r="N125" s="3" t="s">
        <v>185</v>
      </c>
      <c r="O125" t="s">
        <v>64</v>
      </c>
      <c r="P125" s="53">
        <v>15</v>
      </c>
      <c r="Q125" t="s">
        <v>85</v>
      </c>
      <c r="R125" t="s">
        <v>86</v>
      </c>
      <c r="S125" s="51" t="str">
        <f>"Gedeeld met "&amp;$A$124</f>
        <v>Gedeeld met NB000041-D01a</v>
      </c>
      <c r="T125" s="8" t="s">
        <v>67</v>
      </c>
      <c r="U125" s="51" t="str">
        <f>"Gedeeld met "&amp;$A$124</f>
        <v>Gedeeld met NB000041-D01a</v>
      </c>
      <c r="V125" s="50">
        <v>340</v>
      </c>
      <c r="W125" s="51" t="str">
        <f>"Gedeeld met "&amp;$A$124</f>
        <v>Gedeeld met NB000041-D01a</v>
      </c>
      <c r="X125" s="50" t="str">
        <f>IFERROR(Tabel1[[#This Row],[Totaal piekvermogen '[kWp']]]*1000/Tabel1[[#This Row],[Bruto dakoppervlak '[m2']]],"N.v.t.")</f>
        <v>N.v.t.</v>
      </c>
      <c r="Y125" s="51" t="str">
        <f t="shared" ref="Y125:AP125" si="59">"Gedeeld met "&amp;$A$124</f>
        <v>Gedeeld met NB000041-D01a</v>
      </c>
      <c r="Z125" s="51" t="str">
        <f t="shared" si="59"/>
        <v>Gedeeld met NB000041-D01a</v>
      </c>
      <c r="AA125" t="str">
        <f t="shared" si="59"/>
        <v>Gedeeld met NB000041-D01a</v>
      </c>
      <c r="AB125" t="str">
        <f t="shared" si="59"/>
        <v>Gedeeld met NB000041-D01a</v>
      </c>
      <c r="AC125" s="51" t="str">
        <f t="shared" si="59"/>
        <v>Gedeeld met NB000041-D01a</v>
      </c>
      <c r="AD125" t="str">
        <f t="shared" si="59"/>
        <v>Gedeeld met NB000041-D01a</v>
      </c>
      <c r="AE125" t="str">
        <f t="shared" si="59"/>
        <v>Gedeeld met NB000041-D01a</v>
      </c>
      <c r="AF125" t="str">
        <f t="shared" si="59"/>
        <v>Gedeeld met NB000041-D01a</v>
      </c>
      <c r="AG125" t="str">
        <f t="shared" si="59"/>
        <v>Gedeeld met NB000041-D01a</v>
      </c>
      <c r="AH125" t="str">
        <f t="shared" si="59"/>
        <v>Gedeeld met NB000041-D01a</v>
      </c>
      <c r="AI125" s="51" t="str">
        <f t="shared" si="59"/>
        <v>Gedeeld met NB000041-D01a</v>
      </c>
      <c r="AJ125" s="51" t="str">
        <f t="shared" si="59"/>
        <v>Gedeeld met NB000041-D01a</v>
      </c>
      <c r="AK125" s="51" t="str">
        <f t="shared" si="59"/>
        <v>Gedeeld met NB000041-D01a</v>
      </c>
      <c r="AL125" s="51" t="str">
        <f t="shared" si="59"/>
        <v>Gedeeld met NB000041-D01a</v>
      </c>
      <c r="AM125" t="str">
        <f t="shared" si="59"/>
        <v>Gedeeld met NB000041-D01a</v>
      </c>
      <c r="AN125" t="str">
        <f t="shared" si="59"/>
        <v>Gedeeld met NB000041-D01a</v>
      </c>
      <c r="AO125" t="str">
        <f t="shared" si="59"/>
        <v>Gedeeld met NB000041-D01a</v>
      </c>
      <c r="AP125" t="str">
        <f t="shared" si="59"/>
        <v>Gedeeld met NB000041-D01a</v>
      </c>
      <c r="AQ125" s="22"/>
      <c r="AS125" s="22" t="str">
        <f t="shared" ref="AS125:BF125" si="60">"Gedeeld met "&amp;$A$114</f>
        <v>Gedeeld met NB000040A-D03</v>
      </c>
      <c r="AT125" s="90" t="str">
        <f t="shared" si="60"/>
        <v>Gedeeld met NB000040A-D03</v>
      </c>
      <c r="AU125" s="90" t="str">
        <f t="shared" si="60"/>
        <v>Gedeeld met NB000040A-D03</v>
      </c>
      <c r="AV125" s="90" t="str">
        <f t="shared" si="60"/>
        <v>Gedeeld met NB000040A-D03</v>
      </c>
      <c r="AW125" s="90" t="str">
        <f t="shared" si="60"/>
        <v>Gedeeld met NB000040A-D03</v>
      </c>
      <c r="AX125" s="90" t="str">
        <f t="shared" si="60"/>
        <v>Gedeeld met NB000040A-D03</v>
      </c>
      <c r="AY125" s="90" t="str">
        <f t="shared" si="60"/>
        <v>Gedeeld met NB000040A-D03</v>
      </c>
      <c r="AZ125" s="90" t="str">
        <f t="shared" si="60"/>
        <v>Gedeeld met NB000040A-D03</v>
      </c>
      <c r="BA125" s="90" t="str">
        <f t="shared" si="60"/>
        <v>Gedeeld met NB000040A-D03</v>
      </c>
      <c r="BB125" s="90" t="str">
        <f t="shared" si="60"/>
        <v>Gedeeld met NB000040A-D03</v>
      </c>
      <c r="BC125" s="90" t="str">
        <f t="shared" si="60"/>
        <v>Gedeeld met NB000040A-D03</v>
      </c>
      <c r="BD125" s="90" t="str">
        <f t="shared" si="60"/>
        <v>Gedeeld met NB000040A-D03</v>
      </c>
      <c r="BE125" s="90" t="str">
        <f t="shared" si="60"/>
        <v>Gedeeld met NB000040A-D03</v>
      </c>
      <c r="BF125" s="90" t="str">
        <f t="shared" si="60"/>
        <v>Gedeeld met NB000040A-D03</v>
      </c>
      <c r="BG125" s="90"/>
    </row>
    <row r="126" spans="1:59" x14ac:dyDescent="0.2">
      <c r="A126" t="str">
        <f>Tabel1[[#This Row],[Objectcode]]&amp;"-"&amp;Tabel1[[#This Row],[Dakcode]]</f>
        <v>NB000044-</v>
      </c>
      <c r="B126" t="s">
        <v>410</v>
      </c>
      <c r="C126" t="s">
        <v>57</v>
      </c>
      <c r="E126" t="s">
        <v>397</v>
      </c>
      <c r="G126" t="s">
        <v>398</v>
      </c>
      <c r="H126">
        <v>1980</v>
      </c>
      <c r="I126" t="s">
        <v>399</v>
      </c>
      <c r="J126"/>
      <c r="K126" s="50">
        <v>290</v>
      </c>
      <c r="L126" s="68" t="s">
        <v>864</v>
      </c>
      <c r="M126" s="69"/>
      <c r="N126" s="3" t="s">
        <v>185</v>
      </c>
      <c r="P126" s="53"/>
      <c r="S126" s="50"/>
      <c r="T126" s="8"/>
      <c r="U126" s="50"/>
      <c r="V126" s="50">
        <v>340</v>
      </c>
      <c r="W126" s="50">
        <f>Tabel1[[#This Row],[Aantal panelen]]*Tabel1[[#This Row],[Paneelpiekvermogen '[Wp']]]/1000</f>
        <v>0</v>
      </c>
      <c r="X126" s="50" t="str">
        <f>IFERROR(Tabel1[[#This Row],[Totaal piekvermogen '[kWp']]]*1000/Tabel1[[#This Row],[Bruto dakoppervlak '[m2']]],"N.v.t.")</f>
        <v>N.v.t.</v>
      </c>
      <c r="Y126" s="50"/>
      <c r="Z126" s="50">
        <f>Tabel1[[#This Row],[Totaal piekvermogen '[kWp']]]*Tabel1[[#This Row],[Specifieke opbrengst '[kWh/kWp jaar']]]</f>
        <v>0</v>
      </c>
      <c r="AC126" s="50"/>
      <c r="AE126" t="s">
        <v>99</v>
      </c>
      <c r="AF126" s="9" t="s">
        <v>400</v>
      </c>
      <c r="AG126" s="22"/>
      <c r="AK126" s="55"/>
      <c r="AL126" s="55"/>
      <c r="AM126" s="21"/>
      <c r="BD126" s="51">
        <f>(AX126*22)+(AY126*50)+(BB126*22)+(BC126*11)</f>
        <v>0</v>
      </c>
    </row>
    <row r="127" spans="1:59" x14ac:dyDescent="0.2">
      <c r="A127" t="str">
        <f>Tabel1[[#This Row],[Objectcode]]&amp;"-"&amp;Tabel1[[#This Row],[Dakcode]]</f>
        <v>NB000045-D01</v>
      </c>
      <c r="B127" t="s">
        <v>411</v>
      </c>
      <c r="C127" t="s">
        <v>57</v>
      </c>
      <c r="D127" t="s">
        <v>58</v>
      </c>
      <c r="E127" t="s">
        <v>397</v>
      </c>
      <c r="F127" t="s">
        <v>79</v>
      </c>
      <c r="G127" t="s">
        <v>398</v>
      </c>
      <c r="H127">
        <v>1980</v>
      </c>
      <c r="I127" t="s">
        <v>399</v>
      </c>
      <c r="J127"/>
      <c r="K127" s="50">
        <v>290</v>
      </c>
      <c r="L127" s="68" t="s">
        <v>130</v>
      </c>
      <c r="M127" s="69">
        <v>2020</v>
      </c>
      <c r="N127" s="3" t="s">
        <v>185</v>
      </c>
      <c r="O127" t="s">
        <v>64</v>
      </c>
      <c r="P127" s="53">
        <v>15</v>
      </c>
      <c r="Q127" t="s">
        <v>85</v>
      </c>
      <c r="R127" t="s">
        <v>88</v>
      </c>
      <c r="S127" s="50">
        <v>470</v>
      </c>
      <c r="T127" s="8" t="s">
        <v>80</v>
      </c>
      <c r="U127" s="50">
        <v>0</v>
      </c>
      <c r="V127" s="50">
        <v>340</v>
      </c>
      <c r="W127" s="50">
        <f>Tabel1[[#This Row],[Aantal panelen]]*Tabel1[[#This Row],[Paneelpiekvermogen '[Wp']]]/1000</f>
        <v>0</v>
      </c>
      <c r="X127" s="50">
        <f>IFERROR(Tabel1[[#This Row],[Totaal piekvermogen '[kWp']]]*1000/Tabel1[[#This Row],[Bruto dakoppervlak '[m2']]],"N.v.t.")</f>
        <v>0</v>
      </c>
      <c r="Y127" s="50">
        <v>0</v>
      </c>
      <c r="Z127" s="50">
        <f>Tabel1[[#This Row],[Totaal piekvermogen '[kWp']]]*Tabel1[[#This Row],[Specifieke opbrengst '[kWh/kWp jaar']]]</f>
        <v>0</v>
      </c>
      <c r="AA127" t="s">
        <v>114</v>
      </c>
      <c r="AB127" t="s">
        <v>114</v>
      </c>
      <c r="AC127" s="50">
        <v>0</v>
      </c>
      <c r="AD127" t="s">
        <v>114</v>
      </c>
      <c r="AE127" t="s">
        <v>99</v>
      </c>
      <c r="AF127" s="9" t="s">
        <v>400</v>
      </c>
      <c r="AG127" s="22">
        <v>51086651</v>
      </c>
      <c r="AH127" s="9" t="s">
        <v>79</v>
      </c>
      <c r="AI127" s="60" t="s">
        <v>79</v>
      </c>
      <c r="AJ127" s="60" t="s">
        <v>79</v>
      </c>
      <c r="AK127" s="55" t="s">
        <v>79</v>
      </c>
      <c r="AL127" s="55" t="s">
        <v>79</v>
      </c>
      <c r="AM127" s="8" t="s">
        <v>79</v>
      </c>
      <c r="AN127" s="9" t="s">
        <v>120</v>
      </c>
      <c r="AO127" s="9" t="str">
        <f>"Gedeeld met "&amp;$A$128</f>
        <v>Gedeeld met NB000046-D01</v>
      </c>
      <c r="AP127" s="9" t="str">
        <f>"Gedeeld met "&amp;$A$128</f>
        <v>Gedeeld met NB000046-D01</v>
      </c>
      <c r="AR127" s="9" t="str">
        <f t="shared" ref="AR127:BF127" si="61">"Gedeeld met "&amp;$A$128</f>
        <v>Gedeeld met NB000046-D01</v>
      </c>
      <c r="AS127" s="9" t="str">
        <f t="shared" si="61"/>
        <v>Gedeeld met NB000046-D01</v>
      </c>
      <c r="AT127" s="60" t="str">
        <f t="shared" si="61"/>
        <v>Gedeeld met NB000046-D01</v>
      </c>
      <c r="AU127" s="60" t="str">
        <f t="shared" si="61"/>
        <v>Gedeeld met NB000046-D01</v>
      </c>
      <c r="AV127" s="60" t="str">
        <f t="shared" si="61"/>
        <v>Gedeeld met NB000046-D01</v>
      </c>
      <c r="AW127" s="60" t="str">
        <f t="shared" si="61"/>
        <v>Gedeeld met NB000046-D01</v>
      </c>
      <c r="AX127" s="60" t="str">
        <f t="shared" si="61"/>
        <v>Gedeeld met NB000046-D01</v>
      </c>
      <c r="AY127" s="60" t="str">
        <f t="shared" si="61"/>
        <v>Gedeeld met NB000046-D01</v>
      </c>
      <c r="AZ127" s="60" t="str">
        <f t="shared" si="61"/>
        <v>Gedeeld met NB000046-D01</v>
      </c>
      <c r="BA127" s="60" t="str">
        <f t="shared" si="61"/>
        <v>Gedeeld met NB000046-D01</v>
      </c>
      <c r="BB127" s="60" t="str">
        <f t="shared" si="61"/>
        <v>Gedeeld met NB000046-D01</v>
      </c>
      <c r="BC127" s="60" t="str">
        <f t="shared" si="61"/>
        <v>Gedeeld met NB000046-D01</v>
      </c>
      <c r="BD127" s="60" t="str">
        <f t="shared" si="61"/>
        <v>Gedeeld met NB000046-D01</v>
      </c>
      <c r="BE127" s="60" t="str">
        <f t="shared" si="61"/>
        <v>Gedeeld met NB000046-D01</v>
      </c>
      <c r="BF127" s="60" t="str">
        <f t="shared" si="61"/>
        <v>Gedeeld met NB000046-D01</v>
      </c>
    </row>
    <row r="128" spans="1:59" x14ac:dyDescent="0.2">
      <c r="A128" t="str">
        <f>Tabel1[[#This Row],[Objectcode]]&amp;"-"&amp;Tabel1[[#This Row],[Dakcode]]</f>
        <v>NB000046-D01</v>
      </c>
      <c r="B128" t="s">
        <v>412</v>
      </c>
      <c r="C128" t="s">
        <v>57</v>
      </c>
      <c r="D128" t="s">
        <v>58</v>
      </c>
      <c r="E128" t="s">
        <v>397</v>
      </c>
      <c r="F128" t="s">
        <v>79</v>
      </c>
      <c r="G128" t="s">
        <v>398</v>
      </c>
      <c r="H128">
        <v>1980</v>
      </c>
      <c r="I128" t="s">
        <v>399</v>
      </c>
      <c r="J128"/>
      <c r="K128" s="50">
        <v>290</v>
      </c>
      <c r="L128" s="68" t="s">
        <v>845</v>
      </c>
      <c r="M128" s="69">
        <v>2020</v>
      </c>
      <c r="N128" s="3" t="s">
        <v>185</v>
      </c>
      <c r="O128" t="s">
        <v>64</v>
      </c>
      <c r="P128" s="53">
        <v>14</v>
      </c>
      <c r="Q128" t="s">
        <v>85</v>
      </c>
      <c r="R128" t="s">
        <v>88</v>
      </c>
      <c r="S128" s="50">
        <v>372</v>
      </c>
      <c r="T128" s="8" t="s">
        <v>67</v>
      </c>
      <c r="U128" s="50">
        <v>278</v>
      </c>
      <c r="V128" s="50">
        <v>340</v>
      </c>
      <c r="W128" s="50">
        <f>Tabel1[[#This Row],[Aantal panelen]]*Tabel1[[#This Row],[Paneelpiekvermogen '[Wp']]]/1000</f>
        <v>94.52</v>
      </c>
      <c r="X128" s="50">
        <f>IFERROR(Tabel1[[#This Row],[Totaal piekvermogen '[kWp']]]*1000/Tabel1[[#This Row],[Bruto dakoppervlak '[m2']]],"N.v.t.")</f>
        <v>254.08602150537635</v>
      </c>
      <c r="Y128" s="50">
        <v>870.6</v>
      </c>
      <c r="Z128" s="50">
        <f>Tabel1[[#This Row],[Totaal piekvermogen '[kWp']]]*Tabel1[[#This Row],[Specifieke opbrengst '[kWh/kWp jaar']]]</f>
        <v>82289.111999999994</v>
      </c>
      <c r="AA128" t="s">
        <v>68</v>
      </c>
      <c r="AB128" t="s">
        <v>69</v>
      </c>
      <c r="AC128" s="50">
        <v>10</v>
      </c>
      <c r="AD128" t="s">
        <v>70</v>
      </c>
      <c r="AE128" t="s">
        <v>99</v>
      </c>
      <c r="AF128" s="9" t="s">
        <v>400</v>
      </c>
      <c r="AG128" s="9">
        <v>51086651</v>
      </c>
      <c r="AH128" s="9" t="s">
        <v>117</v>
      </c>
      <c r="AI128" s="60" t="s">
        <v>118</v>
      </c>
      <c r="AJ128" s="60" t="s">
        <v>413</v>
      </c>
      <c r="AK128" s="55" t="s">
        <v>79</v>
      </c>
      <c r="AL128" s="55" t="s">
        <v>79</v>
      </c>
      <c r="AM128" s="8" t="s">
        <v>79</v>
      </c>
      <c r="AN128" s="9" t="s">
        <v>120</v>
      </c>
      <c r="AO128" s="9" t="s">
        <v>77</v>
      </c>
      <c r="AP128" s="9" t="s">
        <v>414</v>
      </c>
      <c r="AR128">
        <v>0</v>
      </c>
      <c r="AS128" t="s">
        <v>79</v>
      </c>
      <c r="AT128" s="51" t="s">
        <v>79</v>
      </c>
      <c r="AU128" s="51" t="s">
        <v>80</v>
      </c>
      <c r="AV128" s="51" t="s">
        <v>81</v>
      </c>
      <c r="AW128" s="51" t="s">
        <v>81</v>
      </c>
      <c r="AX128" s="51">
        <v>4</v>
      </c>
      <c r="AY128" s="51">
        <v>0</v>
      </c>
      <c r="AZ128" s="51">
        <v>0</v>
      </c>
      <c r="BA128" s="51">
        <v>4</v>
      </c>
      <c r="BB128" s="51">
        <v>0</v>
      </c>
      <c r="BC128" s="51">
        <v>0</v>
      </c>
      <c r="BD128" s="51">
        <f>(AX128*22)+(AY128*50)+(BB128*22)+(BC128*11)</f>
        <v>88</v>
      </c>
      <c r="BE128" s="51" t="s">
        <v>415</v>
      </c>
      <c r="BF128" s="51" t="s">
        <v>82</v>
      </c>
    </row>
    <row r="129" spans="1:59" x14ac:dyDescent="0.2">
      <c r="A129" t="str">
        <f>Tabel1[[#This Row],[Objectcode]]&amp;"-"&amp;Tabel1[[#This Row],[Dakcode]]</f>
        <v>NB000052-D01</v>
      </c>
      <c r="B129" t="s">
        <v>416</v>
      </c>
      <c r="C129" t="s">
        <v>57</v>
      </c>
      <c r="D129" t="s">
        <v>58</v>
      </c>
      <c r="E129" t="s">
        <v>397</v>
      </c>
      <c r="F129" t="s">
        <v>79</v>
      </c>
      <c r="G129" t="s">
        <v>398</v>
      </c>
      <c r="H129">
        <v>1980</v>
      </c>
      <c r="I129" t="s">
        <v>399</v>
      </c>
      <c r="J129"/>
      <c r="K129" s="50">
        <v>290</v>
      </c>
      <c r="L129" s="68" t="s">
        <v>130</v>
      </c>
      <c r="M129" s="69">
        <v>2020</v>
      </c>
      <c r="N129" s="3" t="s">
        <v>185</v>
      </c>
      <c r="O129" t="s">
        <v>64</v>
      </c>
      <c r="P129" s="53">
        <v>14</v>
      </c>
      <c r="Q129" t="s">
        <v>85</v>
      </c>
      <c r="R129" t="s">
        <v>88</v>
      </c>
      <c r="S129" s="50">
        <v>253</v>
      </c>
      <c r="T129" s="8" t="s">
        <v>80</v>
      </c>
      <c r="U129" s="50">
        <v>0</v>
      </c>
      <c r="V129" s="50">
        <v>340</v>
      </c>
      <c r="W129" s="50">
        <f>Tabel1[[#This Row],[Aantal panelen]]*Tabel1[[#This Row],[Paneelpiekvermogen '[Wp']]]/1000</f>
        <v>0</v>
      </c>
      <c r="X129" s="50">
        <f>IFERROR(Tabel1[[#This Row],[Totaal piekvermogen '[kWp']]]*1000/Tabel1[[#This Row],[Bruto dakoppervlak '[m2']]],"N.v.t.")</f>
        <v>0</v>
      </c>
      <c r="Y129" s="50">
        <v>0</v>
      </c>
      <c r="Z129" s="50">
        <f>Tabel1[[#This Row],[Totaal piekvermogen '[kWp']]]*Tabel1[[#This Row],[Specifieke opbrengst '[kWh/kWp jaar']]]</f>
        <v>0</v>
      </c>
      <c r="AA129" t="s">
        <v>114</v>
      </c>
      <c r="AB129" t="s">
        <v>114</v>
      </c>
      <c r="AC129" s="50">
        <v>0</v>
      </c>
      <c r="AD129" t="s">
        <v>114</v>
      </c>
      <c r="AE129" t="s">
        <v>99</v>
      </c>
      <c r="AF129" s="9" t="s">
        <v>400</v>
      </c>
      <c r="AG129" s="22">
        <v>51086651</v>
      </c>
      <c r="AH129" s="9" t="s">
        <v>79</v>
      </c>
      <c r="AI129" s="60" t="s">
        <v>79</v>
      </c>
      <c r="AJ129" s="60" t="s">
        <v>79</v>
      </c>
      <c r="AK129" s="55" t="s">
        <v>79</v>
      </c>
      <c r="AL129" s="55" t="s">
        <v>79</v>
      </c>
      <c r="AM129" s="8" t="s">
        <v>79</v>
      </c>
      <c r="AN129" s="9" t="s">
        <v>120</v>
      </c>
      <c r="AO129" s="9" t="str">
        <f>"Gedeeld met "&amp;$A$128</f>
        <v>Gedeeld met NB000046-D01</v>
      </c>
      <c r="AP129" s="9" t="str">
        <f>"Gedeeld met "&amp;$A$128</f>
        <v>Gedeeld met NB000046-D01</v>
      </c>
      <c r="AR129" s="9" t="str">
        <f t="shared" ref="AR129:BF129" si="62">"Gedeeld met "&amp;$A$128</f>
        <v>Gedeeld met NB000046-D01</v>
      </c>
      <c r="AS129" s="9" t="str">
        <f t="shared" si="62"/>
        <v>Gedeeld met NB000046-D01</v>
      </c>
      <c r="AT129" s="60" t="str">
        <f t="shared" si="62"/>
        <v>Gedeeld met NB000046-D01</v>
      </c>
      <c r="AU129" s="60" t="str">
        <f t="shared" si="62"/>
        <v>Gedeeld met NB000046-D01</v>
      </c>
      <c r="AV129" s="60" t="str">
        <f t="shared" si="62"/>
        <v>Gedeeld met NB000046-D01</v>
      </c>
      <c r="AW129" s="60" t="str">
        <f t="shared" si="62"/>
        <v>Gedeeld met NB000046-D01</v>
      </c>
      <c r="AX129" s="60" t="str">
        <f t="shared" si="62"/>
        <v>Gedeeld met NB000046-D01</v>
      </c>
      <c r="AY129" s="60" t="str">
        <f t="shared" si="62"/>
        <v>Gedeeld met NB000046-D01</v>
      </c>
      <c r="AZ129" s="60" t="str">
        <f t="shared" si="62"/>
        <v>Gedeeld met NB000046-D01</v>
      </c>
      <c r="BA129" s="60" t="str">
        <f t="shared" si="62"/>
        <v>Gedeeld met NB000046-D01</v>
      </c>
      <c r="BB129" s="60" t="str">
        <f t="shared" si="62"/>
        <v>Gedeeld met NB000046-D01</v>
      </c>
      <c r="BC129" s="60" t="str">
        <f t="shared" si="62"/>
        <v>Gedeeld met NB000046-D01</v>
      </c>
      <c r="BD129" s="60" t="str">
        <f t="shared" si="62"/>
        <v>Gedeeld met NB000046-D01</v>
      </c>
      <c r="BE129" s="60" t="str">
        <f t="shared" si="62"/>
        <v>Gedeeld met NB000046-D01</v>
      </c>
      <c r="BF129" s="60" t="str">
        <f t="shared" si="62"/>
        <v>Gedeeld met NB000046-D01</v>
      </c>
    </row>
    <row r="130" spans="1:59" x14ac:dyDescent="0.2">
      <c r="A130" t="str">
        <f>Tabel1[[#This Row],[Objectcode]]&amp;"-"&amp;Tabel1[[#This Row],[Dakcode]]</f>
        <v>NB000057-D01</v>
      </c>
      <c r="B130" t="s">
        <v>417</v>
      </c>
      <c r="C130" t="s">
        <v>57</v>
      </c>
      <c r="D130" t="s">
        <v>58</v>
      </c>
      <c r="E130" t="s">
        <v>418</v>
      </c>
      <c r="F130" t="s">
        <v>79</v>
      </c>
      <c r="G130" t="s">
        <v>419</v>
      </c>
      <c r="H130">
        <v>1981</v>
      </c>
      <c r="I130" t="s">
        <v>267</v>
      </c>
      <c r="J130"/>
      <c r="K130" s="50">
        <v>489</v>
      </c>
      <c r="L130" s="68"/>
      <c r="M130" s="74">
        <v>2025</v>
      </c>
      <c r="N130" s="3" t="s">
        <v>185</v>
      </c>
      <c r="O130" t="s">
        <v>90</v>
      </c>
      <c r="P130" s="53">
        <v>45</v>
      </c>
      <c r="Q130" t="s">
        <v>420</v>
      </c>
      <c r="R130" t="s">
        <v>88</v>
      </c>
      <c r="S130" s="50">
        <v>405</v>
      </c>
      <c r="T130" s="8" t="s">
        <v>67</v>
      </c>
      <c r="U130" s="50">
        <v>145</v>
      </c>
      <c r="V130" s="50">
        <v>340</v>
      </c>
      <c r="W130" s="50">
        <f>Tabel1[[#This Row],[Aantal panelen]]*Tabel1[[#This Row],[Paneelpiekvermogen '[Wp']]]/1000</f>
        <v>49.3</v>
      </c>
      <c r="X130" s="50">
        <f>IFERROR(Tabel1[[#This Row],[Totaal piekvermogen '[kWp']]]*1000/Tabel1[[#This Row],[Bruto dakoppervlak '[m2']]],"N.v.t.")</f>
        <v>121.72839506172839</v>
      </c>
      <c r="Y130" s="50">
        <v>855.9</v>
      </c>
      <c r="Z130" s="50">
        <f>Tabel1[[#This Row],[Totaal piekvermogen '[kWp']]]*Tabel1[[#This Row],[Specifieke opbrengst '[kWh/kWp jaar']]]</f>
        <v>42195.869999999995</v>
      </c>
      <c r="AA130" t="s">
        <v>92</v>
      </c>
      <c r="AB130" t="s">
        <v>328</v>
      </c>
      <c r="AC130" s="50">
        <v>10</v>
      </c>
      <c r="AD130" t="s">
        <v>70</v>
      </c>
      <c r="AE130" t="s">
        <v>99</v>
      </c>
      <c r="AF130" s="9" t="s">
        <v>421</v>
      </c>
      <c r="AG130" s="9">
        <v>5040172</v>
      </c>
      <c r="AH130" s="9" t="s">
        <v>73</v>
      </c>
      <c r="AI130" s="60" t="s">
        <v>74</v>
      </c>
      <c r="AJ130" s="60" t="s">
        <v>422</v>
      </c>
      <c r="AK130" s="55">
        <v>46</v>
      </c>
      <c r="AL130" s="55">
        <v>34</v>
      </c>
      <c r="AM130" s="21">
        <v>43508.177083333336</v>
      </c>
      <c r="AN130" s="9" t="s">
        <v>76</v>
      </c>
      <c r="AO130" s="9" t="s">
        <v>77</v>
      </c>
      <c r="AP130" s="9" t="s">
        <v>78</v>
      </c>
      <c r="AR130">
        <v>0</v>
      </c>
      <c r="AS130" t="s">
        <v>79</v>
      </c>
      <c r="AT130" s="51" t="s">
        <v>79</v>
      </c>
      <c r="AU130" s="51" t="s">
        <v>80</v>
      </c>
      <c r="AV130" s="51" t="s">
        <v>81</v>
      </c>
      <c r="AW130" s="51" t="s">
        <v>81</v>
      </c>
      <c r="AX130" s="51">
        <v>4</v>
      </c>
      <c r="AY130" s="54">
        <v>0</v>
      </c>
      <c r="AZ130" s="54">
        <v>2</v>
      </c>
      <c r="BA130" s="54">
        <v>2</v>
      </c>
      <c r="BB130" s="54">
        <v>0</v>
      </c>
      <c r="BC130" s="54">
        <v>0</v>
      </c>
      <c r="BD130" s="51">
        <f>(AX130*22)+(AY130*50)+(BB130*22)+(BC130*11)</f>
        <v>88</v>
      </c>
      <c r="BE130" s="51" t="s">
        <v>423</v>
      </c>
      <c r="BF130" s="51" t="s">
        <v>82</v>
      </c>
    </row>
    <row r="131" spans="1:59" x14ac:dyDescent="0.2">
      <c r="A131" t="str">
        <f>Tabel1[[#This Row],[Objectcode]]&amp;"-"&amp;Tabel1[[#This Row],[Dakcode]]</f>
        <v>NB000057-D02</v>
      </c>
      <c r="B131" t="s">
        <v>417</v>
      </c>
      <c r="C131" t="s">
        <v>57</v>
      </c>
      <c r="D131" t="s">
        <v>94</v>
      </c>
      <c r="E131" t="s">
        <v>418</v>
      </c>
      <c r="F131" t="s">
        <v>79</v>
      </c>
      <c r="G131" t="s">
        <v>419</v>
      </c>
      <c r="H131">
        <v>1981</v>
      </c>
      <c r="I131" t="s">
        <v>267</v>
      </c>
      <c r="J131"/>
      <c r="K131" s="50">
        <v>490</v>
      </c>
      <c r="L131" s="68"/>
      <c r="M131" s="74">
        <v>2025</v>
      </c>
      <c r="N131" s="3" t="s">
        <v>185</v>
      </c>
      <c r="O131" t="s">
        <v>90</v>
      </c>
      <c r="P131" s="53">
        <v>45</v>
      </c>
      <c r="Q131" t="s">
        <v>420</v>
      </c>
      <c r="R131" t="s">
        <v>88</v>
      </c>
      <c r="S131" s="50">
        <v>720</v>
      </c>
      <c r="T131" s="8" t="s">
        <v>67</v>
      </c>
      <c r="U131" s="50">
        <v>253</v>
      </c>
      <c r="V131" s="50">
        <v>340</v>
      </c>
      <c r="W131" s="50">
        <f>Tabel1[[#This Row],[Aantal panelen]]*Tabel1[[#This Row],[Paneelpiekvermogen '[Wp']]]/1000</f>
        <v>86.02</v>
      </c>
      <c r="X131" s="50">
        <f>IFERROR(Tabel1[[#This Row],[Totaal piekvermogen '[kWp']]]*1000/Tabel1[[#This Row],[Bruto dakoppervlak '[m2']]],"N.v.t.")</f>
        <v>119.47222222222223</v>
      </c>
      <c r="Y131" s="50">
        <v>855.9</v>
      </c>
      <c r="Z131" s="50">
        <f>Tabel1[[#This Row],[Totaal piekvermogen '[kWp']]]*Tabel1[[#This Row],[Specifieke opbrengst '[kWh/kWp jaar']]]</f>
        <v>73624.517999999996</v>
      </c>
      <c r="AA131" t="s">
        <v>92</v>
      </c>
      <c r="AB131" t="s">
        <v>69</v>
      </c>
      <c r="AC131" s="50">
        <v>10</v>
      </c>
      <c r="AD131" t="s">
        <v>70</v>
      </c>
      <c r="AE131" t="s">
        <v>99</v>
      </c>
      <c r="AF131" s="9" t="s">
        <v>421</v>
      </c>
      <c r="AG131" s="8" t="str">
        <f t="shared" ref="AG131:AP133" si="63">"Gedeeld met "&amp;$A$130</f>
        <v>Gedeeld met NB000057-D01</v>
      </c>
      <c r="AH131" s="8" t="str">
        <f t="shared" si="63"/>
        <v>Gedeeld met NB000057-D01</v>
      </c>
      <c r="AI131" s="55" t="str">
        <f t="shared" si="63"/>
        <v>Gedeeld met NB000057-D01</v>
      </c>
      <c r="AJ131" s="55" t="str">
        <f t="shared" si="63"/>
        <v>Gedeeld met NB000057-D01</v>
      </c>
      <c r="AK131" s="55" t="str">
        <f t="shared" si="63"/>
        <v>Gedeeld met NB000057-D01</v>
      </c>
      <c r="AL131" s="55" t="str">
        <f t="shared" si="63"/>
        <v>Gedeeld met NB000057-D01</v>
      </c>
      <c r="AM131" s="8" t="str">
        <f t="shared" si="63"/>
        <v>Gedeeld met NB000057-D01</v>
      </c>
      <c r="AN131" s="8" t="str">
        <f t="shared" si="63"/>
        <v>Gedeeld met NB000057-D01</v>
      </c>
      <c r="AO131" s="8" t="str">
        <f t="shared" si="63"/>
        <v>Gedeeld met NB000057-D01</v>
      </c>
      <c r="AP131" s="8" t="str">
        <f t="shared" si="63"/>
        <v>Gedeeld met NB000057-D01</v>
      </c>
      <c r="AQ131" s="8"/>
      <c r="AR131" s="8" t="str">
        <f t="shared" ref="AR131:BF133" si="64">"Gedeeld met "&amp;$A$130</f>
        <v>Gedeeld met NB000057-D01</v>
      </c>
      <c r="AS131" s="8" t="str">
        <f t="shared" si="64"/>
        <v>Gedeeld met NB000057-D01</v>
      </c>
      <c r="AT131" s="55" t="str">
        <f t="shared" si="64"/>
        <v>Gedeeld met NB000057-D01</v>
      </c>
      <c r="AU131" s="55" t="str">
        <f t="shared" si="64"/>
        <v>Gedeeld met NB000057-D01</v>
      </c>
      <c r="AV131" s="55" t="str">
        <f t="shared" si="64"/>
        <v>Gedeeld met NB000057-D01</v>
      </c>
      <c r="AW131" s="55" t="str">
        <f t="shared" si="64"/>
        <v>Gedeeld met NB000057-D01</v>
      </c>
      <c r="AX131" s="55" t="str">
        <f t="shared" si="64"/>
        <v>Gedeeld met NB000057-D01</v>
      </c>
      <c r="AY131" s="55" t="str">
        <f t="shared" si="64"/>
        <v>Gedeeld met NB000057-D01</v>
      </c>
      <c r="AZ131" s="55" t="str">
        <f t="shared" si="64"/>
        <v>Gedeeld met NB000057-D01</v>
      </c>
      <c r="BA131" s="55" t="str">
        <f t="shared" si="64"/>
        <v>Gedeeld met NB000057-D01</v>
      </c>
      <c r="BB131" s="55" t="str">
        <f t="shared" si="64"/>
        <v>Gedeeld met NB000057-D01</v>
      </c>
      <c r="BC131" s="55" t="str">
        <f t="shared" si="64"/>
        <v>Gedeeld met NB000057-D01</v>
      </c>
      <c r="BD131" s="55" t="str">
        <f t="shared" si="64"/>
        <v>Gedeeld met NB000057-D01</v>
      </c>
      <c r="BE131" s="55" t="str">
        <f t="shared" si="64"/>
        <v>Gedeeld met NB000057-D01</v>
      </c>
      <c r="BF131" s="55" t="str">
        <f t="shared" si="64"/>
        <v>Gedeeld met NB000057-D01</v>
      </c>
    </row>
    <row r="132" spans="1:59" x14ac:dyDescent="0.2">
      <c r="A132" t="str">
        <f>Tabel1[[#This Row],[Objectcode]]&amp;"-"&amp;Tabel1[[#This Row],[Dakcode]]</f>
        <v>NB000057-D03</v>
      </c>
      <c r="B132" t="s">
        <v>417</v>
      </c>
      <c r="C132" t="s">
        <v>57</v>
      </c>
      <c r="D132" t="s">
        <v>126</v>
      </c>
      <c r="E132" t="s">
        <v>418</v>
      </c>
      <c r="F132" t="s">
        <v>79</v>
      </c>
      <c r="G132" t="s">
        <v>419</v>
      </c>
      <c r="H132">
        <v>1981</v>
      </c>
      <c r="I132" t="s">
        <v>267</v>
      </c>
      <c r="J132"/>
      <c r="K132" s="50">
        <v>491</v>
      </c>
      <c r="L132" s="68"/>
      <c r="M132" s="74">
        <v>2025</v>
      </c>
      <c r="N132" s="3" t="s">
        <v>185</v>
      </c>
      <c r="O132" t="s">
        <v>90</v>
      </c>
      <c r="P132" s="53">
        <v>45</v>
      </c>
      <c r="Q132" t="s">
        <v>420</v>
      </c>
      <c r="R132" t="s">
        <v>88</v>
      </c>
      <c r="S132" s="50">
        <v>579</v>
      </c>
      <c r="T132" s="8" t="s">
        <v>67</v>
      </c>
      <c r="U132" s="50">
        <v>200</v>
      </c>
      <c r="V132" s="50">
        <v>340</v>
      </c>
      <c r="W132" s="50">
        <f>Tabel1[[#This Row],[Aantal panelen]]*Tabel1[[#This Row],[Paneelpiekvermogen '[Wp']]]/1000</f>
        <v>68</v>
      </c>
      <c r="X132" s="50">
        <f>IFERROR(Tabel1[[#This Row],[Totaal piekvermogen '[kWp']]]*1000/Tabel1[[#This Row],[Bruto dakoppervlak '[m2']]],"N.v.t.")</f>
        <v>117.44386873920553</v>
      </c>
      <c r="Y132" s="50">
        <v>855.9</v>
      </c>
      <c r="Z132" s="50">
        <f>Tabel1[[#This Row],[Totaal piekvermogen '[kWp']]]*Tabel1[[#This Row],[Specifieke opbrengst '[kWh/kWp jaar']]]</f>
        <v>58201.2</v>
      </c>
      <c r="AA132" t="s">
        <v>92</v>
      </c>
      <c r="AB132" t="s">
        <v>328</v>
      </c>
      <c r="AC132" s="50">
        <v>10</v>
      </c>
      <c r="AD132" t="s">
        <v>70</v>
      </c>
      <c r="AE132" t="s">
        <v>99</v>
      </c>
      <c r="AF132" s="9" t="s">
        <v>421</v>
      </c>
      <c r="AG132" s="8" t="str">
        <f t="shared" si="63"/>
        <v>Gedeeld met NB000057-D01</v>
      </c>
      <c r="AH132" s="8" t="str">
        <f t="shared" si="63"/>
        <v>Gedeeld met NB000057-D01</v>
      </c>
      <c r="AI132" s="55" t="str">
        <f t="shared" si="63"/>
        <v>Gedeeld met NB000057-D01</v>
      </c>
      <c r="AJ132" s="55" t="str">
        <f t="shared" si="63"/>
        <v>Gedeeld met NB000057-D01</v>
      </c>
      <c r="AK132" s="55" t="str">
        <f t="shared" si="63"/>
        <v>Gedeeld met NB000057-D01</v>
      </c>
      <c r="AL132" s="55" t="str">
        <f t="shared" si="63"/>
        <v>Gedeeld met NB000057-D01</v>
      </c>
      <c r="AM132" s="8" t="str">
        <f t="shared" si="63"/>
        <v>Gedeeld met NB000057-D01</v>
      </c>
      <c r="AN132" s="8" t="str">
        <f t="shared" si="63"/>
        <v>Gedeeld met NB000057-D01</v>
      </c>
      <c r="AO132" s="8" t="str">
        <f t="shared" si="63"/>
        <v>Gedeeld met NB000057-D01</v>
      </c>
      <c r="AP132" s="8" t="str">
        <f t="shared" si="63"/>
        <v>Gedeeld met NB000057-D01</v>
      </c>
      <c r="AQ132" s="8"/>
      <c r="AR132" s="8" t="str">
        <f t="shared" si="64"/>
        <v>Gedeeld met NB000057-D01</v>
      </c>
      <c r="AS132" s="8" t="str">
        <f t="shared" si="64"/>
        <v>Gedeeld met NB000057-D01</v>
      </c>
      <c r="AT132" s="55" t="str">
        <f t="shared" si="64"/>
        <v>Gedeeld met NB000057-D01</v>
      </c>
      <c r="AU132" s="55" t="str">
        <f t="shared" si="64"/>
        <v>Gedeeld met NB000057-D01</v>
      </c>
      <c r="AV132" s="55" t="str">
        <f t="shared" si="64"/>
        <v>Gedeeld met NB000057-D01</v>
      </c>
      <c r="AW132" s="55" t="str">
        <f t="shared" si="64"/>
        <v>Gedeeld met NB000057-D01</v>
      </c>
      <c r="AX132" s="55" t="str">
        <f t="shared" si="64"/>
        <v>Gedeeld met NB000057-D01</v>
      </c>
      <c r="AY132" s="55" t="str">
        <f t="shared" si="64"/>
        <v>Gedeeld met NB000057-D01</v>
      </c>
      <c r="AZ132" s="55" t="str">
        <f t="shared" si="64"/>
        <v>Gedeeld met NB000057-D01</v>
      </c>
      <c r="BA132" s="55" t="str">
        <f t="shared" si="64"/>
        <v>Gedeeld met NB000057-D01</v>
      </c>
      <c r="BB132" s="55" t="str">
        <f t="shared" si="64"/>
        <v>Gedeeld met NB000057-D01</v>
      </c>
      <c r="BC132" s="55" t="str">
        <f t="shared" si="64"/>
        <v>Gedeeld met NB000057-D01</v>
      </c>
      <c r="BD132" s="55" t="str">
        <f t="shared" si="64"/>
        <v>Gedeeld met NB000057-D01</v>
      </c>
      <c r="BE132" s="55" t="str">
        <f t="shared" si="64"/>
        <v>Gedeeld met NB000057-D01</v>
      </c>
      <c r="BF132" s="55" t="str">
        <f t="shared" si="64"/>
        <v>Gedeeld met NB000057-D01</v>
      </c>
    </row>
    <row r="133" spans="1:59" x14ac:dyDescent="0.2">
      <c r="A133" t="str">
        <f>Tabel1[[#This Row],[Objectcode]]&amp;"-"&amp;Tabel1[[#This Row],[Dakcode]]</f>
        <v>NB000061-D01</v>
      </c>
      <c r="B133" t="s">
        <v>424</v>
      </c>
      <c r="C133" t="s">
        <v>57</v>
      </c>
      <c r="D133" t="s">
        <v>58</v>
      </c>
      <c r="E133" t="s">
        <v>418</v>
      </c>
      <c r="F133" t="s">
        <v>79</v>
      </c>
      <c r="G133" t="s">
        <v>419</v>
      </c>
      <c r="H133">
        <v>1981</v>
      </c>
      <c r="I133" t="s">
        <v>267</v>
      </c>
      <c r="J133"/>
      <c r="K133" s="50">
        <v>489</v>
      </c>
      <c r="L133" s="68" t="s">
        <v>842</v>
      </c>
      <c r="M133" s="69">
        <v>2019</v>
      </c>
      <c r="N133" s="3" t="s">
        <v>185</v>
      </c>
      <c r="O133" t="s">
        <v>64</v>
      </c>
      <c r="P133" s="53">
        <v>10</v>
      </c>
      <c r="Q133" t="s">
        <v>85</v>
      </c>
      <c r="R133" t="s">
        <v>79</v>
      </c>
      <c r="S133" s="50">
        <v>565</v>
      </c>
      <c r="T133" s="8" t="s">
        <v>67</v>
      </c>
      <c r="U133" s="50">
        <v>72</v>
      </c>
      <c r="V133" s="50">
        <v>340</v>
      </c>
      <c r="W133" s="50">
        <f>Tabel1[[#This Row],[Aantal panelen]]*Tabel1[[#This Row],[Paneelpiekvermogen '[Wp']]]/1000</f>
        <v>24.48</v>
      </c>
      <c r="X133" s="50">
        <f>IFERROR(Tabel1[[#This Row],[Totaal piekvermogen '[kWp']]]*1000/Tabel1[[#This Row],[Bruto dakoppervlak '[m2']]],"N.v.t.")</f>
        <v>43.327433628318587</v>
      </c>
      <c r="Y133" s="50">
        <v>855.9</v>
      </c>
      <c r="Z133" s="50">
        <f>Tabel1[[#This Row],[Totaal piekvermogen '[kWp']]]*Tabel1[[#This Row],[Specifieke opbrengst '[kWh/kWp jaar']]]</f>
        <v>20952.432000000001</v>
      </c>
      <c r="AA133" t="s">
        <v>68</v>
      </c>
      <c r="AB133" t="s">
        <v>69</v>
      </c>
      <c r="AC133" s="50">
        <v>10</v>
      </c>
      <c r="AD133" t="s">
        <v>70</v>
      </c>
      <c r="AE133" t="s">
        <v>99</v>
      </c>
      <c r="AF133" s="9" t="s">
        <v>421</v>
      </c>
      <c r="AG133" s="8" t="str">
        <f t="shared" si="63"/>
        <v>Gedeeld met NB000057-D01</v>
      </c>
      <c r="AH133" s="8" t="str">
        <f t="shared" si="63"/>
        <v>Gedeeld met NB000057-D01</v>
      </c>
      <c r="AI133" s="55" t="str">
        <f t="shared" si="63"/>
        <v>Gedeeld met NB000057-D01</v>
      </c>
      <c r="AJ133" s="55" t="str">
        <f t="shared" si="63"/>
        <v>Gedeeld met NB000057-D01</v>
      </c>
      <c r="AK133" s="55" t="str">
        <f t="shared" si="63"/>
        <v>Gedeeld met NB000057-D01</v>
      </c>
      <c r="AL133" s="55" t="str">
        <f t="shared" si="63"/>
        <v>Gedeeld met NB000057-D01</v>
      </c>
      <c r="AM133" s="8" t="str">
        <f t="shared" si="63"/>
        <v>Gedeeld met NB000057-D01</v>
      </c>
      <c r="AN133" s="8" t="str">
        <f t="shared" si="63"/>
        <v>Gedeeld met NB000057-D01</v>
      </c>
      <c r="AO133" s="8" t="str">
        <f t="shared" si="63"/>
        <v>Gedeeld met NB000057-D01</v>
      </c>
      <c r="AP133" s="8" t="str">
        <f t="shared" si="63"/>
        <v>Gedeeld met NB000057-D01</v>
      </c>
      <c r="AQ133" s="8"/>
      <c r="AR133" s="8" t="str">
        <f t="shared" si="64"/>
        <v>Gedeeld met NB000057-D01</v>
      </c>
      <c r="AS133" s="8" t="str">
        <f t="shared" si="64"/>
        <v>Gedeeld met NB000057-D01</v>
      </c>
      <c r="AT133" s="55" t="str">
        <f t="shared" si="64"/>
        <v>Gedeeld met NB000057-D01</v>
      </c>
      <c r="AU133" s="55" t="str">
        <f t="shared" si="64"/>
        <v>Gedeeld met NB000057-D01</v>
      </c>
      <c r="AV133" s="55" t="str">
        <f t="shared" si="64"/>
        <v>Gedeeld met NB000057-D01</v>
      </c>
      <c r="AW133" s="55" t="str">
        <f t="shared" si="64"/>
        <v>Gedeeld met NB000057-D01</v>
      </c>
      <c r="AX133" s="55" t="str">
        <f t="shared" si="64"/>
        <v>Gedeeld met NB000057-D01</v>
      </c>
      <c r="AY133" s="55" t="str">
        <f t="shared" si="64"/>
        <v>Gedeeld met NB000057-D01</v>
      </c>
      <c r="AZ133" s="55" t="str">
        <f t="shared" si="64"/>
        <v>Gedeeld met NB000057-D01</v>
      </c>
      <c r="BA133" s="55" t="str">
        <f t="shared" si="64"/>
        <v>Gedeeld met NB000057-D01</v>
      </c>
      <c r="BB133" s="55" t="str">
        <f t="shared" si="64"/>
        <v>Gedeeld met NB000057-D01</v>
      </c>
      <c r="BC133" s="55" t="str">
        <f t="shared" si="64"/>
        <v>Gedeeld met NB000057-D01</v>
      </c>
      <c r="BD133" s="55" t="str">
        <f t="shared" si="64"/>
        <v>Gedeeld met NB000057-D01</v>
      </c>
      <c r="BE133" s="55" t="str">
        <f t="shared" si="64"/>
        <v>Gedeeld met NB000057-D01</v>
      </c>
      <c r="BF133" s="55" t="str">
        <f t="shared" si="64"/>
        <v>Gedeeld met NB000057-D01</v>
      </c>
      <c r="BG133" s="51" t="s">
        <v>425</v>
      </c>
    </row>
    <row r="134" spans="1:59" x14ac:dyDescent="0.2">
      <c r="A134" t="str">
        <f>Tabel1[[#This Row],[Objectcode]]&amp;"-"&amp;Tabel1[[#This Row],[Dakcode]]</f>
        <v>NB000273-</v>
      </c>
      <c r="B134" t="s">
        <v>426</v>
      </c>
      <c r="C134" t="s">
        <v>173</v>
      </c>
      <c r="E134" t="s">
        <v>427</v>
      </c>
      <c r="G134" t="s">
        <v>428</v>
      </c>
      <c r="H134">
        <v>1987</v>
      </c>
      <c r="I134" t="s">
        <v>429</v>
      </c>
      <c r="J134"/>
      <c r="K134" s="50">
        <v>12753</v>
      </c>
      <c r="L134" s="68" t="s">
        <v>130</v>
      </c>
      <c r="M134" s="69"/>
      <c r="N134" s="3" t="s">
        <v>185</v>
      </c>
      <c r="O134" t="s">
        <v>64</v>
      </c>
      <c r="P134" s="53" t="s">
        <v>114</v>
      </c>
      <c r="Q134" s="2" t="s">
        <v>114</v>
      </c>
      <c r="R134" s="2" t="s">
        <v>114</v>
      </c>
      <c r="S134" s="53" t="s">
        <v>114</v>
      </c>
      <c r="T134" s="2" t="s">
        <v>114</v>
      </c>
      <c r="U134" s="53">
        <v>0</v>
      </c>
      <c r="V134" s="50">
        <v>340</v>
      </c>
      <c r="W134" s="50">
        <f>Tabel1[[#This Row],[Aantal panelen]]*Tabel1[[#This Row],[Paneelpiekvermogen '[Wp']]]/1000</f>
        <v>0</v>
      </c>
      <c r="X134" s="53" t="s">
        <v>114</v>
      </c>
      <c r="Y134" s="53" t="s">
        <v>114</v>
      </c>
      <c r="Z134" s="53" t="s">
        <v>114</v>
      </c>
      <c r="AA134" s="2" t="s">
        <v>114</v>
      </c>
      <c r="AB134" s="2" t="s">
        <v>114</v>
      </c>
      <c r="AC134" s="53" t="s">
        <v>114</v>
      </c>
      <c r="AD134" s="2" t="s">
        <v>114</v>
      </c>
      <c r="AE134" t="s">
        <v>79</v>
      </c>
      <c r="AF134" s="9" t="s">
        <v>79</v>
      </c>
      <c r="AG134" s="9" t="s">
        <v>79</v>
      </c>
      <c r="AH134" s="9" t="s">
        <v>79</v>
      </c>
      <c r="AI134" s="60" t="s">
        <v>79</v>
      </c>
      <c r="AJ134" s="60" t="s">
        <v>79</v>
      </c>
      <c r="AK134" s="60" t="s">
        <v>79</v>
      </c>
      <c r="AL134" s="60" t="s">
        <v>79</v>
      </c>
      <c r="AM134" s="9" t="s">
        <v>79</v>
      </c>
      <c r="AN134" s="9" t="s">
        <v>79</v>
      </c>
      <c r="AO134" s="9" t="s">
        <v>79</v>
      </c>
      <c r="AP134" s="9" t="s">
        <v>79</v>
      </c>
      <c r="AR134" t="s">
        <v>79</v>
      </c>
      <c r="AS134" t="s">
        <v>79</v>
      </c>
      <c r="AT134" s="51" t="s">
        <v>79</v>
      </c>
      <c r="AU134" s="51" t="s">
        <v>79</v>
      </c>
      <c r="AV134" s="51" t="s">
        <v>81</v>
      </c>
      <c r="AW134" s="51" t="s">
        <v>114</v>
      </c>
      <c r="AX134" s="51">
        <v>4</v>
      </c>
      <c r="AY134" s="51">
        <v>0</v>
      </c>
      <c r="AZ134" s="51">
        <v>0</v>
      </c>
      <c r="BA134" s="51">
        <v>4</v>
      </c>
      <c r="BB134" s="51">
        <v>0</v>
      </c>
      <c r="BC134" s="51">
        <v>0</v>
      </c>
      <c r="BD134" s="51">
        <f>(AX134*22)+(AY134*50)+(BB134*22)+(BC134*11)</f>
        <v>88</v>
      </c>
      <c r="BE134" s="51">
        <v>120</v>
      </c>
      <c r="BF134" s="51" t="s">
        <v>189</v>
      </c>
      <c r="BG134" s="51" t="s">
        <v>430</v>
      </c>
    </row>
    <row r="135" spans="1:59" x14ac:dyDescent="0.2">
      <c r="A135" t="str">
        <f>Tabel1[[#This Row],[Objectcode]]&amp;"-"&amp;Tabel1[[#This Row],[Dakcode]]</f>
        <v>NH000075-</v>
      </c>
      <c r="B135" t="s">
        <v>431</v>
      </c>
      <c r="C135" t="s">
        <v>173</v>
      </c>
      <c r="E135" t="s">
        <v>432</v>
      </c>
      <c r="G135" t="s">
        <v>433</v>
      </c>
      <c r="H135">
        <v>1987</v>
      </c>
      <c r="I135" t="s">
        <v>267</v>
      </c>
      <c r="J135"/>
      <c r="K135" s="50">
        <v>1320</v>
      </c>
      <c r="L135" s="68" t="s">
        <v>130</v>
      </c>
      <c r="M135" s="69"/>
      <c r="N135" s="3" t="s">
        <v>185</v>
      </c>
      <c r="O135" t="s">
        <v>90</v>
      </c>
      <c r="P135" s="53" t="s">
        <v>114</v>
      </c>
      <c r="Q135" s="2" t="s">
        <v>114</v>
      </c>
      <c r="R135" s="2" t="s">
        <v>114</v>
      </c>
      <c r="S135" s="53" t="s">
        <v>114</v>
      </c>
      <c r="T135" s="2" t="s">
        <v>114</v>
      </c>
      <c r="U135" s="53">
        <v>0</v>
      </c>
      <c r="V135" s="50">
        <v>340</v>
      </c>
      <c r="W135" s="50">
        <f>Tabel1[[#This Row],[Aantal panelen]]*Tabel1[[#This Row],[Paneelpiekvermogen '[Wp']]]/1000</f>
        <v>0</v>
      </c>
      <c r="X135" s="53" t="s">
        <v>114</v>
      </c>
      <c r="Y135" s="53" t="s">
        <v>114</v>
      </c>
      <c r="Z135" s="53" t="s">
        <v>114</v>
      </c>
      <c r="AA135" s="2" t="s">
        <v>114</v>
      </c>
      <c r="AB135" s="2" t="s">
        <v>114</v>
      </c>
      <c r="AC135" s="53" t="s">
        <v>114</v>
      </c>
      <c r="AD135" s="2" t="s">
        <v>114</v>
      </c>
      <c r="AE135" t="s">
        <v>115</v>
      </c>
      <c r="AF135" s="9" t="s">
        <v>434</v>
      </c>
      <c r="AG135" s="9">
        <v>4936940</v>
      </c>
      <c r="AH135" s="9" t="s">
        <v>73</v>
      </c>
      <c r="AI135" s="60" t="s">
        <v>139</v>
      </c>
      <c r="AJ135" s="60" t="s">
        <v>79</v>
      </c>
      <c r="AK135" s="55">
        <v>40</v>
      </c>
      <c r="AL135" s="55">
        <v>41</v>
      </c>
      <c r="AM135" s="21">
        <v>43826.364583333336</v>
      </c>
      <c r="AN135" s="9" t="s">
        <v>76</v>
      </c>
      <c r="AO135" s="9" t="s">
        <v>77</v>
      </c>
      <c r="AP135" s="9" t="s">
        <v>79</v>
      </c>
      <c r="AR135" t="s">
        <v>121</v>
      </c>
      <c r="AS135" t="s">
        <v>79</v>
      </c>
      <c r="AT135" s="51" t="s">
        <v>79</v>
      </c>
      <c r="AU135" s="51">
        <v>4</v>
      </c>
      <c r="AV135" s="51" t="s">
        <v>81</v>
      </c>
      <c r="AW135" s="51" t="s">
        <v>114</v>
      </c>
      <c r="AX135" s="51">
        <v>6</v>
      </c>
      <c r="AY135" s="52">
        <v>1</v>
      </c>
      <c r="AZ135" s="52">
        <v>0</v>
      </c>
      <c r="BA135" s="52">
        <v>8</v>
      </c>
      <c r="BB135" s="52">
        <v>0</v>
      </c>
      <c r="BC135" s="52">
        <v>0</v>
      </c>
      <c r="BD135" s="51">
        <f>(AX135*22)+(AY135*50)+(BB135*22)+(BC135*11)</f>
        <v>182</v>
      </c>
      <c r="BE135" s="51">
        <v>80</v>
      </c>
      <c r="BF135" s="51" t="s">
        <v>189</v>
      </c>
    </row>
    <row r="136" spans="1:59" x14ac:dyDescent="0.2">
      <c r="A136" t="str">
        <f>Tabel1[[#This Row],[Objectcode]]&amp;"-"&amp;Tabel1[[#This Row],[Dakcode]]</f>
        <v>NH000076a-D01</v>
      </c>
      <c r="B136" t="s">
        <v>437</v>
      </c>
      <c r="C136" t="s">
        <v>57</v>
      </c>
      <c r="D136" t="s">
        <v>58</v>
      </c>
      <c r="E136" t="s">
        <v>432</v>
      </c>
      <c r="G136" t="s">
        <v>433</v>
      </c>
      <c r="H136">
        <v>1987</v>
      </c>
      <c r="I136" t="s">
        <v>267</v>
      </c>
      <c r="J136"/>
      <c r="K136" s="50" t="str">
        <f t="shared" ref="K136:K141" si="65">"Zie "&amp;$A$135</f>
        <v>Zie NH000075-</v>
      </c>
      <c r="L136" s="68" t="s">
        <v>130</v>
      </c>
      <c r="M136" s="69">
        <v>2048</v>
      </c>
      <c r="N136" s="3" t="s">
        <v>185</v>
      </c>
      <c r="O136" t="s">
        <v>90</v>
      </c>
      <c r="P136" s="53">
        <v>19</v>
      </c>
      <c r="Q136" t="s">
        <v>436</v>
      </c>
      <c r="R136" t="s">
        <v>79</v>
      </c>
      <c r="S136" s="50">
        <v>282</v>
      </c>
      <c r="T136" s="8" t="s">
        <v>67</v>
      </c>
      <c r="U136" s="50">
        <v>104</v>
      </c>
      <c r="V136" s="50">
        <v>340</v>
      </c>
      <c r="W136" s="50">
        <f>Tabel1[[#This Row],[Aantal panelen]]*Tabel1[[#This Row],[Paneelpiekvermogen '[Wp']]]/1000</f>
        <v>35.36</v>
      </c>
      <c r="X136" s="50">
        <f>IFERROR(Tabel1[[#This Row],[Totaal piekvermogen '[kWp']]]*1000/Tabel1[[#This Row],[Bruto dakoppervlak '[m2']]],"N.v.t.")</f>
        <v>125.39007092198581</v>
      </c>
      <c r="Y136" s="50" t="str">
        <f>"Gedeeld met "&amp;$A$138</f>
        <v>Gedeeld met NH000076-D01</v>
      </c>
      <c r="Z136" s="50" t="str">
        <f>"Gedeeld met "&amp;$A$138</f>
        <v>Gedeeld met NH000076-D01</v>
      </c>
      <c r="AA136" t="s">
        <v>92</v>
      </c>
      <c r="AB136" t="s">
        <v>301</v>
      </c>
      <c r="AC136" s="50">
        <v>15</v>
      </c>
      <c r="AD136" t="s">
        <v>70</v>
      </c>
      <c r="AE136" s="3" t="str">
        <f>"Gedeeld met "&amp;$A$138</f>
        <v>Gedeeld met NH000076-D01</v>
      </c>
      <c r="AF136" s="8" t="str">
        <f>"Gedeeld met "&amp;$A$138</f>
        <v>Gedeeld met NH000076-D01</v>
      </c>
      <c r="AG136" s="8" t="str">
        <f t="shared" ref="AG136:AP141" si="66">"Gedeeld met "&amp;$A$135</f>
        <v>Gedeeld met NH000075-</v>
      </c>
      <c r="AH136" s="8" t="str">
        <f t="shared" si="66"/>
        <v>Gedeeld met NH000075-</v>
      </c>
      <c r="AI136" s="55" t="str">
        <f t="shared" si="66"/>
        <v>Gedeeld met NH000075-</v>
      </c>
      <c r="AJ136" s="55" t="str">
        <f t="shared" si="66"/>
        <v>Gedeeld met NH000075-</v>
      </c>
      <c r="AK136" s="55" t="str">
        <f t="shared" si="66"/>
        <v>Gedeeld met NH000075-</v>
      </c>
      <c r="AL136" s="55" t="str">
        <f t="shared" si="66"/>
        <v>Gedeeld met NH000075-</v>
      </c>
      <c r="AM136" s="8" t="str">
        <f t="shared" si="66"/>
        <v>Gedeeld met NH000075-</v>
      </c>
      <c r="AN136" s="8" t="str">
        <f t="shared" si="66"/>
        <v>Gedeeld met NH000075-</v>
      </c>
      <c r="AO136" s="8" t="str">
        <f t="shared" si="66"/>
        <v>Gedeeld met NH000075-</v>
      </c>
      <c r="AP136" s="8" t="str">
        <f t="shared" si="66"/>
        <v>Gedeeld met NH000075-</v>
      </c>
      <c r="AR136" s="3" t="str">
        <f t="shared" ref="AR136:AV141" si="67">"Gedeeld met "&amp;$A$135</f>
        <v>Gedeeld met NH000075-</v>
      </c>
      <c r="AS136" s="3" t="str">
        <f t="shared" si="67"/>
        <v>Gedeeld met NH000075-</v>
      </c>
      <c r="AT136" s="50" t="str">
        <f t="shared" si="67"/>
        <v>Gedeeld met NH000075-</v>
      </c>
      <c r="AU136" s="50" t="str">
        <f t="shared" si="67"/>
        <v>Gedeeld met NH000075-</v>
      </c>
      <c r="AV136" s="50" t="str">
        <f t="shared" si="67"/>
        <v>Gedeeld met NH000075-</v>
      </c>
      <c r="AW136" s="51" t="s">
        <v>81</v>
      </c>
      <c r="AX136" s="50" t="str">
        <f t="shared" ref="AX136:BF141" si="68">"Gedeeld met "&amp;$A$135</f>
        <v>Gedeeld met NH000075-</v>
      </c>
      <c r="AY136" s="50" t="str">
        <f t="shared" si="68"/>
        <v>Gedeeld met NH000075-</v>
      </c>
      <c r="AZ136" s="50" t="str">
        <f t="shared" si="68"/>
        <v>Gedeeld met NH000075-</v>
      </c>
      <c r="BA136" s="50" t="str">
        <f t="shared" si="68"/>
        <v>Gedeeld met NH000075-</v>
      </c>
      <c r="BB136" s="50" t="str">
        <f t="shared" si="68"/>
        <v>Gedeeld met NH000075-</v>
      </c>
      <c r="BC136" s="50" t="str">
        <f t="shared" si="68"/>
        <v>Gedeeld met NH000075-</v>
      </c>
      <c r="BD136" s="50" t="str">
        <f t="shared" si="68"/>
        <v>Gedeeld met NH000075-</v>
      </c>
      <c r="BE136" s="50" t="str">
        <f t="shared" si="68"/>
        <v>Gedeeld met NH000075-</v>
      </c>
      <c r="BF136" s="50" t="str">
        <f t="shared" si="68"/>
        <v>Gedeeld met NH000075-</v>
      </c>
    </row>
    <row r="137" spans="1:59" x14ac:dyDescent="0.2">
      <c r="A137" t="str">
        <f>Tabel1[[#This Row],[Objectcode]]&amp;"-"&amp;Tabel1[[#This Row],[Dakcode]]</f>
        <v>NH000076a-D02</v>
      </c>
      <c r="B137" t="s">
        <v>437</v>
      </c>
      <c r="C137" t="s">
        <v>57</v>
      </c>
      <c r="D137" t="s">
        <v>94</v>
      </c>
      <c r="E137" t="s">
        <v>432</v>
      </c>
      <c r="G137" t="s">
        <v>433</v>
      </c>
      <c r="H137">
        <v>1987</v>
      </c>
      <c r="I137" t="s">
        <v>267</v>
      </c>
      <c r="J137"/>
      <c r="K137" s="50" t="str">
        <f t="shared" si="65"/>
        <v>Zie NH000075-</v>
      </c>
      <c r="L137" s="68" t="s">
        <v>130</v>
      </c>
      <c r="M137" s="69">
        <v>2048</v>
      </c>
      <c r="N137" s="3" t="s">
        <v>185</v>
      </c>
      <c r="O137" t="s">
        <v>90</v>
      </c>
      <c r="P137" s="53">
        <v>19</v>
      </c>
      <c r="Q137" t="s">
        <v>436</v>
      </c>
      <c r="R137" t="s">
        <v>79</v>
      </c>
      <c r="S137" s="50">
        <v>282</v>
      </c>
      <c r="T137" s="8" t="s">
        <v>67</v>
      </c>
      <c r="U137" s="50">
        <v>114</v>
      </c>
      <c r="V137" s="50">
        <v>340</v>
      </c>
      <c r="W137" s="50">
        <f>Tabel1[[#This Row],[Aantal panelen]]*Tabel1[[#This Row],[Paneelpiekvermogen '[Wp']]]/1000</f>
        <v>38.76</v>
      </c>
      <c r="X137" s="50">
        <f>IFERROR(Tabel1[[#This Row],[Totaal piekvermogen '[kWp']]]*1000/Tabel1[[#This Row],[Bruto dakoppervlak '[m2']]],"N.v.t.")</f>
        <v>137.44680851063831</v>
      </c>
      <c r="Y137" s="50" t="str">
        <f>"Gedeeld met "&amp;$A$138</f>
        <v>Gedeeld met NH000076-D01</v>
      </c>
      <c r="Z137" s="50" t="str">
        <f>"Gedeeld met "&amp;$A$138</f>
        <v>Gedeeld met NH000076-D01</v>
      </c>
      <c r="AA137" t="s">
        <v>92</v>
      </c>
      <c r="AB137" t="s">
        <v>295</v>
      </c>
      <c r="AC137" s="50">
        <v>15</v>
      </c>
      <c r="AD137" t="s">
        <v>70</v>
      </c>
      <c r="AE137" s="3" t="str">
        <f>"Gedeeld met "&amp;$A$138</f>
        <v>Gedeeld met NH000076-D01</v>
      </c>
      <c r="AF137" s="8" t="str">
        <f>"Gedeeld met "&amp;$A$138</f>
        <v>Gedeeld met NH000076-D01</v>
      </c>
      <c r="AG137" s="8" t="str">
        <f t="shared" si="66"/>
        <v>Gedeeld met NH000075-</v>
      </c>
      <c r="AH137" s="8" t="str">
        <f t="shared" si="66"/>
        <v>Gedeeld met NH000075-</v>
      </c>
      <c r="AI137" s="55" t="str">
        <f t="shared" si="66"/>
        <v>Gedeeld met NH000075-</v>
      </c>
      <c r="AJ137" s="55" t="str">
        <f t="shared" si="66"/>
        <v>Gedeeld met NH000075-</v>
      </c>
      <c r="AK137" s="55" t="str">
        <f t="shared" si="66"/>
        <v>Gedeeld met NH000075-</v>
      </c>
      <c r="AL137" s="55" t="str">
        <f t="shared" si="66"/>
        <v>Gedeeld met NH000075-</v>
      </c>
      <c r="AM137" s="8" t="str">
        <f t="shared" si="66"/>
        <v>Gedeeld met NH000075-</v>
      </c>
      <c r="AN137" s="8" t="str">
        <f t="shared" si="66"/>
        <v>Gedeeld met NH000075-</v>
      </c>
      <c r="AO137" s="8" t="str">
        <f t="shared" si="66"/>
        <v>Gedeeld met NH000075-</v>
      </c>
      <c r="AP137" s="8" t="str">
        <f t="shared" si="66"/>
        <v>Gedeeld met NH000075-</v>
      </c>
      <c r="AR137" s="3" t="str">
        <f t="shared" si="67"/>
        <v>Gedeeld met NH000075-</v>
      </c>
      <c r="AS137" s="3" t="str">
        <f t="shared" si="67"/>
        <v>Gedeeld met NH000075-</v>
      </c>
      <c r="AT137" s="50" t="str">
        <f t="shared" si="67"/>
        <v>Gedeeld met NH000075-</v>
      </c>
      <c r="AU137" s="50" t="str">
        <f t="shared" si="67"/>
        <v>Gedeeld met NH000075-</v>
      </c>
      <c r="AV137" s="50" t="str">
        <f t="shared" si="67"/>
        <v>Gedeeld met NH000075-</v>
      </c>
      <c r="AW137" s="51" t="s">
        <v>81</v>
      </c>
      <c r="AX137" s="50" t="str">
        <f t="shared" si="68"/>
        <v>Gedeeld met NH000075-</v>
      </c>
      <c r="AY137" s="50" t="str">
        <f t="shared" si="68"/>
        <v>Gedeeld met NH000075-</v>
      </c>
      <c r="AZ137" s="50" t="str">
        <f t="shared" si="68"/>
        <v>Gedeeld met NH000075-</v>
      </c>
      <c r="BA137" s="50" t="str">
        <f t="shared" si="68"/>
        <v>Gedeeld met NH000075-</v>
      </c>
      <c r="BB137" s="50" t="str">
        <f t="shared" si="68"/>
        <v>Gedeeld met NH000075-</v>
      </c>
      <c r="BC137" s="50" t="str">
        <f t="shared" si="68"/>
        <v>Gedeeld met NH000075-</v>
      </c>
      <c r="BD137" s="50" t="str">
        <f t="shared" si="68"/>
        <v>Gedeeld met NH000075-</v>
      </c>
      <c r="BE137" s="50" t="str">
        <f t="shared" si="68"/>
        <v>Gedeeld met NH000075-</v>
      </c>
      <c r="BF137" s="50" t="str">
        <f t="shared" si="68"/>
        <v>Gedeeld met NH000075-</v>
      </c>
    </row>
    <row r="138" spans="1:59" x14ac:dyDescent="0.2">
      <c r="A138" t="str">
        <f>Tabel1[[#This Row],[Objectcode]]&amp;"-"&amp;Tabel1[[#This Row],[Dakcode]]</f>
        <v>NH000076-D01</v>
      </c>
      <c r="B138" t="s">
        <v>435</v>
      </c>
      <c r="C138" t="s">
        <v>57</v>
      </c>
      <c r="D138" t="s">
        <v>58</v>
      </c>
      <c r="E138" t="s">
        <v>432</v>
      </c>
      <c r="G138" t="s">
        <v>433</v>
      </c>
      <c r="H138">
        <v>1987</v>
      </c>
      <c r="I138" t="s">
        <v>267</v>
      </c>
      <c r="J138"/>
      <c r="K138" s="50" t="str">
        <f t="shared" si="65"/>
        <v>Zie NH000075-</v>
      </c>
      <c r="L138" s="68" t="s">
        <v>840</v>
      </c>
      <c r="M138" s="69">
        <v>2026</v>
      </c>
      <c r="N138" s="3" t="s">
        <v>185</v>
      </c>
      <c r="O138" t="s">
        <v>64</v>
      </c>
      <c r="P138" s="53">
        <v>35</v>
      </c>
      <c r="Q138" t="s">
        <v>85</v>
      </c>
      <c r="R138" t="s">
        <v>79</v>
      </c>
      <c r="S138" s="50">
        <v>314.60000000000002</v>
      </c>
      <c r="T138" s="8" t="s">
        <v>67</v>
      </c>
      <c r="U138" s="50">
        <v>0</v>
      </c>
      <c r="V138" s="50">
        <v>340</v>
      </c>
      <c r="W138" s="50">
        <f>Tabel1[[#This Row],[Aantal panelen]]*Tabel1[[#This Row],[Paneelpiekvermogen '[Wp']]]/1000</f>
        <v>0</v>
      </c>
      <c r="X138" s="50">
        <f>IFERROR(Tabel1[[#This Row],[Totaal piekvermogen '[kWp']]]*1000/Tabel1[[#This Row],[Bruto dakoppervlak '[m2']]],"N.v.t.")</f>
        <v>0</v>
      </c>
      <c r="Y138" s="50">
        <v>0</v>
      </c>
      <c r="Z138" s="50">
        <f>Tabel1[[#This Row],[Totaal piekvermogen '[kWp']]]*Tabel1[[#This Row],[Specifieke opbrengst '[kWh/kWp jaar']]]</f>
        <v>0</v>
      </c>
      <c r="AA138" s="2" t="s">
        <v>114</v>
      </c>
      <c r="AB138" s="2" t="s">
        <v>114</v>
      </c>
      <c r="AC138" s="53" t="s">
        <v>114</v>
      </c>
      <c r="AD138" s="2" t="s">
        <v>114</v>
      </c>
      <c r="AE138" t="s">
        <v>115</v>
      </c>
      <c r="AF138" s="9" t="s">
        <v>434</v>
      </c>
      <c r="AG138" s="8" t="str">
        <f t="shared" si="66"/>
        <v>Gedeeld met NH000075-</v>
      </c>
      <c r="AH138" s="8" t="str">
        <f t="shared" si="66"/>
        <v>Gedeeld met NH000075-</v>
      </c>
      <c r="AI138" s="55" t="str">
        <f t="shared" si="66"/>
        <v>Gedeeld met NH000075-</v>
      </c>
      <c r="AJ138" s="55" t="str">
        <f t="shared" si="66"/>
        <v>Gedeeld met NH000075-</v>
      </c>
      <c r="AK138" s="55" t="str">
        <f t="shared" si="66"/>
        <v>Gedeeld met NH000075-</v>
      </c>
      <c r="AL138" s="55" t="str">
        <f t="shared" si="66"/>
        <v>Gedeeld met NH000075-</v>
      </c>
      <c r="AM138" s="8" t="str">
        <f t="shared" si="66"/>
        <v>Gedeeld met NH000075-</v>
      </c>
      <c r="AN138" s="8" t="str">
        <f t="shared" si="66"/>
        <v>Gedeeld met NH000075-</v>
      </c>
      <c r="AO138" s="8" t="str">
        <f t="shared" si="66"/>
        <v>Gedeeld met NH000075-</v>
      </c>
      <c r="AP138" s="8" t="str">
        <f t="shared" si="66"/>
        <v>Gedeeld met NH000075-</v>
      </c>
      <c r="AR138" s="3" t="str">
        <f t="shared" si="67"/>
        <v>Gedeeld met NH000075-</v>
      </c>
      <c r="AS138" s="3" t="str">
        <f t="shared" si="67"/>
        <v>Gedeeld met NH000075-</v>
      </c>
      <c r="AT138" s="50" t="str">
        <f t="shared" si="67"/>
        <v>Gedeeld met NH000075-</v>
      </c>
      <c r="AU138" s="50" t="str">
        <f t="shared" si="67"/>
        <v>Gedeeld met NH000075-</v>
      </c>
      <c r="AV138" s="50" t="str">
        <f t="shared" si="67"/>
        <v>Gedeeld met NH000075-</v>
      </c>
      <c r="AW138" s="51" t="s">
        <v>114</v>
      </c>
      <c r="AX138" s="50" t="str">
        <f t="shared" si="68"/>
        <v>Gedeeld met NH000075-</v>
      </c>
      <c r="AY138" s="50" t="str">
        <f t="shared" si="68"/>
        <v>Gedeeld met NH000075-</v>
      </c>
      <c r="AZ138" s="50" t="str">
        <f t="shared" si="68"/>
        <v>Gedeeld met NH000075-</v>
      </c>
      <c r="BA138" s="50" t="str">
        <f t="shared" si="68"/>
        <v>Gedeeld met NH000075-</v>
      </c>
      <c r="BB138" s="50" t="str">
        <f t="shared" si="68"/>
        <v>Gedeeld met NH000075-</v>
      </c>
      <c r="BC138" s="50" t="str">
        <f t="shared" si="68"/>
        <v>Gedeeld met NH000075-</v>
      </c>
      <c r="BD138" s="50" t="str">
        <f t="shared" si="68"/>
        <v>Gedeeld met NH000075-</v>
      </c>
      <c r="BE138" s="50" t="str">
        <f t="shared" si="68"/>
        <v>Gedeeld met NH000075-</v>
      </c>
      <c r="BF138" s="50" t="str">
        <f t="shared" si="68"/>
        <v>Gedeeld met NH000075-</v>
      </c>
    </row>
    <row r="139" spans="1:59" x14ac:dyDescent="0.2">
      <c r="A139" t="str">
        <f>Tabel1[[#This Row],[Objectcode]]&amp;"-"&amp;Tabel1[[#This Row],[Dakcode]]</f>
        <v>NH000076-D02</v>
      </c>
      <c r="B139" t="s">
        <v>435</v>
      </c>
      <c r="C139" t="s">
        <v>57</v>
      </c>
      <c r="D139" t="s">
        <v>94</v>
      </c>
      <c r="E139" t="s">
        <v>432</v>
      </c>
      <c r="G139" t="s">
        <v>433</v>
      </c>
      <c r="H139">
        <v>1987</v>
      </c>
      <c r="I139" t="s">
        <v>267</v>
      </c>
      <c r="J139"/>
      <c r="K139" s="50" t="str">
        <f t="shared" si="65"/>
        <v>Zie NH000075-</v>
      </c>
      <c r="L139" s="68" t="s">
        <v>840</v>
      </c>
      <c r="M139" s="69">
        <v>2048</v>
      </c>
      <c r="N139" s="3" t="s">
        <v>185</v>
      </c>
      <c r="O139" t="s">
        <v>90</v>
      </c>
      <c r="P139" s="53">
        <v>19</v>
      </c>
      <c r="Q139" t="s">
        <v>436</v>
      </c>
      <c r="R139" t="s">
        <v>79</v>
      </c>
      <c r="S139" s="50">
        <v>131.4</v>
      </c>
      <c r="T139" s="8" t="s">
        <v>67</v>
      </c>
      <c r="U139" s="50">
        <v>0</v>
      </c>
      <c r="V139" s="50">
        <v>340</v>
      </c>
      <c r="W139" s="50">
        <f>Tabel1[[#This Row],[Aantal panelen]]*Tabel1[[#This Row],[Paneelpiekvermogen '[Wp']]]/1000</f>
        <v>0</v>
      </c>
      <c r="X139" s="50">
        <f>IFERROR(Tabel1[[#This Row],[Totaal piekvermogen '[kWp']]]*1000/Tabel1[[#This Row],[Bruto dakoppervlak '[m2']]],"N.v.t.")</f>
        <v>0</v>
      </c>
      <c r="Y139" s="50">
        <v>0</v>
      </c>
      <c r="Z139" s="50">
        <f>Tabel1[[#This Row],[Totaal piekvermogen '[kWp']]]*Tabel1[[#This Row],[Specifieke opbrengst '[kWh/kWp jaar']]]</f>
        <v>0</v>
      </c>
      <c r="AA139" s="2" t="s">
        <v>114</v>
      </c>
      <c r="AB139" s="2" t="s">
        <v>114</v>
      </c>
      <c r="AC139" s="53" t="s">
        <v>114</v>
      </c>
      <c r="AD139" s="2" t="s">
        <v>114</v>
      </c>
      <c r="AE139" t="s">
        <v>115</v>
      </c>
      <c r="AF139" s="9" t="s">
        <v>434</v>
      </c>
      <c r="AG139" s="8" t="str">
        <f t="shared" si="66"/>
        <v>Gedeeld met NH000075-</v>
      </c>
      <c r="AH139" s="8" t="str">
        <f t="shared" si="66"/>
        <v>Gedeeld met NH000075-</v>
      </c>
      <c r="AI139" s="55" t="str">
        <f t="shared" si="66"/>
        <v>Gedeeld met NH000075-</v>
      </c>
      <c r="AJ139" s="55" t="str">
        <f t="shared" si="66"/>
        <v>Gedeeld met NH000075-</v>
      </c>
      <c r="AK139" s="55" t="str">
        <f t="shared" si="66"/>
        <v>Gedeeld met NH000075-</v>
      </c>
      <c r="AL139" s="55" t="str">
        <f t="shared" si="66"/>
        <v>Gedeeld met NH000075-</v>
      </c>
      <c r="AM139" s="8" t="str">
        <f t="shared" si="66"/>
        <v>Gedeeld met NH000075-</v>
      </c>
      <c r="AN139" s="8" t="str">
        <f t="shared" si="66"/>
        <v>Gedeeld met NH000075-</v>
      </c>
      <c r="AO139" s="8" t="str">
        <f t="shared" si="66"/>
        <v>Gedeeld met NH000075-</v>
      </c>
      <c r="AP139" s="8" t="str">
        <f t="shared" si="66"/>
        <v>Gedeeld met NH000075-</v>
      </c>
      <c r="AR139" s="3" t="str">
        <f t="shared" si="67"/>
        <v>Gedeeld met NH000075-</v>
      </c>
      <c r="AS139" s="3" t="str">
        <f t="shared" si="67"/>
        <v>Gedeeld met NH000075-</v>
      </c>
      <c r="AT139" s="50" t="str">
        <f t="shared" si="67"/>
        <v>Gedeeld met NH000075-</v>
      </c>
      <c r="AU139" s="50" t="str">
        <f t="shared" si="67"/>
        <v>Gedeeld met NH000075-</v>
      </c>
      <c r="AV139" s="50" t="str">
        <f t="shared" si="67"/>
        <v>Gedeeld met NH000075-</v>
      </c>
      <c r="AW139" s="51" t="s">
        <v>114</v>
      </c>
      <c r="AX139" s="50" t="str">
        <f t="shared" si="68"/>
        <v>Gedeeld met NH000075-</v>
      </c>
      <c r="AY139" s="50" t="str">
        <f t="shared" si="68"/>
        <v>Gedeeld met NH000075-</v>
      </c>
      <c r="AZ139" s="50" t="str">
        <f t="shared" si="68"/>
        <v>Gedeeld met NH000075-</v>
      </c>
      <c r="BA139" s="50" t="str">
        <f t="shared" si="68"/>
        <v>Gedeeld met NH000075-</v>
      </c>
      <c r="BB139" s="50" t="str">
        <f t="shared" si="68"/>
        <v>Gedeeld met NH000075-</v>
      </c>
      <c r="BC139" s="50" t="str">
        <f t="shared" si="68"/>
        <v>Gedeeld met NH000075-</v>
      </c>
      <c r="BD139" s="50" t="str">
        <f t="shared" si="68"/>
        <v>Gedeeld met NH000075-</v>
      </c>
      <c r="BE139" s="50" t="str">
        <f t="shared" si="68"/>
        <v>Gedeeld met NH000075-</v>
      </c>
      <c r="BF139" s="50" t="str">
        <f t="shared" si="68"/>
        <v>Gedeeld met NH000075-</v>
      </c>
    </row>
    <row r="140" spans="1:59" x14ac:dyDescent="0.2">
      <c r="A140" t="str">
        <f>Tabel1[[#This Row],[Objectcode]]&amp;"-"&amp;Tabel1[[#This Row],[Dakcode]]</f>
        <v>NH000076-D03</v>
      </c>
      <c r="B140" t="s">
        <v>435</v>
      </c>
      <c r="C140" t="s">
        <v>57</v>
      </c>
      <c r="D140" t="s">
        <v>126</v>
      </c>
      <c r="E140" t="s">
        <v>432</v>
      </c>
      <c r="G140" t="s">
        <v>433</v>
      </c>
      <c r="H140">
        <v>1987</v>
      </c>
      <c r="I140" t="s">
        <v>267</v>
      </c>
      <c r="J140"/>
      <c r="K140" s="50" t="str">
        <f t="shared" si="65"/>
        <v>Zie NH000075-</v>
      </c>
      <c r="L140" s="68" t="s">
        <v>130</v>
      </c>
      <c r="M140" s="69">
        <v>2048</v>
      </c>
      <c r="N140" s="3" t="s">
        <v>185</v>
      </c>
      <c r="O140" t="s">
        <v>90</v>
      </c>
      <c r="P140" s="53">
        <v>19</v>
      </c>
      <c r="Q140" t="s">
        <v>436</v>
      </c>
      <c r="R140" t="s">
        <v>79</v>
      </c>
      <c r="S140" s="50">
        <v>138.9</v>
      </c>
      <c r="T140" s="8" t="s">
        <v>67</v>
      </c>
      <c r="U140" s="50">
        <v>56</v>
      </c>
      <c r="V140" s="50">
        <v>340</v>
      </c>
      <c r="W140" s="50">
        <f>Tabel1[[#This Row],[Aantal panelen]]*Tabel1[[#This Row],[Paneelpiekvermogen '[Wp']]]/1000</f>
        <v>19.04</v>
      </c>
      <c r="X140" s="50">
        <f>IFERROR(Tabel1[[#This Row],[Totaal piekvermogen '[kWp']]]*1000/Tabel1[[#This Row],[Bruto dakoppervlak '[m2']]],"N.v.t.")</f>
        <v>137.07703383729302</v>
      </c>
      <c r="Y140" s="50">
        <v>827.5</v>
      </c>
      <c r="Z140" s="50">
        <f>Tabel1[[#This Row],[Totaal piekvermogen '[kWp']]]*Tabel1[[#This Row],[Specifieke opbrengst '[kWh/kWp jaar']]]</f>
        <v>15755.599999999999</v>
      </c>
      <c r="AA140" t="s">
        <v>92</v>
      </c>
      <c r="AB140" t="s">
        <v>93</v>
      </c>
      <c r="AC140" s="50">
        <v>20</v>
      </c>
      <c r="AD140" t="s">
        <v>70</v>
      </c>
      <c r="AE140" t="s">
        <v>115</v>
      </c>
      <c r="AF140" s="9" t="s">
        <v>434</v>
      </c>
      <c r="AG140" s="8" t="str">
        <f t="shared" si="66"/>
        <v>Gedeeld met NH000075-</v>
      </c>
      <c r="AH140" s="8" t="str">
        <f t="shared" si="66"/>
        <v>Gedeeld met NH000075-</v>
      </c>
      <c r="AI140" s="55" t="str">
        <f t="shared" si="66"/>
        <v>Gedeeld met NH000075-</v>
      </c>
      <c r="AJ140" s="55" t="str">
        <f t="shared" si="66"/>
        <v>Gedeeld met NH000075-</v>
      </c>
      <c r="AK140" s="55" t="str">
        <f t="shared" si="66"/>
        <v>Gedeeld met NH000075-</v>
      </c>
      <c r="AL140" s="55" t="str">
        <f t="shared" si="66"/>
        <v>Gedeeld met NH000075-</v>
      </c>
      <c r="AM140" s="8" t="str">
        <f t="shared" si="66"/>
        <v>Gedeeld met NH000075-</v>
      </c>
      <c r="AN140" s="8" t="str">
        <f t="shared" si="66"/>
        <v>Gedeeld met NH000075-</v>
      </c>
      <c r="AO140" s="8" t="str">
        <f t="shared" si="66"/>
        <v>Gedeeld met NH000075-</v>
      </c>
      <c r="AP140" s="8" t="str">
        <f t="shared" si="66"/>
        <v>Gedeeld met NH000075-</v>
      </c>
      <c r="AR140" s="3" t="str">
        <f t="shared" si="67"/>
        <v>Gedeeld met NH000075-</v>
      </c>
      <c r="AS140" s="3" t="str">
        <f t="shared" si="67"/>
        <v>Gedeeld met NH000075-</v>
      </c>
      <c r="AT140" s="50" t="str">
        <f t="shared" si="67"/>
        <v>Gedeeld met NH000075-</v>
      </c>
      <c r="AU140" s="50" t="str">
        <f t="shared" si="67"/>
        <v>Gedeeld met NH000075-</v>
      </c>
      <c r="AV140" s="50" t="str">
        <f t="shared" si="67"/>
        <v>Gedeeld met NH000075-</v>
      </c>
      <c r="AW140" s="51" t="s">
        <v>81</v>
      </c>
      <c r="AX140" s="50" t="str">
        <f t="shared" si="68"/>
        <v>Gedeeld met NH000075-</v>
      </c>
      <c r="AY140" s="50" t="str">
        <f t="shared" si="68"/>
        <v>Gedeeld met NH000075-</v>
      </c>
      <c r="AZ140" s="50" t="str">
        <f t="shared" si="68"/>
        <v>Gedeeld met NH000075-</v>
      </c>
      <c r="BA140" s="50" t="str">
        <f t="shared" si="68"/>
        <v>Gedeeld met NH000075-</v>
      </c>
      <c r="BB140" s="50" t="str">
        <f t="shared" si="68"/>
        <v>Gedeeld met NH000075-</v>
      </c>
      <c r="BC140" s="50" t="str">
        <f t="shared" si="68"/>
        <v>Gedeeld met NH000075-</v>
      </c>
      <c r="BD140" s="50" t="str">
        <f t="shared" si="68"/>
        <v>Gedeeld met NH000075-</v>
      </c>
      <c r="BE140" s="50" t="str">
        <f t="shared" si="68"/>
        <v>Gedeeld met NH000075-</v>
      </c>
      <c r="BF140" s="50" t="str">
        <f t="shared" si="68"/>
        <v>Gedeeld met NH000075-</v>
      </c>
    </row>
    <row r="141" spans="1:59" x14ac:dyDescent="0.2">
      <c r="A141" t="str">
        <f>Tabel1[[#This Row],[Objectcode]]&amp;"-"&amp;Tabel1[[#This Row],[Dakcode]]</f>
        <v>NH000076d-D03</v>
      </c>
      <c r="B141" t="s">
        <v>438</v>
      </c>
      <c r="C141" t="s">
        <v>57</v>
      </c>
      <c r="D141" t="s">
        <v>126</v>
      </c>
      <c r="E141" t="s">
        <v>432</v>
      </c>
      <c r="G141" t="s">
        <v>433</v>
      </c>
      <c r="H141">
        <v>1987</v>
      </c>
      <c r="I141" t="s">
        <v>267</v>
      </c>
      <c r="J141"/>
      <c r="K141" s="50" t="str">
        <f t="shared" si="65"/>
        <v>Zie NH000075-</v>
      </c>
      <c r="L141" s="68" t="s">
        <v>130</v>
      </c>
      <c r="M141" s="69"/>
      <c r="N141" s="3" t="s">
        <v>185</v>
      </c>
      <c r="O141" t="s">
        <v>90</v>
      </c>
      <c r="P141" s="53" t="s">
        <v>114</v>
      </c>
      <c r="Q141" t="s">
        <v>114</v>
      </c>
      <c r="R141" t="s">
        <v>114</v>
      </c>
      <c r="S141" s="51" t="s">
        <v>114</v>
      </c>
      <c r="T141" t="s">
        <v>114</v>
      </c>
      <c r="U141" s="50">
        <v>0</v>
      </c>
      <c r="V141" s="50">
        <v>340</v>
      </c>
      <c r="W141" s="50">
        <f>Tabel1[[#This Row],[Aantal panelen]]*Tabel1[[#This Row],[Paneelpiekvermogen '[Wp']]]/1000</f>
        <v>0</v>
      </c>
      <c r="X141" s="50" t="str">
        <f>IFERROR(Tabel1[[#This Row],[Totaal piekvermogen '[kWp']]]*1000/Tabel1[[#This Row],[Bruto dakoppervlak '[m2']]],"N.v.t.")</f>
        <v>N.v.t.</v>
      </c>
      <c r="Y141" s="50" t="str">
        <f>IFERROR(Tabel1[[#This Row],[Specifiek vermogen '[W/m2 bruto']]]*1000/Tabel1[[#This Row],[Helioscope-ontwerper]],"N.v.t.")</f>
        <v>N.v.t.</v>
      </c>
      <c r="Z141" s="50" t="str">
        <f>IFERROR(Tabel1[[#This Row],[Specifieke opbrengst '[kWh/kWp jaar']]]*1000/Tabel1[[#This Row],[Aantal panelen]],"N.v.t.")</f>
        <v>N.v.t.</v>
      </c>
      <c r="AA141" s="3" t="str">
        <f>IFERROR(Tabel1[[#This Row],[Totale opbrengst '[kWh/jaar']]]*1000/Tabel1[[#This Row],[Paneelpiekvermogen '[Wp']]],"N.v.t.")</f>
        <v>N.v.t.</v>
      </c>
      <c r="AB141" s="3" t="str">
        <f>IFERROR(Tabel1[[#This Row],[Type panelenoriëntatie]]*1000/Tabel1[[#This Row],[Totaal piekvermogen '[kWp']]],"N.v.t.")</f>
        <v>N.v.t.</v>
      </c>
      <c r="AC141" s="50" t="str">
        <f>IFERROR(Tabel1[[#This Row],[Hoofdoriëntatie]]*1000/Tabel1[[#This Row],[Specifiek vermogen '[W/m2 bruto']]],"N.v.t.")</f>
        <v>N.v.t.</v>
      </c>
      <c r="AD141" s="3" t="str">
        <f>IFERROR(Tabel1[[#This Row],[Hellingshoek '[°']]]*1000/Tabel1[[#This Row],[Specifieke opbrengst '[kWh/kWp jaar']]],"N.v.t.")</f>
        <v>N.v.t.</v>
      </c>
      <c r="AE141" t="s">
        <v>115</v>
      </c>
      <c r="AF141" s="9" t="s">
        <v>434</v>
      </c>
      <c r="AG141" s="8" t="str">
        <f t="shared" si="66"/>
        <v>Gedeeld met NH000075-</v>
      </c>
      <c r="AH141" s="8" t="str">
        <f t="shared" si="66"/>
        <v>Gedeeld met NH000075-</v>
      </c>
      <c r="AI141" s="55" t="str">
        <f t="shared" si="66"/>
        <v>Gedeeld met NH000075-</v>
      </c>
      <c r="AJ141" s="55" t="str">
        <f t="shared" si="66"/>
        <v>Gedeeld met NH000075-</v>
      </c>
      <c r="AK141" s="55" t="str">
        <f t="shared" si="66"/>
        <v>Gedeeld met NH000075-</v>
      </c>
      <c r="AL141" s="55" t="str">
        <f t="shared" si="66"/>
        <v>Gedeeld met NH000075-</v>
      </c>
      <c r="AM141" s="8" t="str">
        <f t="shared" si="66"/>
        <v>Gedeeld met NH000075-</v>
      </c>
      <c r="AN141" s="8" t="str">
        <f t="shared" si="66"/>
        <v>Gedeeld met NH000075-</v>
      </c>
      <c r="AO141" s="8" t="str">
        <f t="shared" si="66"/>
        <v>Gedeeld met NH000075-</v>
      </c>
      <c r="AP141" s="8" t="str">
        <f t="shared" si="66"/>
        <v>Gedeeld met NH000075-</v>
      </c>
      <c r="AR141" s="3" t="str">
        <f t="shared" si="67"/>
        <v>Gedeeld met NH000075-</v>
      </c>
      <c r="AS141" s="3" t="str">
        <f t="shared" si="67"/>
        <v>Gedeeld met NH000075-</v>
      </c>
      <c r="AT141" s="50" t="str">
        <f t="shared" si="67"/>
        <v>Gedeeld met NH000075-</v>
      </c>
      <c r="AU141" s="50" t="str">
        <f t="shared" si="67"/>
        <v>Gedeeld met NH000075-</v>
      </c>
      <c r="AV141" s="50" t="str">
        <f t="shared" si="67"/>
        <v>Gedeeld met NH000075-</v>
      </c>
      <c r="AW141" s="51" t="s">
        <v>114</v>
      </c>
      <c r="AX141" s="50" t="str">
        <f t="shared" si="68"/>
        <v>Gedeeld met NH000075-</v>
      </c>
      <c r="AY141" s="50" t="str">
        <f t="shared" si="68"/>
        <v>Gedeeld met NH000075-</v>
      </c>
      <c r="AZ141" s="50" t="str">
        <f t="shared" si="68"/>
        <v>Gedeeld met NH000075-</v>
      </c>
      <c r="BA141" s="50" t="str">
        <f t="shared" si="68"/>
        <v>Gedeeld met NH000075-</v>
      </c>
      <c r="BB141" s="50" t="str">
        <f t="shared" si="68"/>
        <v>Gedeeld met NH000075-</v>
      </c>
      <c r="BC141" s="50" t="str">
        <f t="shared" si="68"/>
        <v>Gedeeld met NH000075-</v>
      </c>
      <c r="BD141" s="50" t="str">
        <f t="shared" si="68"/>
        <v>Gedeeld met NH000075-</v>
      </c>
      <c r="BE141" s="50" t="str">
        <f t="shared" si="68"/>
        <v>Gedeeld met NH000075-</v>
      </c>
      <c r="BF141" s="50" t="str">
        <f t="shared" si="68"/>
        <v>Gedeeld met NH000075-</v>
      </c>
    </row>
    <row r="142" spans="1:59" x14ac:dyDescent="0.2">
      <c r="A142" t="str">
        <f>Tabel1[[#This Row],[Objectcode]]&amp;"-"&amp;Tabel1[[#This Row],[Dakcode]]</f>
        <v>NH000081-D01</v>
      </c>
      <c r="B142" t="s">
        <v>439</v>
      </c>
      <c r="C142" t="s">
        <v>57</v>
      </c>
      <c r="D142" t="s">
        <v>58</v>
      </c>
      <c r="E142" t="s">
        <v>440</v>
      </c>
      <c r="F142" t="s">
        <v>79</v>
      </c>
      <c r="G142" t="s">
        <v>441</v>
      </c>
      <c r="H142">
        <v>1996</v>
      </c>
      <c r="I142" t="s">
        <v>222</v>
      </c>
      <c r="J142"/>
      <c r="K142" s="50">
        <v>4281</v>
      </c>
      <c r="L142" s="68" t="s">
        <v>840</v>
      </c>
      <c r="M142" s="69">
        <v>2036</v>
      </c>
      <c r="N142" s="3" t="s">
        <v>63</v>
      </c>
      <c r="O142" t="s">
        <v>64</v>
      </c>
      <c r="P142" s="53">
        <v>70</v>
      </c>
      <c r="Q142" t="s">
        <v>85</v>
      </c>
      <c r="R142" t="s">
        <v>327</v>
      </c>
      <c r="S142" s="50">
        <v>444.2</v>
      </c>
      <c r="T142" s="8" t="s">
        <v>67</v>
      </c>
      <c r="U142" s="50">
        <v>8</v>
      </c>
      <c r="V142" s="50">
        <v>340</v>
      </c>
      <c r="W142" s="50">
        <f>Tabel1[[#This Row],[Aantal panelen]]*Tabel1[[#This Row],[Paneelpiekvermogen '[Wp']]]/1000</f>
        <v>2.72</v>
      </c>
      <c r="X142" s="50">
        <f>IFERROR(Tabel1[[#This Row],[Totaal piekvermogen '[kWp']]]*1000/Tabel1[[#This Row],[Bruto dakoppervlak '[m2']]],"N.v.t.")</f>
        <v>6.1233678523187756</v>
      </c>
      <c r="Y142" s="50">
        <v>814</v>
      </c>
      <c r="Z142" s="50">
        <f>Tabel1[[#This Row],[Totaal piekvermogen '[kWp']]]*Tabel1[[#This Row],[Specifieke opbrengst '[kWh/kWp jaar']]]</f>
        <v>2214.0800000000004</v>
      </c>
      <c r="AA142" t="s">
        <v>68</v>
      </c>
      <c r="AB142" t="s">
        <v>223</v>
      </c>
      <c r="AC142" s="50">
        <v>10</v>
      </c>
      <c r="AD142" t="s">
        <v>319</v>
      </c>
      <c r="AE142" t="s">
        <v>115</v>
      </c>
      <c r="AF142" s="9" t="s">
        <v>442</v>
      </c>
      <c r="AG142" s="9">
        <v>4937166</v>
      </c>
      <c r="AH142" s="9" t="s">
        <v>73</v>
      </c>
      <c r="AI142" s="60" t="s">
        <v>139</v>
      </c>
      <c r="AJ142" s="60" t="s">
        <v>443</v>
      </c>
      <c r="AK142" s="55">
        <v>279</v>
      </c>
      <c r="AL142" s="55">
        <v>195</v>
      </c>
      <c r="AM142" s="21">
        <v>43812.53125</v>
      </c>
      <c r="AN142" s="9" t="s">
        <v>76</v>
      </c>
      <c r="AO142" s="9" t="s">
        <v>187</v>
      </c>
      <c r="AP142" s="9" t="s">
        <v>444</v>
      </c>
      <c r="AR142" t="s">
        <v>807</v>
      </c>
      <c r="AS142" t="s">
        <v>79</v>
      </c>
      <c r="AT142" s="51">
        <v>1000</v>
      </c>
      <c r="AU142" s="51">
        <v>6</v>
      </c>
      <c r="AV142" s="55" t="s">
        <v>81</v>
      </c>
      <c r="AW142" s="55" t="s">
        <v>81</v>
      </c>
      <c r="AX142" s="51">
        <v>0</v>
      </c>
      <c r="AY142" s="51">
        <v>0</v>
      </c>
      <c r="AZ142" s="51">
        <v>0</v>
      </c>
      <c r="BA142" s="51">
        <v>0</v>
      </c>
      <c r="BB142" s="51">
        <v>0</v>
      </c>
      <c r="BC142" s="51">
        <v>0</v>
      </c>
      <c r="BD142" s="51">
        <f>(AX142*22)+(AY142*50)+(BB142*22)+(BC142*11)</f>
        <v>0</v>
      </c>
      <c r="BE142" s="51" t="s">
        <v>114</v>
      </c>
      <c r="BF142" s="51" t="s">
        <v>114</v>
      </c>
    </row>
    <row r="143" spans="1:59" x14ac:dyDescent="0.2">
      <c r="A143" t="str">
        <f>Tabel1[[#This Row],[Objectcode]]&amp;"-"&amp;Tabel1[[#This Row],[Dakcode]]</f>
        <v>NH000081-D02</v>
      </c>
      <c r="B143" t="s">
        <v>439</v>
      </c>
      <c r="C143" t="s">
        <v>57</v>
      </c>
      <c r="D143" t="s">
        <v>94</v>
      </c>
      <c r="E143" t="s">
        <v>440</v>
      </c>
      <c r="F143" t="s">
        <v>79</v>
      </c>
      <c r="G143" t="s">
        <v>441</v>
      </c>
      <c r="H143">
        <v>1996</v>
      </c>
      <c r="I143" t="s">
        <v>222</v>
      </c>
      <c r="J143"/>
      <c r="K143" s="50">
        <v>4281</v>
      </c>
      <c r="L143" s="68" t="s">
        <v>840</v>
      </c>
      <c r="M143" s="69">
        <v>2036</v>
      </c>
      <c r="N143" s="3" t="s">
        <v>63</v>
      </c>
      <c r="O143" t="s">
        <v>64</v>
      </c>
      <c r="P143" s="53">
        <v>70</v>
      </c>
      <c r="Q143" t="s">
        <v>85</v>
      </c>
      <c r="R143" t="s">
        <v>327</v>
      </c>
      <c r="S143" s="50">
        <v>134</v>
      </c>
      <c r="T143" s="8" t="s">
        <v>67</v>
      </c>
      <c r="U143" s="50">
        <v>12</v>
      </c>
      <c r="V143" s="50">
        <v>340</v>
      </c>
      <c r="W143" s="50">
        <f>Tabel1[[#This Row],[Aantal panelen]]*Tabel1[[#This Row],[Paneelpiekvermogen '[Wp']]]/1000</f>
        <v>4.08</v>
      </c>
      <c r="X143" s="50">
        <f>IFERROR(Tabel1[[#This Row],[Totaal piekvermogen '[kWp']]]*1000/Tabel1[[#This Row],[Bruto dakoppervlak '[m2']]],"N.v.t.")</f>
        <v>30.447761194029852</v>
      </c>
      <c r="Y143" s="50">
        <v>814</v>
      </c>
      <c r="Z143" s="50">
        <f>Tabel1[[#This Row],[Totaal piekvermogen '[kWp']]]*Tabel1[[#This Row],[Specifieke opbrengst '[kWh/kWp jaar']]]</f>
        <v>3321.12</v>
      </c>
      <c r="AA143" t="s">
        <v>68</v>
      </c>
      <c r="AB143" t="s">
        <v>147</v>
      </c>
      <c r="AC143" s="50">
        <v>10</v>
      </c>
      <c r="AD143" t="s">
        <v>319</v>
      </c>
      <c r="AE143" t="s">
        <v>115</v>
      </c>
      <c r="AF143" s="9" t="s">
        <v>442</v>
      </c>
      <c r="AG143" s="8" t="str">
        <f t="shared" ref="AG143:AP146" si="69">"Gedeeld met "&amp;$A$142</f>
        <v>Gedeeld met NH000081-D01</v>
      </c>
      <c r="AH143" s="8" t="str">
        <f t="shared" si="69"/>
        <v>Gedeeld met NH000081-D01</v>
      </c>
      <c r="AI143" s="55" t="str">
        <f t="shared" si="69"/>
        <v>Gedeeld met NH000081-D01</v>
      </c>
      <c r="AJ143" s="55" t="str">
        <f t="shared" si="69"/>
        <v>Gedeeld met NH000081-D01</v>
      </c>
      <c r="AK143" s="55" t="str">
        <f t="shared" si="69"/>
        <v>Gedeeld met NH000081-D01</v>
      </c>
      <c r="AL143" s="55" t="str">
        <f t="shared" si="69"/>
        <v>Gedeeld met NH000081-D01</v>
      </c>
      <c r="AM143" s="8" t="str">
        <f t="shared" si="69"/>
        <v>Gedeeld met NH000081-D01</v>
      </c>
      <c r="AN143" s="8" t="str">
        <f t="shared" si="69"/>
        <v>Gedeeld met NH000081-D01</v>
      </c>
      <c r="AO143" s="8" t="str">
        <f t="shared" si="69"/>
        <v>Gedeeld met NH000081-D01</v>
      </c>
      <c r="AP143" s="8" t="str">
        <f t="shared" si="69"/>
        <v>Gedeeld met NH000081-D01</v>
      </c>
      <c r="AQ143" s="8"/>
      <c r="AR143" s="8" t="str">
        <f t="shared" ref="AR143:BF146" si="70">"Gedeeld met "&amp;$A$142</f>
        <v>Gedeeld met NH000081-D01</v>
      </c>
      <c r="AS143" s="8" t="str">
        <f t="shared" si="70"/>
        <v>Gedeeld met NH000081-D01</v>
      </c>
      <c r="AT143" s="55" t="str">
        <f t="shared" si="70"/>
        <v>Gedeeld met NH000081-D01</v>
      </c>
      <c r="AU143" s="55" t="str">
        <f t="shared" si="70"/>
        <v>Gedeeld met NH000081-D01</v>
      </c>
      <c r="AV143" s="55" t="str">
        <f t="shared" si="70"/>
        <v>Gedeeld met NH000081-D01</v>
      </c>
      <c r="AW143" s="55" t="str">
        <f t="shared" si="70"/>
        <v>Gedeeld met NH000081-D01</v>
      </c>
      <c r="AX143" s="55" t="str">
        <f t="shared" si="70"/>
        <v>Gedeeld met NH000081-D01</v>
      </c>
      <c r="AY143" s="55" t="str">
        <f t="shared" si="70"/>
        <v>Gedeeld met NH000081-D01</v>
      </c>
      <c r="AZ143" s="55" t="str">
        <f t="shared" si="70"/>
        <v>Gedeeld met NH000081-D01</v>
      </c>
      <c r="BA143" s="55" t="str">
        <f t="shared" si="70"/>
        <v>Gedeeld met NH000081-D01</v>
      </c>
      <c r="BB143" s="55" t="str">
        <f t="shared" si="70"/>
        <v>Gedeeld met NH000081-D01</v>
      </c>
      <c r="BC143" s="55" t="str">
        <f t="shared" si="70"/>
        <v>Gedeeld met NH000081-D01</v>
      </c>
      <c r="BD143" s="55" t="str">
        <f t="shared" si="70"/>
        <v>Gedeeld met NH000081-D01</v>
      </c>
      <c r="BE143" s="55" t="str">
        <f t="shared" si="70"/>
        <v>Gedeeld met NH000081-D01</v>
      </c>
      <c r="BF143" s="55" t="str">
        <f t="shared" si="70"/>
        <v>Gedeeld met NH000081-D01</v>
      </c>
    </row>
    <row r="144" spans="1:59" x14ac:dyDescent="0.2">
      <c r="A144" t="str">
        <f>Tabel1[[#This Row],[Objectcode]]&amp;"-"&amp;Tabel1[[#This Row],[Dakcode]]</f>
        <v>NH000081-D03</v>
      </c>
      <c r="B144" t="s">
        <v>439</v>
      </c>
      <c r="C144" t="s">
        <v>57</v>
      </c>
      <c r="D144" t="s">
        <v>126</v>
      </c>
      <c r="E144" t="s">
        <v>440</v>
      </c>
      <c r="F144" t="s">
        <v>79</v>
      </c>
      <c r="G144" t="s">
        <v>441</v>
      </c>
      <c r="H144">
        <v>1996</v>
      </c>
      <c r="I144" t="s">
        <v>222</v>
      </c>
      <c r="J144"/>
      <c r="K144" s="50">
        <v>4281</v>
      </c>
      <c r="L144" s="68" t="s">
        <v>840</v>
      </c>
      <c r="M144" s="69">
        <v>2036</v>
      </c>
      <c r="N144" s="3" t="s">
        <v>63</v>
      </c>
      <c r="O144" t="s">
        <v>64</v>
      </c>
      <c r="P144" s="53">
        <v>70</v>
      </c>
      <c r="Q144" t="s">
        <v>85</v>
      </c>
      <c r="R144" t="s">
        <v>327</v>
      </c>
      <c r="S144" s="50">
        <v>117</v>
      </c>
      <c r="T144" s="8" t="s">
        <v>67</v>
      </c>
      <c r="U144" s="50">
        <v>16</v>
      </c>
      <c r="V144" s="50">
        <v>340</v>
      </c>
      <c r="W144" s="50">
        <f>Tabel1[[#This Row],[Aantal panelen]]*Tabel1[[#This Row],[Paneelpiekvermogen '[Wp']]]/1000</f>
        <v>5.44</v>
      </c>
      <c r="X144" s="50">
        <f>IFERROR(Tabel1[[#This Row],[Totaal piekvermogen '[kWp']]]*1000/Tabel1[[#This Row],[Bruto dakoppervlak '[m2']]],"N.v.t.")</f>
        <v>46.495726495726494</v>
      </c>
      <c r="Y144" s="50">
        <v>814</v>
      </c>
      <c r="Z144" s="50">
        <f>Tabel1[[#This Row],[Totaal piekvermogen '[kWp']]]*Tabel1[[#This Row],[Specifieke opbrengst '[kWh/kWp jaar']]]</f>
        <v>4428.1600000000008</v>
      </c>
      <c r="AA144" t="s">
        <v>68</v>
      </c>
      <c r="AB144" t="s">
        <v>147</v>
      </c>
      <c r="AC144" s="50">
        <v>10</v>
      </c>
      <c r="AD144" t="s">
        <v>319</v>
      </c>
      <c r="AE144" t="s">
        <v>115</v>
      </c>
      <c r="AF144" s="9" t="s">
        <v>442</v>
      </c>
      <c r="AG144" s="8" t="str">
        <f t="shared" si="69"/>
        <v>Gedeeld met NH000081-D01</v>
      </c>
      <c r="AH144" s="8" t="str">
        <f t="shared" si="69"/>
        <v>Gedeeld met NH000081-D01</v>
      </c>
      <c r="AI144" s="55" t="str">
        <f t="shared" si="69"/>
        <v>Gedeeld met NH000081-D01</v>
      </c>
      <c r="AJ144" s="55" t="str">
        <f t="shared" si="69"/>
        <v>Gedeeld met NH000081-D01</v>
      </c>
      <c r="AK144" s="55" t="str">
        <f t="shared" si="69"/>
        <v>Gedeeld met NH000081-D01</v>
      </c>
      <c r="AL144" s="55" t="str">
        <f t="shared" si="69"/>
        <v>Gedeeld met NH000081-D01</v>
      </c>
      <c r="AM144" s="8" t="str">
        <f t="shared" si="69"/>
        <v>Gedeeld met NH000081-D01</v>
      </c>
      <c r="AN144" s="8" t="str">
        <f t="shared" si="69"/>
        <v>Gedeeld met NH000081-D01</v>
      </c>
      <c r="AO144" s="8" t="str">
        <f t="shared" si="69"/>
        <v>Gedeeld met NH000081-D01</v>
      </c>
      <c r="AP144" s="8" t="str">
        <f t="shared" si="69"/>
        <v>Gedeeld met NH000081-D01</v>
      </c>
      <c r="AQ144" s="8"/>
      <c r="AR144" s="8" t="str">
        <f t="shared" si="70"/>
        <v>Gedeeld met NH000081-D01</v>
      </c>
      <c r="AS144" s="8" t="str">
        <f t="shared" si="70"/>
        <v>Gedeeld met NH000081-D01</v>
      </c>
      <c r="AT144" s="55" t="str">
        <f t="shared" si="70"/>
        <v>Gedeeld met NH000081-D01</v>
      </c>
      <c r="AU144" s="55" t="str">
        <f t="shared" si="70"/>
        <v>Gedeeld met NH000081-D01</v>
      </c>
      <c r="AV144" s="55" t="str">
        <f t="shared" si="70"/>
        <v>Gedeeld met NH000081-D01</v>
      </c>
      <c r="AW144" s="55" t="str">
        <f t="shared" si="70"/>
        <v>Gedeeld met NH000081-D01</v>
      </c>
      <c r="AX144" s="55" t="str">
        <f t="shared" si="70"/>
        <v>Gedeeld met NH000081-D01</v>
      </c>
      <c r="AY144" s="55" t="str">
        <f t="shared" si="70"/>
        <v>Gedeeld met NH000081-D01</v>
      </c>
      <c r="AZ144" s="55" t="str">
        <f t="shared" si="70"/>
        <v>Gedeeld met NH000081-D01</v>
      </c>
      <c r="BA144" s="55" t="str">
        <f t="shared" si="70"/>
        <v>Gedeeld met NH000081-D01</v>
      </c>
      <c r="BB144" s="55" t="str">
        <f t="shared" si="70"/>
        <v>Gedeeld met NH000081-D01</v>
      </c>
      <c r="BC144" s="55" t="str">
        <f t="shared" si="70"/>
        <v>Gedeeld met NH000081-D01</v>
      </c>
      <c r="BD144" s="55" t="str">
        <f t="shared" si="70"/>
        <v>Gedeeld met NH000081-D01</v>
      </c>
      <c r="BE144" s="55" t="str">
        <f t="shared" si="70"/>
        <v>Gedeeld met NH000081-D01</v>
      </c>
      <c r="BF144" s="55" t="str">
        <f t="shared" si="70"/>
        <v>Gedeeld met NH000081-D01</v>
      </c>
    </row>
    <row r="145" spans="1:59" x14ac:dyDescent="0.2">
      <c r="A145" t="str">
        <f>Tabel1[[#This Row],[Objectcode]]&amp;"-"&amp;Tabel1[[#This Row],[Dakcode]]</f>
        <v>NH000081-D04</v>
      </c>
      <c r="B145" t="s">
        <v>439</v>
      </c>
      <c r="C145" t="s">
        <v>57</v>
      </c>
      <c r="D145" t="s">
        <v>153</v>
      </c>
      <c r="E145" t="s">
        <v>440</v>
      </c>
      <c r="F145" t="s">
        <v>79</v>
      </c>
      <c r="G145" t="s">
        <v>441</v>
      </c>
      <c r="H145">
        <v>1996</v>
      </c>
      <c r="I145" t="s">
        <v>222</v>
      </c>
      <c r="J145"/>
      <c r="K145" s="50">
        <v>4281</v>
      </c>
      <c r="L145" s="68" t="s">
        <v>840</v>
      </c>
      <c r="M145" s="69" t="s">
        <v>130</v>
      </c>
      <c r="N145" s="3" t="s">
        <v>63</v>
      </c>
      <c r="O145" t="s">
        <v>114</v>
      </c>
      <c r="P145" s="53" t="s">
        <v>114</v>
      </c>
      <c r="Q145" t="s">
        <v>114</v>
      </c>
      <c r="R145" t="s">
        <v>114</v>
      </c>
      <c r="S145" s="53" t="s">
        <v>114</v>
      </c>
      <c r="T145" s="8" t="s">
        <v>80</v>
      </c>
      <c r="U145" s="50">
        <v>0</v>
      </c>
      <c r="V145" s="50">
        <v>340</v>
      </c>
      <c r="W145" s="50">
        <f>Tabel1[[#This Row],[Aantal panelen]]*Tabel1[[#This Row],[Paneelpiekvermogen '[Wp']]]/1000</f>
        <v>0</v>
      </c>
      <c r="X145" s="50" t="str">
        <f>IFERROR(Tabel1[[#This Row],[Totaal piekvermogen '[kWp']]]*1000/Tabel1[[#This Row],[Bruto dakoppervlak '[m2']]],"N.v.t.")</f>
        <v>N.v.t.</v>
      </c>
      <c r="Y145" s="50" t="str">
        <f>IFERROR(Tabel1[[#This Row],[Totaal piekvermogen '[kWp']]]*1000/Tabel1[[#This Row],[Bruto dakoppervlak '[m2']]],"N.v.t.")</f>
        <v>N.v.t.</v>
      </c>
      <c r="Z145" s="50" t="e">
        <f>Tabel1[[#This Row],[Totaal piekvermogen '[kWp']]]*Tabel1[[#This Row],[Specifieke opbrengst '[kWh/kWp jaar']]]</f>
        <v>#VALUE!</v>
      </c>
      <c r="AA145" s="3" t="str">
        <f>IFERROR(Tabel1[[#This Row],[Totaal piekvermogen '[kWp']]]*1000/Tabel1[[#This Row],[Bruto dakoppervlak '[m2']]],"N.v.t.")</f>
        <v>N.v.t.</v>
      </c>
      <c r="AB145" s="3" t="str">
        <f>IFERROR(Tabel1[[#This Row],[Totaal piekvermogen '[kWp']]]*1000/Tabel1[[#This Row],[Bruto dakoppervlak '[m2']]],"N.v.t.")</f>
        <v>N.v.t.</v>
      </c>
      <c r="AC145" s="50" t="str">
        <f>IFERROR(Tabel1[[#This Row],[Totaal piekvermogen '[kWp']]]*1000/Tabel1[[#This Row],[Bruto dakoppervlak '[m2']]],"N.v.t.")</f>
        <v>N.v.t.</v>
      </c>
      <c r="AD145" s="3" t="str">
        <f>IFERROR(Tabel1[[#This Row],[Totaal piekvermogen '[kWp']]]*1000/Tabel1[[#This Row],[Bruto dakoppervlak '[m2']]],"N.v.t.")</f>
        <v>N.v.t.</v>
      </c>
      <c r="AE145" s="3" t="str">
        <f>IFERROR(Tabel1[[#This Row],[Totaal piekvermogen '[kWp']]]*1000/Tabel1[[#This Row],[Bruto dakoppervlak '[m2']]],"N.v.t.")</f>
        <v>N.v.t.</v>
      </c>
      <c r="AF145" s="9" t="s">
        <v>442</v>
      </c>
      <c r="AG145" s="8" t="str">
        <f t="shared" si="69"/>
        <v>Gedeeld met NH000081-D01</v>
      </c>
      <c r="AH145" s="8" t="str">
        <f t="shared" si="69"/>
        <v>Gedeeld met NH000081-D01</v>
      </c>
      <c r="AI145" s="55" t="str">
        <f t="shared" si="69"/>
        <v>Gedeeld met NH000081-D01</v>
      </c>
      <c r="AJ145" s="55" t="str">
        <f t="shared" si="69"/>
        <v>Gedeeld met NH000081-D01</v>
      </c>
      <c r="AK145" s="55" t="str">
        <f t="shared" si="69"/>
        <v>Gedeeld met NH000081-D01</v>
      </c>
      <c r="AL145" s="55" t="str">
        <f t="shared" si="69"/>
        <v>Gedeeld met NH000081-D01</v>
      </c>
      <c r="AM145" s="8" t="str">
        <f t="shared" si="69"/>
        <v>Gedeeld met NH000081-D01</v>
      </c>
      <c r="AN145" s="8" t="str">
        <f t="shared" si="69"/>
        <v>Gedeeld met NH000081-D01</v>
      </c>
      <c r="AO145" s="8" t="str">
        <f t="shared" si="69"/>
        <v>Gedeeld met NH000081-D01</v>
      </c>
      <c r="AP145" s="8" t="str">
        <f t="shared" si="69"/>
        <v>Gedeeld met NH000081-D01</v>
      </c>
      <c r="AQ145" s="8"/>
      <c r="AR145" s="8" t="str">
        <f t="shared" si="70"/>
        <v>Gedeeld met NH000081-D01</v>
      </c>
      <c r="AS145" s="8" t="str">
        <f t="shared" si="70"/>
        <v>Gedeeld met NH000081-D01</v>
      </c>
      <c r="AT145" s="55" t="str">
        <f t="shared" si="70"/>
        <v>Gedeeld met NH000081-D01</v>
      </c>
      <c r="AU145" s="55" t="str">
        <f t="shared" si="70"/>
        <v>Gedeeld met NH000081-D01</v>
      </c>
      <c r="AV145" s="55" t="str">
        <f t="shared" si="70"/>
        <v>Gedeeld met NH000081-D01</v>
      </c>
      <c r="AW145" s="55" t="str">
        <f t="shared" si="70"/>
        <v>Gedeeld met NH000081-D01</v>
      </c>
      <c r="AX145" s="55" t="str">
        <f t="shared" si="70"/>
        <v>Gedeeld met NH000081-D01</v>
      </c>
      <c r="AY145" s="55" t="str">
        <f t="shared" si="70"/>
        <v>Gedeeld met NH000081-D01</v>
      </c>
      <c r="AZ145" s="55" t="str">
        <f t="shared" si="70"/>
        <v>Gedeeld met NH000081-D01</v>
      </c>
      <c r="BA145" s="55" t="str">
        <f t="shared" si="70"/>
        <v>Gedeeld met NH000081-D01</v>
      </c>
      <c r="BB145" s="55" t="str">
        <f t="shared" si="70"/>
        <v>Gedeeld met NH000081-D01</v>
      </c>
      <c r="BC145" s="55" t="str">
        <f t="shared" si="70"/>
        <v>Gedeeld met NH000081-D01</v>
      </c>
      <c r="BD145" s="55" t="str">
        <f t="shared" si="70"/>
        <v>Gedeeld met NH000081-D01</v>
      </c>
      <c r="BE145" s="55" t="str">
        <f t="shared" si="70"/>
        <v>Gedeeld met NH000081-D01</v>
      </c>
      <c r="BF145" s="55" t="str">
        <f t="shared" si="70"/>
        <v>Gedeeld met NH000081-D01</v>
      </c>
    </row>
    <row r="146" spans="1:59" x14ac:dyDescent="0.2">
      <c r="A146" t="str">
        <f>Tabel1[[#This Row],[Objectcode]]&amp;"-"&amp;Tabel1[[#This Row],[Dakcode]]</f>
        <v>NH000081-D05</v>
      </c>
      <c r="B146" t="s">
        <v>439</v>
      </c>
      <c r="C146" t="s">
        <v>57</v>
      </c>
      <c r="D146" t="s">
        <v>254</v>
      </c>
      <c r="E146" t="s">
        <v>440</v>
      </c>
      <c r="F146" t="s">
        <v>79</v>
      </c>
      <c r="G146" t="s">
        <v>441</v>
      </c>
      <c r="H146">
        <v>1996</v>
      </c>
      <c r="I146" t="s">
        <v>222</v>
      </c>
      <c r="J146"/>
      <c r="K146" s="50">
        <v>4281</v>
      </c>
      <c r="L146" s="68" t="s">
        <v>840</v>
      </c>
      <c r="M146" s="69" t="s">
        <v>130</v>
      </c>
      <c r="N146" s="3" t="s">
        <v>63</v>
      </c>
      <c r="O146" t="s">
        <v>114</v>
      </c>
      <c r="P146" s="53" t="s">
        <v>114</v>
      </c>
      <c r="Q146" t="s">
        <v>114</v>
      </c>
      <c r="R146" t="s">
        <v>114</v>
      </c>
      <c r="S146" s="53" t="s">
        <v>114</v>
      </c>
      <c r="T146" s="8" t="s">
        <v>80</v>
      </c>
      <c r="U146" s="50">
        <v>0</v>
      </c>
      <c r="V146" s="50">
        <v>340</v>
      </c>
      <c r="W146" s="50">
        <f>Tabel1[[#This Row],[Aantal panelen]]*Tabel1[[#This Row],[Paneelpiekvermogen '[Wp']]]/1000</f>
        <v>0</v>
      </c>
      <c r="X146" s="50" t="str">
        <f>IFERROR(Tabel1[[#This Row],[Totaal piekvermogen '[kWp']]]*1000/Tabel1[[#This Row],[Bruto dakoppervlak '[m2']]],"N.v.t.")</f>
        <v>N.v.t.</v>
      </c>
      <c r="Y146" s="50" t="str">
        <f>IFERROR(Tabel1[[#This Row],[Totaal piekvermogen '[kWp']]]*1000/Tabel1[[#This Row],[Bruto dakoppervlak '[m2']]],"N.v.t.")</f>
        <v>N.v.t.</v>
      </c>
      <c r="Z146" s="50" t="e">
        <f>Tabel1[[#This Row],[Totaal piekvermogen '[kWp']]]*Tabel1[[#This Row],[Specifieke opbrengst '[kWh/kWp jaar']]]</f>
        <v>#VALUE!</v>
      </c>
      <c r="AA146" s="3" t="str">
        <f>IFERROR(Tabel1[[#This Row],[Totaal piekvermogen '[kWp']]]*1000/Tabel1[[#This Row],[Bruto dakoppervlak '[m2']]],"N.v.t.")</f>
        <v>N.v.t.</v>
      </c>
      <c r="AB146" s="3" t="str">
        <f>IFERROR(Tabel1[[#This Row],[Totaal piekvermogen '[kWp']]]*1000/Tabel1[[#This Row],[Bruto dakoppervlak '[m2']]],"N.v.t.")</f>
        <v>N.v.t.</v>
      </c>
      <c r="AC146" s="50" t="str">
        <f>IFERROR(Tabel1[[#This Row],[Totaal piekvermogen '[kWp']]]*1000/Tabel1[[#This Row],[Bruto dakoppervlak '[m2']]],"N.v.t.")</f>
        <v>N.v.t.</v>
      </c>
      <c r="AD146" s="3" t="str">
        <f>IFERROR(Tabel1[[#This Row],[Totaal piekvermogen '[kWp']]]*1000/Tabel1[[#This Row],[Bruto dakoppervlak '[m2']]],"N.v.t.")</f>
        <v>N.v.t.</v>
      </c>
      <c r="AE146" s="3" t="str">
        <f>IFERROR(Tabel1[[#This Row],[Totaal piekvermogen '[kWp']]]*1000/Tabel1[[#This Row],[Bruto dakoppervlak '[m2']]],"N.v.t.")</f>
        <v>N.v.t.</v>
      </c>
      <c r="AF146" s="9" t="s">
        <v>442</v>
      </c>
      <c r="AG146" s="8" t="str">
        <f t="shared" si="69"/>
        <v>Gedeeld met NH000081-D01</v>
      </c>
      <c r="AH146" s="8" t="str">
        <f t="shared" si="69"/>
        <v>Gedeeld met NH000081-D01</v>
      </c>
      <c r="AI146" s="55" t="str">
        <f t="shared" si="69"/>
        <v>Gedeeld met NH000081-D01</v>
      </c>
      <c r="AJ146" s="55" t="str">
        <f t="shared" si="69"/>
        <v>Gedeeld met NH000081-D01</v>
      </c>
      <c r="AK146" s="55" t="str">
        <f t="shared" si="69"/>
        <v>Gedeeld met NH000081-D01</v>
      </c>
      <c r="AL146" s="55" t="str">
        <f t="shared" si="69"/>
        <v>Gedeeld met NH000081-D01</v>
      </c>
      <c r="AM146" s="8" t="str">
        <f t="shared" si="69"/>
        <v>Gedeeld met NH000081-D01</v>
      </c>
      <c r="AN146" s="8" t="str">
        <f t="shared" si="69"/>
        <v>Gedeeld met NH000081-D01</v>
      </c>
      <c r="AO146" s="8" t="str">
        <f t="shared" si="69"/>
        <v>Gedeeld met NH000081-D01</v>
      </c>
      <c r="AP146" s="8" t="str">
        <f t="shared" si="69"/>
        <v>Gedeeld met NH000081-D01</v>
      </c>
      <c r="AQ146" s="8"/>
      <c r="AR146" s="8" t="str">
        <f t="shared" si="70"/>
        <v>Gedeeld met NH000081-D01</v>
      </c>
      <c r="AS146" s="8" t="str">
        <f t="shared" si="70"/>
        <v>Gedeeld met NH000081-D01</v>
      </c>
      <c r="AT146" s="55" t="str">
        <f t="shared" si="70"/>
        <v>Gedeeld met NH000081-D01</v>
      </c>
      <c r="AU146" s="55" t="str">
        <f t="shared" si="70"/>
        <v>Gedeeld met NH000081-D01</v>
      </c>
      <c r="AV146" s="55" t="str">
        <f t="shared" si="70"/>
        <v>Gedeeld met NH000081-D01</v>
      </c>
      <c r="AW146" s="55" t="str">
        <f t="shared" si="70"/>
        <v>Gedeeld met NH000081-D01</v>
      </c>
      <c r="AX146" s="55" t="str">
        <f t="shared" si="70"/>
        <v>Gedeeld met NH000081-D01</v>
      </c>
      <c r="AY146" s="55" t="str">
        <f t="shared" si="70"/>
        <v>Gedeeld met NH000081-D01</v>
      </c>
      <c r="AZ146" s="55" t="str">
        <f t="shared" si="70"/>
        <v>Gedeeld met NH000081-D01</v>
      </c>
      <c r="BA146" s="55" t="str">
        <f t="shared" si="70"/>
        <v>Gedeeld met NH000081-D01</v>
      </c>
      <c r="BB146" s="55" t="str">
        <f t="shared" si="70"/>
        <v>Gedeeld met NH000081-D01</v>
      </c>
      <c r="BC146" s="55" t="str">
        <f t="shared" si="70"/>
        <v>Gedeeld met NH000081-D01</v>
      </c>
      <c r="BD146" s="55" t="str">
        <f t="shared" si="70"/>
        <v>Gedeeld met NH000081-D01</v>
      </c>
      <c r="BE146" s="55" t="str">
        <f t="shared" si="70"/>
        <v>Gedeeld met NH000081-D01</v>
      </c>
      <c r="BF146" s="55" t="str">
        <f t="shared" si="70"/>
        <v>Gedeeld met NH000081-D01</v>
      </c>
    </row>
    <row r="147" spans="1:59" x14ac:dyDescent="0.2">
      <c r="A147" t="str">
        <f>Tabel1[[#This Row],[Objectcode]]&amp;"-"&amp;Tabel1[[#This Row],[Dakcode]]</f>
        <v>NH000085-D01</v>
      </c>
      <c r="B147" t="s">
        <v>445</v>
      </c>
      <c r="C147" t="s">
        <v>57</v>
      </c>
      <c r="D147" t="s">
        <v>58</v>
      </c>
      <c r="E147" t="s">
        <v>446</v>
      </c>
      <c r="G147" t="s">
        <v>447</v>
      </c>
      <c r="H147">
        <v>1999</v>
      </c>
      <c r="I147" t="s">
        <v>170</v>
      </c>
      <c r="J147"/>
      <c r="K147" s="50">
        <v>2147</v>
      </c>
      <c r="L147" s="68" t="s">
        <v>840</v>
      </c>
      <c r="M147" s="69">
        <v>2023</v>
      </c>
      <c r="N147" s="3" t="s">
        <v>63</v>
      </c>
      <c r="O147" t="s">
        <v>808</v>
      </c>
      <c r="P147" s="53">
        <v>45</v>
      </c>
      <c r="Q147" t="s">
        <v>420</v>
      </c>
      <c r="R147" t="s">
        <v>88</v>
      </c>
      <c r="S147" s="50">
        <v>461</v>
      </c>
      <c r="T147" s="8" t="s">
        <v>67</v>
      </c>
      <c r="U147" s="50">
        <v>152</v>
      </c>
      <c r="V147" s="50">
        <v>340</v>
      </c>
      <c r="W147" s="50">
        <f>Tabel1[[#This Row],[Aantal panelen]]*Tabel1[[#This Row],[Paneelpiekvermogen '[Wp']]]/1000</f>
        <v>51.68</v>
      </c>
      <c r="X147" s="50">
        <f>IFERROR(Tabel1[[#This Row],[Totaal piekvermogen '[kWp']]]*1000/Tabel1[[#This Row],[Bruto dakoppervlak '[m2']]],"N.v.t.")</f>
        <v>112.10412147505423</v>
      </c>
      <c r="Y147" s="50">
        <v>875</v>
      </c>
      <c r="Z147" s="50">
        <f>Tabel1[[#This Row],[Totaal piekvermogen '[kWp']]]*Tabel1[[#This Row],[Specifieke opbrengst '[kWh/kWp jaar']]]</f>
        <v>45220</v>
      </c>
      <c r="AA147" t="s">
        <v>68</v>
      </c>
      <c r="AB147" t="s">
        <v>328</v>
      </c>
      <c r="AC147" s="50">
        <v>10</v>
      </c>
      <c r="AD147" t="s">
        <v>79</v>
      </c>
      <c r="AE147" t="s">
        <v>115</v>
      </c>
      <c r="AF147" s="9" t="s">
        <v>448</v>
      </c>
      <c r="AG147" s="9">
        <v>4936905</v>
      </c>
      <c r="AH147" s="9" t="s">
        <v>73</v>
      </c>
      <c r="AI147" s="60" t="s">
        <v>202</v>
      </c>
      <c r="AJ147" s="60" t="s">
        <v>449</v>
      </c>
      <c r="AK147" s="55">
        <v>137</v>
      </c>
      <c r="AL147" s="55">
        <v>107</v>
      </c>
      <c r="AM147" s="21">
        <v>43488.4375</v>
      </c>
      <c r="AN147" s="9" t="s">
        <v>76</v>
      </c>
      <c r="AO147" s="9" t="s">
        <v>102</v>
      </c>
      <c r="AP147" s="9" t="s">
        <v>79</v>
      </c>
      <c r="AR147" t="s">
        <v>80</v>
      </c>
      <c r="AS147" t="s">
        <v>79</v>
      </c>
      <c r="AT147" s="51">
        <v>130</v>
      </c>
      <c r="AU147" s="51" t="s">
        <v>80</v>
      </c>
      <c r="AV147" s="51" t="s">
        <v>81</v>
      </c>
      <c r="AW147" s="51" t="s">
        <v>81</v>
      </c>
      <c r="AX147" s="51">
        <v>12</v>
      </c>
      <c r="AY147" s="52">
        <v>0</v>
      </c>
      <c r="AZ147" s="52">
        <v>0</v>
      </c>
      <c r="BA147" s="52">
        <v>12</v>
      </c>
      <c r="BB147" s="52">
        <v>10</v>
      </c>
      <c r="BC147" s="52">
        <v>2</v>
      </c>
      <c r="BD147" s="51">
        <f>(AX147*22)+(AY147*50)+(BB147*22)+(BC147*11)</f>
        <v>506</v>
      </c>
      <c r="BE147" s="51">
        <v>75</v>
      </c>
      <c r="BF147" s="51" t="s">
        <v>794</v>
      </c>
    </row>
    <row r="148" spans="1:59" x14ac:dyDescent="0.2">
      <c r="A148" t="str">
        <f>Tabel1[[#This Row],[Objectcode]]&amp;"-"&amp;Tabel1[[#This Row],[Dakcode]]</f>
        <v>NH000085-D02</v>
      </c>
      <c r="B148" t="s">
        <v>445</v>
      </c>
      <c r="C148" t="s">
        <v>57</v>
      </c>
      <c r="D148" t="s">
        <v>94</v>
      </c>
      <c r="E148" t="s">
        <v>446</v>
      </c>
      <c r="G148" t="s">
        <v>447</v>
      </c>
      <c r="H148">
        <v>1999</v>
      </c>
      <c r="I148" t="s">
        <v>170</v>
      </c>
      <c r="J148"/>
      <c r="K148" s="50">
        <v>2147</v>
      </c>
      <c r="L148" s="68" t="s">
        <v>840</v>
      </c>
      <c r="M148" s="69">
        <v>2023</v>
      </c>
      <c r="N148" s="3" t="s">
        <v>63</v>
      </c>
      <c r="O148" t="s">
        <v>808</v>
      </c>
      <c r="P148" s="53">
        <v>45</v>
      </c>
      <c r="Q148" t="s">
        <v>420</v>
      </c>
      <c r="R148" t="s">
        <v>88</v>
      </c>
      <c r="S148" s="50">
        <v>486</v>
      </c>
      <c r="T148" s="8" t="s">
        <v>67</v>
      </c>
      <c r="U148" s="50">
        <v>55</v>
      </c>
      <c r="V148" s="50">
        <v>340</v>
      </c>
      <c r="W148" s="50">
        <f>Tabel1[[#This Row],[Aantal panelen]]*Tabel1[[#This Row],[Paneelpiekvermogen '[Wp']]]/1000</f>
        <v>18.7</v>
      </c>
      <c r="X148" s="50">
        <f>IFERROR(Tabel1[[#This Row],[Totaal piekvermogen '[kWp']]]*1000/Tabel1[[#This Row],[Bruto dakoppervlak '[m2']]],"N.v.t.")</f>
        <v>38.477366255144034</v>
      </c>
      <c r="Y148" s="50">
        <v>875</v>
      </c>
      <c r="Z148" s="50">
        <f>Tabel1[[#This Row],[Totaal piekvermogen '[kWp']]]*Tabel1[[#This Row],[Specifieke opbrengst '[kWh/kWp jaar']]]</f>
        <v>16362.5</v>
      </c>
      <c r="AA148" t="s">
        <v>68</v>
      </c>
      <c r="AB148" t="s">
        <v>328</v>
      </c>
      <c r="AC148" s="50">
        <v>14.5</v>
      </c>
      <c r="AD148" t="s">
        <v>79</v>
      </c>
      <c r="AE148" t="s">
        <v>115</v>
      </c>
      <c r="AF148" s="9" t="s">
        <v>448</v>
      </c>
      <c r="AG148" s="8" t="str">
        <f t="shared" ref="AG148:AP149" si="71">"Gedeeld met "&amp;$A$147</f>
        <v>Gedeeld met NH000085-D01</v>
      </c>
      <c r="AH148" s="8" t="str">
        <f t="shared" si="71"/>
        <v>Gedeeld met NH000085-D01</v>
      </c>
      <c r="AI148" s="55" t="str">
        <f t="shared" si="71"/>
        <v>Gedeeld met NH000085-D01</v>
      </c>
      <c r="AJ148" s="55" t="str">
        <f t="shared" si="71"/>
        <v>Gedeeld met NH000085-D01</v>
      </c>
      <c r="AK148" s="55" t="str">
        <f t="shared" si="71"/>
        <v>Gedeeld met NH000085-D01</v>
      </c>
      <c r="AL148" s="55" t="str">
        <f t="shared" si="71"/>
        <v>Gedeeld met NH000085-D01</v>
      </c>
      <c r="AM148" s="8" t="str">
        <f t="shared" si="71"/>
        <v>Gedeeld met NH000085-D01</v>
      </c>
      <c r="AN148" s="8" t="str">
        <f t="shared" si="71"/>
        <v>Gedeeld met NH000085-D01</v>
      </c>
      <c r="AO148" s="8" t="str">
        <f t="shared" si="71"/>
        <v>Gedeeld met NH000085-D01</v>
      </c>
      <c r="AP148" s="8" t="str">
        <f t="shared" si="71"/>
        <v>Gedeeld met NH000085-D01</v>
      </c>
      <c r="AR148" s="8" t="str">
        <f t="shared" ref="AR148:BF149" si="72">"Gedeeld met "&amp;$A$147</f>
        <v>Gedeeld met NH000085-D01</v>
      </c>
      <c r="AS148" s="8" t="str">
        <f t="shared" si="72"/>
        <v>Gedeeld met NH000085-D01</v>
      </c>
      <c r="AT148" s="55" t="str">
        <f t="shared" si="72"/>
        <v>Gedeeld met NH000085-D01</v>
      </c>
      <c r="AU148" s="55" t="str">
        <f t="shared" si="72"/>
        <v>Gedeeld met NH000085-D01</v>
      </c>
      <c r="AV148" s="55" t="str">
        <f t="shared" si="72"/>
        <v>Gedeeld met NH000085-D01</v>
      </c>
      <c r="AW148" s="55" t="str">
        <f t="shared" si="72"/>
        <v>Gedeeld met NH000085-D01</v>
      </c>
      <c r="AX148" s="55" t="str">
        <f t="shared" si="72"/>
        <v>Gedeeld met NH000085-D01</v>
      </c>
      <c r="AY148" s="55" t="str">
        <f t="shared" si="72"/>
        <v>Gedeeld met NH000085-D01</v>
      </c>
      <c r="AZ148" s="55" t="str">
        <f t="shared" si="72"/>
        <v>Gedeeld met NH000085-D01</v>
      </c>
      <c r="BA148" s="55" t="str">
        <f t="shared" si="72"/>
        <v>Gedeeld met NH000085-D01</v>
      </c>
      <c r="BB148" s="55" t="str">
        <f t="shared" si="72"/>
        <v>Gedeeld met NH000085-D01</v>
      </c>
      <c r="BC148" s="55" t="str">
        <f t="shared" si="72"/>
        <v>Gedeeld met NH000085-D01</v>
      </c>
      <c r="BD148" s="55" t="str">
        <f t="shared" si="72"/>
        <v>Gedeeld met NH000085-D01</v>
      </c>
      <c r="BE148" s="55" t="str">
        <f t="shared" si="72"/>
        <v>Gedeeld met NH000085-D01</v>
      </c>
      <c r="BF148" s="55" t="str">
        <f t="shared" si="72"/>
        <v>Gedeeld met NH000085-D01</v>
      </c>
    </row>
    <row r="149" spans="1:59" x14ac:dyDescent="0.2">
      <c r="A149" t="str">
        <f>Tabel1[[#This Row],[Objectcode]]&amp;"-"&amp;Tabel1[[#This Row],[Dakcode]]</f>
        <v>NH000085-D03</v>
      </c>
      <c r="B149" t="s">
        <v>445</v>
      </c>
      <c r="C149" t="s">
        <v>57</v>
      </c>
      <c r="D149" t="s">
        <v>126</v>
      </c>
      <c r="E149" t="s">
        <v>446</v>
      </c>
      <c r="G149" t="s">
        <v>447</v>
      </c>
      <c r="H149">
        <v>1999</v>
      </c>
      <c r="I149" t="s">
        <v>170</v>
      </c>
      <c r="J149"/>
      <c r="K149" s="50">
        <v>2147</v>
      </c>
      <c r="L149" s="68" t="s">
        <v>840</v>
      </c>
      <c r="M149" s="69">
        <v>2023</v>
      </c>
      <c r="N149" s="3" t="s">
        <v>63</v>
      </c>
      <c r="O149" t="s">
        <v>808</v>
      </c>
      <c r="P149" s="53">
        <v>45</v>
      </c>
      <c r="Q149" t="s">
        <v>420</v>
      </c>
      <c r="R149" t="s">
        <v>88</v>
      </c>
      <c r="S149" s="50">
        <v>385</v>
      </c>
      <c r="T149" s="8" t="s">
        <v>67</v>
      </c>
      <c r="U149" s="50">
        <v>106</v>
      </c>
      <c r="V149" s="50">
        <v>340</v>
      </c>
      <c r="W149" s="50">
        <f>Tabel1[[#This Row],[Aantal panelen]]*Tabel1[[#This Row],[Paneelpiekvermogen '[Wp']]]/1000</f>
        <v>36.04</v>
      </c>
      <c r="X149" s="50">
        <f>IFERROR(Tabel1[[#This Row],[Totaal piekvermogen '[kWp']]]*1000/Tabel1[[#This Row],[Bruto dakoppervlak '[m2']]],"N.v.t.")</f>
        <v>93.610389610389603</v>
      </c>
      <c r="Y149" s="50">
        <v>875</v>
      </c>
      <c r="Z149" s="50">
        <f>Tabel1[[#This Row],[Totaal piekvermogen '[kWp']]]*Tabel1[[#This Row],[Specifieke opbrengst '[kWh/kWp jaar']]]</f>
        <v>31535</v>
      </c>
      <c r="AA149" t="s">
        <v>68</v>
      </c>
      <c r="AB149" t="s">
        <v>328</v>
      </c>
      <c r="AC149" s="50">
        <v>10</v>
      </c>
      <c r="AD149" t="s">
        <v>79</v>
      </c>
      <c r="AE149" t="s">
        <v>115</v>
      </c>
      <c r="AF149" s="9" t="s">
        <v>448</v>
      </c>
      <c r="AG149" s="8" t="str">
        <f t="shared" si="71"/>
        <v>Gedeeld met NH000085-D01</v>
      </c>
      <c r="AH149" s="8" t="str">
        <f t="shared" si="71"/>
        <v>Gedeeld met NH000085-D01</v>
      </c>
      <c r="AI149" s="55" t="str">
        <f t="shared" si="71"/>
        <v>Gedeeld met NH000085-D01</v>
      </c>
      <c r="AJ149" s="55" t="str">
        <f t="shared" si="71"/>
        <v>Gedeeld met NH000085-D01</v>
      </c>
      <c r="AK149" s="55" t="str">
        <f t="shared" si="71"/>
        <v>Gedeeld met NH000085-D01</v>
      </c>
      <c r="AL149" s="55" t="str">
        <f t="shared" si="71"/>
        <v>Gedeeld met NH000085-D01</v>
      </c>
      <c r="AM149" s="8" t="str">
        <f t="shared" si="71"/>
        <v>Gedeeld met NH000085-D01</v>
      </c>
      <c r="AN149" s="8" t="str">
        <f t="shared" si="71"/>
        <v>Gedeeld met NH000085-D01</v>
      </c>
      <c r="AO149" s="8" t="str">
        <f t="shared" si="71"/>
        <v>Gedeeld met NH000085-D01</v>
      </c>
      <c r="AP149" s="8" t="str">
        <f t="shared" si="71"/>
        <v>Gedeeld met NH000085-D01</v>
      </c>
      <c r="AR149" s="8" t="str">
        <f t="shared" si="72"/>
        <v>Gedeeld met NH000085-D01</v>
      </c>
      <c r="AS149" s="8" t="str">
        <f t="shared" si="72"/>
        <v>Gedeeld met NH000085-D01</v>
      </c>
      <c r="AT149" s="55" t="str">
        <f t="shared" si="72"/>
        <v>Gedeeld met NH000085-D01</v>
      </c>
      <c r="AU149" s="55" t="str">
        <f t="shared" si="72"/>
        <v>Gedeeld met NH000085-D01</v>
      </c>
      <c r="AV149" s="55" t="str">
        <f t="shared" si="72"/>
        <v>Gedeeld met NH000085-D01</v>
      </c>
      <c r="AW149" s="55" t="str">
        <f t="shared" si="72"/>
        <v>Gedeeld met NH000085-D01</v>
      </c>
      <c r="AX149" s="55" t="str">
        <f t="shared" si="72"/>
        <v>Gedeeld met NH000085-D01</v>
      </c>
      <c r="AY149" s="55" t="str">
        <f t="shared" si="72"/>
        <v>Gedeeld met NH000085-D01</v>
      </c>
      <c r="AZ149" s="55" t="str">
        <f t="shared" si="72"/>
        <v>Gedeeld met NH000085-D01</v>
      </c>
      <c r="BA149" s="55" t="str">
        <f t="shared" si="72"/>
        <v>Gedeeld met NH000085-D01</v>
      </c>
      <c r="BB149" s="55" t="str">
        <f t="shared" si="72"/>
        <v>Gedeeld met NH000085-D01</v>
      </c>
      <c r="BC149" s="55" t="str">
        <f t="shared" si="72"/>
        <v>Gedeeld met NH000085-D01</v>
      </c>
      <c r="BD149" s="55" t="str">
        <f t="shared" si="72"/>
        <v>Gedeeld met NH000085-D01</v>
      </c>
      <c r="BE149" s="55" t="str">
        <f t="shared" si="72"/>
        <v>Gedeeld met NH000085-D01</v>
      </c>
      <c r="BF149" s="55" t="str">
        <f t="shared" si="72"/>
        <v>Gedeeld met NH000085-D01</v>
      </c>
    </row>
    <row r="150" spans="1:59" s="11" customFormat="1" ht="10.9" customHeight="1" x14ac:dyDescent="0.2">
      <c r="A150" t="str">
        <f>Tabel1[[#This Row],[Objectcode]]&amp;"-"&amp;Tabel1[[#This Row],[Dakcode]]</f>
        <v>NH000089A-D01</v>
      </c>
      <c r="B150" t="s">
        <v>452</v>
      </c>
      <c r="C150" t="s">
        <v>57</v>
      </c>
      <c r="D150" t="s">
        <v>58</v>
      </c>
      <c r="E150" t="s">
        <v>453</v>
      </c>
      <c r="F150"/>
      <c r="G150" t="s">
        <v>450</v>
      </c>
      <c r="H150">
        <v>2005</v>
      </c>
      <c r="I150" t="s">
        <v>170</v>
      </c>
      <c r="J150"/>
      <c r="K150" s="50">
        <v>2500</v>
      </c>
      <c r="L150" s="68" t="s">
        <v>130</v>
      </c>
      <c r="M150" s="69">
        <v>2025</v>
      </c>
      <c r="N150" s="3" t="s">
        <v>63</v>
      </c>
      <c r="O150" t="s">
        <v>64</v>
      </c>
      <c r="P150" s="53">
        <v>50</v>
      </c>
      <c r="Q150" t="s">
        <v>85</v>
      </c>
      <c r="R150" t="s">
        <v>79</v>
      </c>
      <c r="S150" s="50">
        <v>199</v>
      </c>
      <c r="T150" s="8" t="s">
        <v>67</v>
      </c>
      <c r="U150" s="50">
        <v>60</v>
      </c>
      <c r="V150" s="50">
        <v>340</v>
      </c>
      <c r="W150" s="50">
        <f>Tabel1[[#This Row],[Aantal panelen]]*Tabel1[[#This Row],[Paneelpiekvermogen '[Wp']]]/1000</f>
        <v>20.399999999999999</v>
      </c>
      <c r="X150" s="61">
        <f>IFERROR(Tabel1[[#This Row],[Totaal piekvermogen '[kWp']]]*1000/Tabel1[[#This Row],[Bruto dakoppervlak '[m2']]],"N.v.t.")</f>
        <v>102.51256281407035</v>
      </c>
      <c r="Y150" s="50">
        <v>804</v>
      </c>
      <c r="Z150" s="61">
        <f>Tabel1[[#This Row],[Totaal piekvermogen '[kWp']]]*Tabel1[[#This Row],[Specifieke opbrengst '[kWh/kWp jaar']]]</f>
        <v>16401.599999999999</v>
      </c>
      <c r="AA150" t="s">
        <v>68</v>
      </c>
      <c r="AB150" t="s">
        <v>328</v>
      </c>
      <c r="AC150" s="50">
        <v>20</v>
      </c>
      <c r="AD150" t="s">
        <v>79</v>
      </c>
      <c r="AE150" t="s">
        <v>99</v>
      </c>
      <c r="AF150" s="8" t="str">
        <f t="shared" ref="AF150:AP150" si="73">"Gedeeld met "&amp;$A151</f>
        <v>Gedeeld met NH000089-D01</v>
      </c>
      <c r="AG150" s="8" t="str">
        <f t="shared" si="73"/>
        <v>Gedeeld met NH000089-D01</v>
      </c>
      <c r="AH150" s="8" t="str">
        <f t="shared" si="73"/>
        <v>Gedeeld met NH000089-D01</v>
      </c>
      <c r="AI150" s="55" t="str">
        <f t="shared" si="73"/>
        <v>Gedeeld met NH000089-D01</v>
      </c>
      <c r="AJ150" s="55" t="str">
        <f t="shared" si="73"/>
        <v>Gedeeld met NH000089-D01</v>
      </c>
      <c r="AK150" s="55" t="str">
        <f t="shared" si="73"/>
        <v>Gedeeld met NH000089-D01</v>
      </c>
      <c r="AL150" s="55" t="str">
        <f t="shared" si="73"/>
        <v>Gedeeld met NH000089-D01</v>
      </c>
      <c r="AM150" s="8" t="str">
        <f t="shared" si="73"/>
        <v>Gedeeld met NH000089-D01</v>
      </c>
      <c r="AN150" s="8" t="str">
        <f t="shared" si="73"/>
        <v>Gedeeld met NH000089-D01</v>
      </c>
      <c r="AO150" s="8" t="str">
        <f t="shared" si="73"/>
        <v>Gedeeld met NH000089-D01</v>
      </c>
      <c r="AP150" s="8" t="str">
        <f t="shared" si="73"/>
        <v>Gedeeld met NH000089-D01</v>
      </c>
      <c r="AQ150" s="8"/>
      <c r="AR150" s="8" t="str">
        <f t="shared" ref="AR150:BF150" si="74">"Gedeeld met "&amp;$A151</f>
        <v>Gedeeld met NH000089-D01</v>
      </c>
      <c r="AS150" s="8" t="str">
        <f t="shared" si="74"/>
        <v>Gedeeld met NH000089-D01</v>
      </c>
      <c r="AT150" s="55" t="str">
        <f t="shared" si="74"/>
        <v>Gedeeld met NH000089-D01</v>
      </c>
      <c r="AU150" s="55" t="str">
        <f t="shared" si="74"/>
        <v>Gedeeld met NH000089-D01</v>
      </c>
      <c r="AV150" s="55" t="str">
        <f t="shared" si="74"/>
        <v>Gedeeld met NH000089-D01</v>
      </c>
      <c r="AW150" s="55" t="str">
        <f t="shared" si="74"/>
        <v>Gedeeld met NH000089-D01</v>
      </c>
      <c r="AX150" s="55" t="str">
        <f t="shared" si="74"/>
        <v>Gedeeld met NH000089-D01</v>
      </c>
      <c r="AY150" s="55" t="str">
        <f t="shared" si="74"/>
        <v>Gedeeld met NH000089-D01</v>
      </c>
      <c r="AZ150" s="55" t="str">
        <f t="shared" si="74"/>
        <v>Gedeeld met NH000089-D01</v>
      </c>
      <c r="BA150" s="55" t="str">
        <f t="shared" si="74"/>
        <v>Gedeeld met NH000089-D01</v>
      </c>
      <c r="BB150" s="55" t="str">
        <f t="shared" si="74"/>
        <v>Gedeeld met NH000089-D01</v>
      </c>
      <c r="BC150" s="55" t="str">
        <f t="shared" si="74"/>
        <v>Gedeeld met NH000089-D01</v>
      </c>
      <c r="BD150" s="55" t="str">
        <f t="shared" si="74"/>
        <v>Gedeeld met NH000089-D01</v>
      </c>
      <c r="BE150" s="55" t="str">
        <f t="shared" si="74"/>
        <v>Gedeeld met NH000089-D01</v>
      </c>
      <c r="BF150" s="55" t="str">
        <f t="shared" si="74"/>
        <v>Gedeeld met NH000089-D01</v>
      </c>
      <c r="BG150" s="81" t="s">
        <v>764</v>
      </c>
    </row>
    <row r="151" spans="1:59" s="11" customFormat="1" x14ac:dyDescent="0.2">
      <c r="A151" t="str">
        <f>Tabel1[[#This Row],[Objectcode]]&amp;"-"&amp;Tabel1[[#This Row],[Dakcode]]</f>
        <v>NH000089-D01</v>
      </c>
      <c r="B151" t="s">
        <v>455</v>
      </c>
      <c r="C151" t="s">
        <v>57</v>
      </c>
      <c r="D151" t="s">
        <v>58</v>
      </c>
      <c r="E151" t="s">
        <v>453</v>
      </c>
      <c r="F151"/>
      <c r="G151" t="s">
        <v>450</v>
      </c>
      <c r="H151">
        <v>2005</v>
      </c>
      <c r="I151" t="s">
        <v>170</v>
      </c>
      <c r="J151"/>
      <c r="K151" s="50">
        <v>2500</v>
      </c>
      <c r="L151" s="68" t="s">
        <v>840</v>
      </c>
      <c r="M151" s="69">
        <v>2019</v>
      </c>
      <c r="N151" s="3" t="s">
        <v>63</v>
      </c>
      <c r="O151" t="s">
        <v>64</v>
      </c>
      <c r="P151" s="53">
        <v>48</v>
      </c>
      <c r="Q151" t="s">
        <v>315</v>
      </c>
      <c r="R151" t="s">
        <v>79</v>
      </c>
      <c r="S151" s="50">
        <v>700</v>
      </c>
      <c r="T151" s="8" t="s">
        <v>67</v>
      </c>
      <c r="U151" s="50">
        <v>140</v>
      </c>
      <c r="V151" s="50">
        <v>340</v>
      </c>
      <c r="W151" s="50">
        <f>Tabel1[[#This Row],[Aantal panelen]]*Tabel1[[#This Row],[Paneelpiekvermogen '[Wp']]]/1000</f>
        <v>47.6</v>
      </c>
      <c r="X151" s="61">
        <f>IFERROR(Tabel1[[#This Row],[Totaal piekvermogen '[kWp']]]*1000/Tabel1[[#This Row],[Bruto dakoppervlak '[m2']]],"N.v.t.")</f>
        <v>68</v>
      </c>
      <c r="Y151" s="50">
        <v>804</v>
      </c>
      <c r="Z151" s="61">
        <f>Tabel1[[#This Row],[Totaal piekvermogen '[kWp']]]*Tabel1[[#This Row],[Specifieke opbrengst '[kWh/kWp jaar']]]</f>
        <v>38270.400000000001</v>
      </c>
      <c r="AA151" t="s">
        <v>68</v>
      </c>
      <c r="AB151" t="s">
        <v>147</v>
      </c>
      <c r="AC151" s="50">
        <v>10</v>
      </c>
      <c r="AD151" t="s">
        <v>79</v>
      </c>
      <c r="AE151" t="s">
        <v>99</v>
      </c>
      <c r="AF151" s="9" t="s">
        <v>454</v>
      </c>
      <c r="AG151" s="9">
        <v>4936925</v>
      </c>
      <c r="AH151" s="9" t="s">
        <v>73</v>
      </c>
      <c r="AI151" s="60" t="s">
        <v>202</v>
      </c>
      <c r="AJ151" s="60" t="s">
        <v>456</v>
      </c>
      <c r="AK151" s="55">
        <v>94</v>
      </c>
      <c r="AL151" s="55">
        <v>86</v>
      </c>
      <c r="AM151" s="21">
        <v>43787.427083333336</v>
      </c>
      <c r="AN151" s="9" t="s">
        <v>76</v>
      </c>
      <c r="AO151" s="9" t="s">
        <v>102</v>
      </c>
      <c r="AP151" s="9" t="s">
        <v>79</v>
      </c>
      <c r="AQ151" s="9"/>
      <c r="AR151" t="s">
        <v>80</v>
      </c>
      <c r="AS151" t="s">
        <v>79</v>
      </c>
      <c r="AT151" s="51">
        <v>225</v>
      </c>
      <c r="AU151" s="51" t="s">
        <v>763</v>
      </c>
      <c r="AV151" s="51" t="s">
        <v>81</v>
      </c>
      <c r="AW151" s="51" t="s">
        <v>81</v>
      </c>
      <c r="AX151" s="51">
        <v>20</v>
      </c>
      <c r="AY151" s="52">
        <v>0</v>
      </c>
      <c r="AZ151" s="52">
        <v>0</v>
      </c>
      <c r="BA151" s="52">
        <v>20</v>
      </c>
      <c r="BB151" s="52">
        <v>4</v>
      </c>
      <c r="BC151" s="52">
        <v>2</v>
      </c>
      <c r="BD151" s="51">
        <f t="shared" ref="BD151:BD158" si="75">(AX151*22)+(AY151*50)+(BB151*22)+(BC151*11)</f>
        <v>550</v>
      </c>
      <c r="BE151" s="51"/>
      <c r="BF151" s="51"/>
      <c r="BG151" s="51"/>
    </row>
    <row r="152" spans="1:59" s="11" customFormat="1" x14ac:dyDescent="0.2">
      <c r="A152" t="str">
        <f>Tabel1[[#This Row],[Objectcode]]&amp;"-"&amp;Tabel1[[#This Row],[Dakcode]]</f>
        <v>NH000091-</v>
      </c>
      <c r="B152" t="s">
        <v>743</v>
      </c>
      <c r="C152" t="s">
        <v>173</v>
      </c>
      <c r="D152"/>
      <c r="E152" t="s">
        <v>744</v>
      </c>
      <c r="F152" t="s">
        <v>745</v>
      </c>
      <c r="G152" t="s">
        <v>450</v>
      </c>
      <c r="H152">
        <v>1994</v>
      </c>
      <c r="I152" t="s">
        <v>113</v>
      </c>
      <c r="J152"/>
      <c r="K152" s="50" t="s">
        <v>79</v>
      </c>
      <c r="L152" s="68" t="s">
        <v>130</v>
      </c>
      <c r="M152" s="69" t="s">
        <v>130</v>
      </c>
      <c r="N152" s="3" t="s">
        <v>114</v>
      </c>
      <c r="O152" t="s">
        <v>114</v>
      </c>
      <c r="P152" s="53" t="s">
        <v>114</v>
      </c>
      <c r="Q152" s="2" t="s">
        <v>114</v>
      </c>
      <c r="R152" s="2" t="s">
        <v>114</v>
      </c>
      <c r="S152" s="53" t="s">
        <v>114</v>
      </c>
      <c r="T152" s="2" t="s">
        <v>114</v>
      </c>
      <c r="U152" s="53">
        <v>0</v>
      </c>
      <c r="V152" s="50">
        <v>340</v>
      </c>
      <c r="W152" s="50">
        <f>Tabel1[[#This Row],[Aantal panelen]]*Tabel1[[#This Row],[Paneelpiekvermogen '[Wp']]]/1000</f>
        <v>0</v>
      </c>
      <c r="X152" s="50" t="str">
        <f>IFERROR(Tabel1[[#This Row],[Totaal piekvermogen '[kWp']]]*1000/Tabel1[[#This Row],[Bruto dakoppervlak '[m2']]],"N.v.t.")</f>
        <v>N.v.t.</v>
      </c>
      <c r="Y152" s="50">
        <v>0</v>
      </c>
      <c r="Z152" s="50">
        <f>Tabel1[[#This Row],[Totaal piekvermogen '[kWp']]]*Tabel1[[#This Row],[Specifieke opbrengst '[kWh/kWp jaar']]]</f>
        <v>0</v>
      </c>
      <c r="AA152" t="s">
        <v>114</v>
      </c>
      <c r="AB152" t="s">
        <v>114</v>
      </c>
      <c r="AC152" s="50" t="s">
        <v>114</v>
      </c>
      <c r="AD152" t="s">
        <v>114</v>
      </c>
      <c r="AE152" t="s">
        <v>114</v>
      </c>
      <c r="AF152" s="30" t="s">
        <v>451</v>
      </c>
      <c r="AG152" s="22">
        <v>4936939</v>
      </c>
      <c r="AH152" s="9" t="s">
        <v>73</v>
      </c>
      <c r="AI152" s="60" t="s">
        <v>139</v>
      </c>
      <c r="AJ152" s="60" t="s">
        <v>79</v>
      </c>
      <c r="AK152" s="55">
        <v>187</v>
      </c>
      <c r="AL152" s="55">
        <v>146</v>
      </c>
      <c r="AM152" s="21" t="s">
        <v>79</v>
      </c>
      <c r="AN152" s="9" t="s">
        <v>79</v>
      </c>
      <c r="AO152" s="9" t="s">
        <v>79</v>
      </c>
      <c r="AP152" s="9" t="s">
        <v>79</v>
      </c>
      <c r="AQ152" s="22"/>
      <c r="AR152" t="s">
        <v>79</v>
      </c>
      <c r="AS152" t="s">
        <v>79</v>
      </c>
      <c r="AT152" s="51" t="s">
        <v>79</v>
      </c>
      <c r="AU152" s="51" t="s">
        <v>746</v>
      </c>
      <c r="AV152" s="51" t="s">
        <v>81</v>
      </c>
      <c r="AW152" s="51" t="s">
        <v>114</v>
      </c>
      <c r="AX152" s="51">
        <v>6</v>
      </c>
      <c r="AY152" s="52">
        <v>0</v>
      </c>
      <c r="AZ152" s="52">
        <v>6</v>
      </c>
      <c r="BA152" s="52">
        <v>0</v>
      </c>
      <c r="BB152" s="52">
        <v>0</v>
      </c>
      <c r="BC152" s="52">
        <v>0</v>
      </c>
      <c r="BD152" s="51">
        <f t="shared" si="75"/>
        <v>132</v>
      </c>
      <c r="BE152" s="51">
        <v>45</v>
      </c>
      <c r="BF152" s="51" t="s">
        <v>189</v>
      </c>
      <c r="BG152" s="51"/>
    </row>
    <row r="153" spans="1:59" s="11" customFormat="1" x14ac:dyDescent="0.2">
      <c r="A153" t="str">
        <f>Tabel1[[#This Row],[Objectcode]]&amp;"-"&amp;Tabel1[[#This Row],[Dakcode]]</f>
        <v>NH000095-</v>
      </c>
      <c r="B153" t="s">
        <v>457</v>
      </c>
      <c r="C153" t="s">
        <v>57</v>
      </c>
      <c r="D153"/>
      <c r="E153" t="s">
        <v>458</v>
      </c>
      <c r="F153"/>
      <c r="G153" t="s">
        <v>459</v>
      </c>
      <c r="H153">
        <v>1987</v>
      </c>
      <c r="I153" t="s">
        <v>62</v>
      </c>
      <c r="J153"/>
      <c r="K153" s="50">
        <v>785</v>
      </c>
      <c r="L153" s="68" t="s">
        <v>864</v>
      </c>
      <c r="M153" s="69"/>
      <c r="N153" s="3" t="s">
        <v>185</v>
      </c>
      <c r="O153"/>
      <c r="P153" s="53"/>
      <c r="Q153"/>
      <c r="R153"/>
      <c r="S153" s="50"/>
      <c r="T153" s="8"/>
      <c r="U153" s="50"/>
      <c r="V153" s="50">
        <v>340</v>
      </c>
      <c r="W153" s="50">
        <f>Tabel1[[#This Row],[Aantal panelen]]*Tabel1[[#This Row],[Paneelpiekvermogen '[Wp']]]/1000</f>
        <v>0</v>
      </c>
      <c r="X153" s="50" t="str">
        <f>IFERROR(Tabel1[[#This Row],[Totaal piekvermogen '[kWp']]]*1000/Tabel1[[#This Row],[Bruto dakoppervlak '[m2']]],"N.v.t.")</f>
        <v>N.v.t.</v>
      </c>
      <c r="Y153" s="50"/>
      <c r="Z153" s="50">
        <f>Tabel1[[#This Row],[Totaal piekvermogen '[kWp']]]*Tabel1[[#This Row],[Specifieke opbrengst '[kWh/kWp jaar']]]</f>
        <v>0</v>
      </c>
      <c r="AA153"/>
      <c r="AB153"/>
      <c r="AC153" s="50"/>
      <c r="AD153"/>
      <c r="AE153" t="s">
        <v>115</v>
      </c>
      <c r="AF153" s="9" t="s">
        <v>460</v>
      </c>
      <c r="AG153" s="9">
        <v>4936904</v>
      </c>
      <c r="AH153" s="9" t="s">
        <v>73</v>
      </c>
      <c r="AI153" s="60" t="s">
        <v>74</v>
      </c>
      <c r="AJ153" s="60" t="s">
        <v>352</v>
      </c>
      <c r="AK153" s="55">
        <v>28</v>
      </c>
      <c r="AL153" s="55">
        <v>24</v>
      </c>
      <c r="AM153" s="21">
        <v>43485.385416666664</v>
      </c>
      <c r="AN153" s="9" t="s">
        <v>76</v>
      </c>
      <c r="AO153" s="9" t="s">
        <v>77</v>
      </c>
      <c r="AP153" s="9"/>
      <c r="AQ153" s="9"/>
      <c r="AR153"/>
      <c r="AS153"/>
      <c r="AT153" s="51"/>
      <c r="AU153" s="51"/>
      <c r="AV153" s="51"/>
      <c r="AW153" s="51"/>
      <c r="AX153" s="51"/>
      <c r="AY153" s="51"/>
      <c r="AZ153" s="51"/>
      <c r="BA153" s="51"/>
      <c r="BB153" s="51"/>
      <c r="BC153" s="51"/>
      <c r="BD153" s="51">
        <f t="shared" si="75"/>
        <v>0</v>
      </c>
      <c r="BE153" s="51"/>
      <c r="BF153" s="51"/>
      <c r="BG153" s="51"/>
    </row>
    <row r="154" spans="1:59" s="11" customFormat="1" x14ac:dyDescent="0.2">
      <c r="A154" t="str">
        <f>Tabel1[[#This Row],[Objectcode]]&amp;"-"&amp;Tabel1[[#This Row],[Dakcode]]</f>
        <v>NH000095a-</v>
      </c>
      <c r="B154" t="s">
        <v>461</v>
      </c>
      <c r="C154" t="s">
        <v>57</v>
      </c>
      <c r="D154"/>
      <c r="E154" t="s">
        <v>458</v>
      </c>
      <c r="F154"/>
      <c r="G154" t="s">
        <v>459</v>
      </c>
      <c r="H154">
        <v>1987</v>
      </c>
      <c r="I154" t="s">
        <v>62</v>
      </c>
      <c r="J154"/>
      <c r="K154" s="50">
        <v>785</v>
      </c>
      <c r="L154" s="68" t="s">
        <v>864</v>
      </c>
      <c r="M154" s="69"/>
      <c r="N154" s="3" t="s">
        <v>185</v>
      </c>
      <c r="O154"/>
      <c r="P154" s="53"/>
      <c r="Q154"/>
      <c r="R154"/>
      <c r="S154" s="50"/>
      <c r="T154" s="8"/>
      <c r="U154" s="50"/>
      <c r="V154" s="50">
        <v>340</v>
      </c>
      <c r="W154" s="50">
        <f>Tabel1[[#This Row],[Aantal panelen]]*Tabel1[[#This Row],[Paneelpiekvermogen '[Wp']]]/1000</f>
        <v>0</v>
      </c>
      <c r="X154" s="50" t="str">
        <f>IFERROR(Tabel1[[#This Row],[Totaal piekvermogen '[kWp']]]*1000/Tabel1[[#This Row],[Bruto dakoppervlak '[m2']]],"N.v.t.")</f>
        <v>N.v.t.</v>
      </c>
      <c r="Y154" s="50"/>
      <c r="Z154" s="50">
        <f>Tabel1[[#This Row],[Totaal piekvermogen '[kWp']]]*Tabel1[[#This Row],[Specifieke opbrengst '[kWh/kWp jaar']]]</f>
        <v>0</v>
      </c>
      <c r="AA154"/>
      <c r="AB154"/>
      <c r="AC154" s="50"/>
      <c r="AD154"/>
      <c r="AE154" t="s">
        <v>115</v>
      </c>
      <c r="AF154" s="9" t="s">
        <v>460</v>
      </c>
      <c r="AG154" s="22"/>
      <c r="AH154" s="9"/>
      <c r="AI154" s="60"/>
      <c r="AJ154" s="60"/>
      <c r="AK154" s="55"/>
      <c r="AL154" s="55"/>
      <c r="AM154" s="21"/>
      <c r="AN154" s="9"/>
      <c r="AO154" s="9"/>
      <c r="AP154" s="9"/>
      <c r="AQ154" s="9"/>
      <c r="AR154"/>
      <c r="AS154"/>
      <c r="AT154" s="51"/>
      <c r="AU154" s="51"/>
      <c r="AV154" s="51"/>
      <c r="AW154" s="51"/>
      <c r="AX154" s="51"/>
      <c r="AY154" s="51"/>
      <c r="AZ154" s="51"/>
      <c r="BA154" s="51"/>
      <c r="BB154" s="51"/>
      <c r="BC154" s="51"/>
      <c r="BD154" s="51">
        <f t="shared" si="75"/>
        <v>0</v>
      </c>
      <c r="BE154" s="51"/>
      <c r="BF154" s="51"/>
      <c r="BG154" s="51"/>
    </row>
    <row r="155" spans="1:59" s="11" customFormat="1" x14ac:dyDescent="0.2">
      <c r="A155" t="str">
        <f>Tabel1[[#This Row],[Objectcode]]&amp;"-"&amp;Tabel1[[#This Row],[Dakcode]]</f>
        <v>NH000095b-</v>
      </c>
      <c r="B155" t="s">
        <v>462</v>
      </c>
      <c r="C155" t="s">
        <v>57</v>
      </c>
      <c r="D155"/>
      <c r="E155" t="s">
        <v>458</v>
      </c>
      <c r="F155"/>
      <c r="G155" t="s">
        <v>459</v>
      </c>
      <c r="H155">
        <v>1987</v>
      </c>
      <c r="I155" t="s">
        <v>62</v>
      </c>
      <c r="J155"/>
      <c r="K155" s="50">
        <v>785</v>
      </c>
      <c r="L155" s="68" t="s">
        <v>864</v>
      </c>
      <c r="M155" s="69"/>
      <c r="N155" s="3" t="s">
        <v>185</v>
      </c>
      <c r="O155"/>
      <c r="P155" s="53"/>
      <c r="Q155"/>
      <c r="R155"/>
      <c r="S155" s="50"/>
      <c r="T155" s="8"/>
      <c r="U155" s="50"/>
      <c r="V155" s="50">
        <v>340</v>
      </c>
      <c r="W155" s="50">
        <f>Tabel1[[#This Row],[Aantal panelen]]*Tabel1[[#This Row],[Paneelpiekvermogen '[Wp']]]/1000</f>
        <v>0</v>
      </c>
      <c r="X155" s="50" t="str">
        <f>IFERROR(Tabel1[[#This Row],[Totaal piekvermogen '[kWp']]]*1000/Tabel1[[#This Row],[Bruto dakoppervlak '[m2']]],"N.v.t.")</f>
        <v>N.v.t.</v>
      </c>
      <c r="Y155" s="50"/>
      <c r="Z155" s="50">
        <f>Tabel1[[#This Row],[Totaal piekvermogen '[kWp']]]*Tabel1[[#This Row],[Specifieke opbrengst '[kWh/kWp jaar']]]</f>
        <v>0</v>
      </c>
      <c r="AA155"/>
      <c r="AB155"/>
      <c r="AC155" s="50"/>
      <c r="AD155"/>
      <c r="AE155" t="s">
        <v>115</v>
      </c>
      <c r="AF155" s="9" t="s">
        <v>460</v>
      </c>
      <c r="AG155" s="22"/>
      <c r="AH155" s="9"/>
      <c r="AI155" s="60"/>
      <c r="AJ155" s="60"/>
      <c r="AK155" s="55"/>
      <c r="AL155" s="55"/>
      <c r="AM155" s="21"/>
      <c r="AN155" s="9"/>
      <c r="AO155" s="9"/>
      <c r="AP155" s="9"/>
      <c r="AQ155" s="9"/>
      <c r="AR155"/>
      <c r="AS155"/>
      <c r="AT155" s="51"/>
      <c r="AU155" s="51"/>
      <c r="AV155" s="51"/>
      <c r="AW155" s="51"/>
      <c r="AX155" s="51"/>
      <c r="AY155" s="51"/>
      <c r="AZ155" s="51"/>
      <c r="BA155" s="51"/>
      <c r="BB155" s="51"/>
      <c r="BC155" s="51"/>
      <c r="BD155" s="51">
        <f t="shared" si="75"/>
        <v>0</v>
      </c>
      <c r="BE155" s="51"/>
      <c r="BF155" s="51"/>
      <c r="BG155" s="51"/>
    </row>
    <row r="156" spans="1:59" s="11" customFormat="1" x14ac:dyDescent="0.2">
      <c r="A156" t="str">
        <f>Tabel1[[#This Row],[Objectcode]]&amp;"-"&amp;Tabel1[[#This Row],[Dakcode]]</f>
        <v>NH000095c-</v>
      </c>
      <c r="B156" t="s">
        <v>463</v>
      </c>
      <c r="C156" t="s">
        <v>57</v>
      </c>
      <c r="D156"/>
      <c r="E156" t="s">
        <v>458</v>
      </c>
      <c r="F156"/>
      <c r="G156" t="s">
        <v>459</v>
      </c>
      <c r="H156">
        <v>1987</v>
      </c>
      <c r="I156" t="s">
        <v>62</v>
      </c>
      <c r="J156"/>
      <c r="K156" s="50">
        <v>785</v>
      </c>
      <c r="L156" s="68" t="s">
        <v>864</v>
      </c>
      <c r="M156" s="69"/>
      <c r="N156" s="3" t="s">
        <v>185</v>
      </c>
      <c r="O156"/>
      <c r="P156" s="53"/>
      <c r="Q156"/>
      <c r="R156"/>
      <c r="S156" s="50"/>
      <c r="T156" s="8"/>
      <c r="U156" s="50"/>
      <c r="V156" s="50">
        <v>340</v>
      </c>
      <c r="W156" s="50">
        <f>Tabel1[[#This Row],[Aantal panelen]]*Tabel1[[#This Row],[Paneelpiekvermogen '[Wp']]]/1000</f>
        <v>0</v>
      </c>
      <c r="X156" s="50" t="str">
        <f>IFERROR(Tabel1[[#This Row],[Totaal piekvermogen '[kWp']]]*1000/Tabel1[[#This Row],[Bruto dakoppervlak '[m2']]],"N.v.t.")</f>
        <v>N.v.t.</v>
      </c>
      <c r="Y156" s="50"/>
      <c r="Z156" s="50">
        <f>Tabel1[[#This Row],[Totaal piekvermogen '[kWp']]]*Tabel1[[#This Row],[Specifieke opbrengst '[kWh/kWp jaar']]]</f>
        <v>0</v>
      </c>
      <c r="AA156"/>
      <c r="AB156"/>
      <c r="AC156" s="50"/>
      <c r="AD156"/>
      <c r="AE156" t="s">
        <v>115</v>
      </c>
      <c r="AF156" s="9" t="s">
        <v>460</v>
      </c>
      <c r="AG156" s="22"/>
      <c r="AH156" s="9"/>
      <c r="AI156" s="60"/>
      <c r="AJ156" s="60"/>
      <c r="AK156" s="55"/>
      <c r="AL156" s="55"/>
      <c r="AM156" s="21"/>
      <c r="AN156" s="9"/>
      <c r="AO156" s="9"/>
      <c r="AP156" s="9"/>
      <c r="AQ156" s="9"/>
      <c r="AR156"/>
      <c r="AS156"/>
      <c r="AT156" s="51"/>
      <c r="AU156" s="51"/>
      <c r="AV156" s="51"/>
      <c r="AW156" s="51"/>
      <c r="AX156" s="51"/>
      <c r="AY156" s="51"/>
      <c r="AZ156" s="51"/>
      <c r="BA156" s="51"/>
      <c r="BB156" s="51"/>
      <c r="BC156" s="51"/>
      <c r="BD156" s="51">
        <f t="shared" si="75"/>
        <v>0</v>
      </c>
      <c r="BE156" s="51"/>
      <c r="BF156" s="51"/>
      <c r="BG156" s="51"/>
    </row>
    <row r="157" spans="1:59" x14ac:dyDescent="0.2">
      <c r="A157" t="str">
        <f>Tabel1[[#This Row],[Objectcode]]&amp;"-"&amp;Tabel1[[#This Row],[Dakcode]]</f>
        <v>NH000157-</v>
      </c>
      <c r="B157" t="s">
        <v>464</v>
      </c>
      <c r="C157" t="s">
        <v>173</v>
      </c>
      <c r="E157" t="s">
        <v>465</v>
      </c>
      <c r="G157" t="s">
        <v>466</v>
      </c>
      <c r="H157">
        <v>1976</v>
      </c>
      <c r="I157" t="s">
        <v>113</v>
      </c>
      <c r="J157"/>
      <c r="K157" s="50">
        <v>2305</v>
      </c>
      <c r="L157" s="68" t="s">
        <v>130</v>
      </c>
      <c r="M157" s="69" t="s">
        <v>130</v>
      </c>
      <c r="N157" s="3" t="s">
        <v>63</v>
      </c>
      <c r="O157" t="s">
        <v>114</v>
      </c>
      <c r="P157" s="53" t="s">
        <v>114</v>
      </c>
      <c r="Q157" s="2" t="s">
        <v>114</v>
      </c>
      <c r="R157" s="2" t="s">
        <v>114</v>
      </c>
      <c r="S157" s="53" t="s">
        <v>114</v>
      </c>
      <c r="T157" s="2" t="s">
        <v>114</v>
      </c>
      <c r="U157" s="50">
        <v>0</v>
      </c>
      <c r="V157" s="50">
        <v>340</v>
      </c>
      <c r="W157" s="50">
        <f>Tabel1[[#This Row],[Aantal panelen]]*Tabel1[[#This Row],[Paneelpiekvermogen '[Wp']]]/1000</f>
        <v>0</v>
      </c>
      <c r="X157" s="50" t="str">
        <f>IFERROR(Tabel1[[#This Row],[Totaal piekvermogen '[kWp']]]*1000/Tabel1[[#This Row],[Bruto dakoppervlak '[m2']]],"N.v.t.")</f>
        <v>N.v.t.</v>
      </c>
      <c r="Y157" s="50">
        <v>0</v>
      </c>
      <c r="Z157" s="50">
        <f>Tabel1[[#This Row],[Totaal piekvermogen '[kWp']]]*Tabel1[[#This Row],[Specifieke opbrengst '[kWh/kWp jaar']]]</f>
        <v>0</v>
      </c>
      <c r="AA157" t="s">
        <v>114</v>
      </c>
      <c r="AB157" t="s">
        <v>114</v>
      </c>
      <c r="AC157" s="50" t="s">
        <v>114</v>
      </c>
      <c r="AD157" t="s">
        <v>114</v>
      </c>
      <c r="AE157" t="s">
        <v>114</v>
      </c>
      <c r="AF157" s="9" t="s">
        <v>467</v>
      </c>
      <c r="AG157" s="9" t="s">
        <v>79</v>
      </c>
      <c r="AH157" s="9" t="s">
        <v>79</v>
      </c>
      <c r="AI157" s="60" t="s">
        <v>79</v>
      </c>
      <c r="AJ157" s="60" t="s">
        <v>79</v>
      </c>
      <c r="AK157" s="55" t="s">
        <v>79</v>
      </c>
      <c r="AL157" s="55" t="s">
        <v>79</v>
      </c>
      <c r="AM157" s="21" t="s">
        <v>79</v>
      </c>
      <c r="AN157" s="9" t="s">
        <v>747</v>
      </c>
      <c r="AO157" s="9" t="s">
        <v>79</v>
      </c>
      <c r="AP157" s="9" t="s">
        <v>79</v>
      </c>
      <c r="AR157">
        <v>0</v>
      </c>
      <c r="AS157" t="s">
        <v>79</v>
      </c>
      <c r="AT157" s="51">
        <v>154</v>
      </c>
      <c r="AU157" s="51">
        <v>1</v>
      </c>
      <c r="AV157" s="51" t="s">
        <v>81</v>
      </c>
      <c r="AW157" s="51" t="s">
        <v>114</v>
      </c>
      <c r="AX157" s="51">
        <v>4</v>
      </c>
      <c r="AY157" s="51">
        <v>0</v>
      </c>
      <c r="AZ157" s="51">
        <v>0</v>
      </c>
      <c r="BA157" s="51">
        <v>4</v>
      </c>
      <c r="BB157" s="51">
        <v>0</v>
      </c>
      <c r="BC157" s="51">
        <v>0</v>
      </c>
      <c r="BD157" s="51">
        <f t="shared" si="75"/>
        <v>88</v>
      </c>
      <c r="BE157" s="51">
        <v>250</v>
      </c>
      <c r="BF157" s="51" t="s">
        <v>189</v>
      </c>
      <c r="BG157" s="51" t="s">
        <v>748</v>
      </c>
    </row>
    <row r="158" spans="1:59" x14ac:dyDescent="0.2">
      <c r="A158" s="11" t="str">
        <f>Tabel1[[#This Row],[Objectcode]]&amp;"-"&amp;Tabel1[[#This Row],[Dakcode]]</f>
        <v>NH000257-D01</v>
      </c>
      <c r="B158" s="11" t="s">
        <v>468</v>
      </c>
      <c r="C158" s="11" t="s">
        <v>57</v>
      </c>
      <c r="D158" s="11" t="s">
        <v>58</v>
      </c>
      <c r="E158" s="11" t="s">
        <v>469</v>
      </c>
      <c r="F158" s="11" t="s">
        <v>470</v>
      </c>
      <c r="G158" s="11" t="s">
        <v>471</v>
      </c>
      <c r="H158" s="11">
        <v>1950</v>
      </c>
      <c r="I158" s="11" t="s">
        <v>113</v>
      </c>
      <c r="J158" s="11"/>
      <c r="K158" s="86">
        <v>360</v>
      </c>
      <c r="L158" s="75" t="s">
        <v>847</v>
      </c>
      <c r="M158" s="76">
        <v>2050</v>
      </c>
      <c r="N158" s="12" t="s">
        <v>63</v>
      </c>
      <c r="O158" s="11" t="s">
        <v>90</v>
      </c>
      <c r="P158" s="67">
        <v>17</v>
      </c>
      <c r="Q158" s="11" t="s">
        <v>136</v>
      </c>
      <c r="R158" s="11" t="s">
        <v>88</v>
      </c>
      <c r="S158" s="61">
        <v>121</v>
      </c>
      <c r="T158" s="13" t="s">
        <v>306</v>
      </c>
      <c r="U158" s="61">
        <v>30</v>
      </c>
      <c r="V158" s="50">
        <v>340</v>
      </c>
      <c r="W158" s="50">
        <f>Tabel1[[#This Row],[Aantal panelen]]*Tabel1[[#This Row],[Paneelpiekvermogen '[Wp']]]/1000</f>
        <v>10.199999999999999</v>
      </c>
      <c r="X158" s="61">
        <f>IFERROR(Tabel1[[#This Row],[Totaal piekvermogen '[kWp']]]*1000/Tabel1[[#This Row],[Bruto dakoppervlak '[m2']]],"N.v.t.")</f>
        <v>84.297520661157023</v>
      </c>
      <c r="Y158" s="61">
        <v>837.9</v>
      </c>
      <c r="Z158" s="61">
        <f>Tabel1[[#This Row],[Totaal piekvermogen '[kWp']]]*Tabel1[[#This Row],[Specifieke opbrengst '[kWh/kWp jaar']]]</f>
        <v>8546.58</v>
      </c>
      <c r="AA158" s="11" t="s">
        <v>92</v>
      </c>
      <c r="AB158" s="11" t="s">
        <v>137</v>
      </c>
      <c r="AC158" s="61">
        <v>50</v>
      </c>
      <c r="AD158" s="11" t="s">
        <v>70</v>
      </c>
      <c r="AE158" s="11" t="s">
        <v>115</v>
      </c>
      <c r="AF158" s="14" t="s">
        <v>472</v>
      </c>
      <c r="AG158" s="14">
        <v>4937122</v>
      </c>
      <c r="AH158" s="14" t="s">
        <v>73</v>
      </c>
      <c r="AI158" s="65" t="s">
        <v>139</v>
      </c>
      <c r="AJ158" s="65" t="s">
        <v>140</v>
      </c>
      <c r="AK158" s="86">
        <v>147</v>
      </c>
      <c r="AL158" s="86">
        <v>36</v>
      </c>
      <c r="AM158" s="15" t="s">
        <v>213</v>
      </c>
      <c r="AN158" s="14" t="s">
        <v>213</v>
      </c>
      <c r="AO158" s="14" t="s">
        <v>213</v>
      </c>
      <c r="AP158" s="14" t="s">
        <v>213</v>
      </c>
      <c r="AQ158" s="14"/>
      <c r="AR158" s="11">
        <v>0</v>
      </c>
      <c r="AS158" s="14" t="s">
        <v>213</v>
      </c>
      <c r="AT158" s="63" t="s">
        <v>79</v>
      </c>
      <c r="AU158" s="63">
        <v>8</v>
      </c>
      <c r="AV158" s="63" t="s">
        <v>81</v>
      </c>
      <c r="AW158" s="63" t="s">
        <v>81</v>
      </c>
      <c r="AX158" s="63">
        <v>4</v>
      </c>
      <c r="AY158" s="52">
        <v>0</v>
      </c>
      <c r="AZ158" s="52">
        <v>0</v>
      </c>
      <c r="BA158" s="52">
        <v>4</v>
      </c>
      <c r="BB158" s="52">
        <v>0</v>
      </c>
      <c r="BC158" s="52">
        <v>0</v>
      </c>
      <c r="BD158" s="51">
        <f t="shared" si="75"/>
        <v>88</v>
      </c>
      <c r="BE158" s="63">
        <v>15</v>
      </c>
      <c r="BF158" s="63" t="s">
        <v>189</v>
      </c>
      <c r="BG158" s="63" t="s">
        <v>473</v>
      </c>
    </row>
    <row r="159" spans="1:59" x14ac:dyDescent="0.2">
      <c r="A159" s="11" t="str">
        <f>Tabel1[[#This Row],[Objectcode]]&amp;"-"&amp;Tabel1[[#This Row],[Dakcode]]</f>
        <v>NH000257-D02</v>
      </c>
      <c r="B159" s="11" t="s">
        <v>468</v>
      </c>
      <c r="C159" s="11" t="s">
        <v>57</v>
      </c>
      <c r="D159" s="11" t="s">
        <v>94</v>
      </c>
      <c r="E159" s="11" t="str">
        <f t="shared" ref="E159:I160" si="76">"Zie "&amp;$A$158</f>
        <v>Zie NH000257-D01</v>
      </c>
      <c r="F159" s="11" t="str">
        <f t="shared" si="76"/>
        <v>Zie NH000257-D01</v>
      </c>
      <c r="G159" s="11" t="str">
        <f t="shared" si="76"/>
        <v>Zie NH000257-D01</v>
      </c>
      <c r="H159" s="11" t="str">
        <f t="shared" si="76"/>
        <v>Zie NH000257-D01</v>
      </c>
      <c r="I159" s="12" t="str">
        <f t="shared" si="76"/>
        <v>Zie NH000257-D01</v>
      </c>
      <c r="J159" s="11" t="s">
        <v>474</v>
      </c>
      <c r="K159" s="61" t="str">
        <f>"Zie "&amp;$A$158</f>
        <v>Zie NH000257-D01</v>
      </c>
      <c r="L159" s="77" t="s">
        <v>847</v>
      </c>
      <c r="M159" s="78">
        <v>2050</v>
      </c>
      <c r="N159" s="12" t="str">
        <f t="shared" ref="N159:N160" si="77">"Zie "&amp;$A$158</f>
        <v>Zie NH000257-D01</v>
      </c>
      <c r="O159" s="11" t="s">
        <v>90</v>
      </c>
      <c r="P159" s="67">
        <v>17</v>
      </c>
      <c r="Q159" s="11" t="s">
        <v>136</v>
      </c>
      <c r="R159" s="11" t="s">
        <v>88</v>
      </c>
      <c r="S159" s="61">
        <v>45</v>
      </c>
      <c r="T159" s="13" t="s">
        <v>306</v>
      </c>
      <c r="U159" s="61">
        <v>6</v>
      </c>
      <c r="V159" s="50">
        <v>340</v>
      </c>
      <c r="W159" s="50">
        <f>Tabel1[[#This Row],[Aantal panelen]]*Tabel1[[#This Row],[Paneelpiekvermogen '[Wp']]]/1000</f>
        <v>2.04</v>
      </c>
      <c r="X159" s="61">
        <f>IFERROR(Tabel1[[#This Row],[Totaal piekvermogen '[kWp']]]*1000/Tabel1[[#This Row],[Bruto dakoppervlak '[m2']]],"N.v.t.")</f>
        <v>45.333333333333336</v>
      </c>
      <c r="Y159" s="61">
        <v>837.9</v>
      </c>
      <c r="Z159" s="61">
        <f>Tabel1[[#This Row],[Totaal piekvermogen '[kWp']]]*Tabel1[[#This Row],[Specifieke opbrengst '[kWh/kWp jaar']]]</f>
        <v>1709.316</v>
      </c>
      <c r="AA159" s="11" t="s">
        <v>92</v>
      </c>
      <c r="AB159" s="11" t="s">
        <v>125</v>
      </c>
      <c r="AC159" s="61">
        <v>60</v>
      </c>
      <c r="AD159" s="11" t="s">
        <v>70</v>
      </c>
      <c r="AE159" s="11" t="str">
        <f t="shared" ref="AE159:AP160" si="78">"Zie "&amp;$A$158</f>
        <v>Zie NH000257-D01</v>
      </c>
      <c r="AF159" s="14" t="str">
        <f t="shared" si="78"/>
        <v>Zie NH000257-D01</v>
      </c>
      <c r="AG159" s="14" t="str">
        <f t="shared" si="78"/>
        <v>Zie NH000257-D01</v>
      </c>
      <c r="AH159" s="14" t="str">
        <f t="shared" si="78"/>
        <v>Zie NH000257-D01</v>
      </c>
      <c r="AI159" s="65" t="str">
        <f t="shared" si="78"/>
        <v>Zie NH000257-D01</v>
      </c>
      <c r="AJ159" s="65" t="str">
        <f t="shared" si="78"/>
        <v>Zie NH000257-D01</v>
      </c>
      <c r="AK159" s="86" t="str">
        <f t="shared" si="78"/>
        <v>Zie NH000257-D01</v>
      </c>
      <c r="AL159" s="86" t="str">
        <f t="shared" si="78"/>
        <v>Zie NH000257-D01</v>
      </c>
      <c r="AM159" s="15" t="str">
        <f t="shared" si="78"/>
        <v>Zie NH000257-D01</v>
      </c>
      <c r="AN159" s="14" t="str">
        <f t="shared" si="78"/>
        <v>Zie NH000257-D01</v>
      </c>
      <c r="AO159" s="14" t="str">
        <f t="shared" si="78"/>
        <v>Zie NH000257-D01</v>
      </c>
      <c r="AP159" s="14" t="str">
        <f t="shared" si="78"/>
        <v>Zie NH000257-D01</v>
      </c>
      <c r="AQ159" s="14"/>
      <c r="AR159" s="14" t="str">
        <f t="shared" ref="AR159:AZ160" si="79">"Zie "&amp;$A$158</f>
        <v>Zie NH000257-D01</v>
      </c>
      <c r="AS159" s="14" t="str">
        <f t="shared" si="79"/>
        <v>Zie NH000257-D01</v>
      </c>
      <c r="AT159" s="65" t="str">
        <f t="shared" si="79"/>
        <v>Zie NH000257-D01</v>
      </c>
      <c r="AU159" s="65" t="str">
        <f t="shared" si="79"/>
        <v>Zie NH000257-D01</v>
      </c>
      <c r="AV159" s="65" t="str">
        <f t="shared" si="79"/>
        <v>Zie NH000257-D01</v>
      </c>
      <c r="AW159" s="65" t="str">
        <f t="shared" si="79"/>
        <v>Zie NH000257-D01</v>
      </c>
      <c r="AX159" s="65" t="str">
        <f t="shared" si="79"/>
        <v>Zie NH000257-D01</v>
      </c>
      <c r="AY159" s="65" t="str">
        <f t="shared" si="79"/>
        <v>Zie NH000257-D01</v>
      </c>
      <c r="AZ159" s="65" t="str">
        <f t="shared" si="79"/>
        <v>Zie NH000257-D01</v>
      </c>
      <c r="BA159" s="65" t="str">
        <f t="shared" ref="BA159:BG160" si="80">"Zie "&amp;$A$158</f>
        <v>Zie NH000257-D01</v>
      </c>
      <c r="BB159" s="65" t="str">
        <f t="shared" si="80"/>
        <v>Zie NH000257-D01</v>
      </c>
      <c r="BC159" s="65" t="str">
        <f t="shared" si="80"/>
        <v>Zie NH000257-D01</v>
      </c>
      <c r="BD159" s="65" t="str">
        <f t="shared" si="80"/>
        <v>Zie NH000257-D01</v>
      </c>
      <c r="BE159" s="65" t="str">
        <f t="shared" si="80"/>
        <v>Zie NH000257-D01</v>
      </c>
      <c r="BF159" s="65" t="str">
        <f t="shared" si="80"/>
        <v>Zie NH000257-D01</v>
      </c>
      <c r="BG159" s="65" t="str">
        <f t="shared" si="80"/>
        <v>Zie NH000257-D01</v>
      </c>
    </row>
    <row r="160" spans="1:59" x14ac:dyDescent="0.2">
      <c r="A160" s="11" t="str">
        <f>Tabel1[[#This Row],[Objectcode]]&amp;"-"&amp;Tabel1[[#This Row],[Dakcode]]</f>
        <v>NH000257-Overig</v>
      </c>
      <c r="B160" s="11" t="s">
        <v>468</v>
      </c>
      <c r="C160" s="11" t="s">
        <v>57</v>
      </c>
      <c r="D160" s="11" t="s">
        <v>144</v>
      </c>
      <c r="E160" s="11" t="str">
        <f t="shared" si="76"/>
        <v>Zie NH000257-D01</v>
      </c>
      <c r="F160" s="11" t="str">
        <f t="shared" si="76"/>
        <v>Zie NH000257-D01</v>
      </c>
      <c r="G160" s="11" t="str">
        <f t="shared" si="76"/>
        <v>Zie NH000257-D01</v>
      </c>
      <c r="H160" s="11" t="str">
        <f t="shared" si="76"/>
        <v>Zie NH000257-D01</v>
      </c>
      <c r="I160" s="11" t="str">
        <f t="shared" si="76"/>
        <v>Zie NH000257-D01</v>
      </c>
      <c r="J160" s="11" t="s">
        <v>474</v>
      </c>
      <c r="K160" s="61" t="str">
        <f>"Zie "&amp;$A$158</f>
        <v>Zie NH000257-D01</v>
      </c>
      <c r="L160" s="77" t="s">
        <v>847</v>
      </c>
      <c r="M160" s="78">
        <v>2050</v>
      </c>
      <c r="N160" s="12" t="str">
        <f t="shared" si="77"/>
        <v>Zie NH000257-D01</v>
      </c>
      <c r="O160" s="11" t="s">
        <v>90</v>
      </c>
      <c r="P160" s="67">
        <v>17</v>
      </c>
      <c r="Q160" s="11" t="s">
        <v>136</v>
      </c>
      <c r="R160" s="11" t="s">
        <v>88</v>
      </c>
      <c r="S160" s="61" t="s">
        <v>475</v>
      </c>
      <c r="T160" s="13" t="s">
        <v>306</v>
      </c>
      <c r="U160" s="61">
        <v>0</v>
      </c>
      <c r="V160" s="50">
        <v>340</v>
      </c>
      <c r="W160" s="50">
        <f>Tabel1[[#This Row],[Aantal panelen]]*Tabel1[[#This Row],[Paneelpiekvermogen '[Wp']]]/1000</f>
        <v>0</v>
      </c>
      <c r="X160" s="61" t="str">
        <f>IFERROR(Tabel1[[#This Row],[Totaal piekvermogen '[kWp']]]*1000/Tabel1[[#This Row],[Bruto dakoppervlak '[m2']]],"N.v.t.")</f>
        <v>N.v.t.</v>
      </c>
      <c r="Y160" s="61">
        <v>0</v>
      </c>
      <c r="Z160" s="61">
        <f>Tabel1[[#This Row],[Totaal piekvermogen '[kWp']]]*Tabel1[[#This Row],[Specifieke opbrengst '[kWh/kWp jaar']]]</f>
        <v>0</v>
      </c>
      <c r="AA160" s="11" t="s">
        <v>92</v>
      </c>
      <c r="AB160" s="11" t="s">
        <v>114</v>
      </c>
      <c r="AC160" s="61" t="s">
        <v>476</v>
      </c>
      <c r="AD160" s="11" t="s">
        <v>70</v>
      </c>
      <c r="AE160" s="11" t="str">
        <f t="shared" si="78"/>
        <v>Zie NH000257-D01</v>
      </c>
      <c r="AF160" s="14" t="str">
        <f t="shared" si="78"/>
        <v>Zie NH000257-D01</v>
      </c>
      <c r="AG160" s="14" t="str">
        <f t="shared" si="78"/>
        <v>Zie NH000257-D01</v>
      </c>
      <c r="AH160" s="14" t="str">
        <f t="shared" si="78"/>
        <v>Zie NH000257-D01</v>
      </c>
      <c r="AI160" s="65" t="str">
        <f t="shared" si="78"/>
        <v>Zie NH000257-D01</v>
      </c>
      <c r="AJ160" s="65" t="str">
        <f t="shared" si="78"/>
        <v>Zie NH000257-D01</v>
      </c>
      <c r="AK160" s="86" t="str">
        <f t="shared" si="78"/>
        <v>Zie NH000257-D01</v>
      </c>
      <c r="AL160" s="86" t="str">
        <f t="shared" si="78"/>
        <v>Zie NH000257-D01</v>
      </c>
      <c r="AM160" s="15" t="str">
        <f t="shared" si="78"/>
        <v>Zie NH000257-D01</v>
      </c>
      <c r="AN160" s="14" t="str">
        <f t="shared" si="78"/>
        <v>Zie NH000257-D01</v>
      </c>
      <c r="AO160" s="14" t="str">
        <f t="shared" si="78"/>
        <v>Zie NH000257-D01</v>
      </c>
      <c r="AP160" s="14" t="str">
        <f t="shared" si="78"/>
        <v>Zie NH000257-D01</v>
      </c>
      <c r="AQ160" s="14"/>
      <c r="AR160" s="14" t="str">
        <f t="shared" si="79"/>
        <v>Zie NH000257-D01</v>
      </c>
      <c r="AS160" s="14" t="str">
        <f t="shared" si="79"/>
        <v>Zie NH000257-D01</v>
      </c>
      <c r="AT160" s="65" t="str">
        <f t="shared" si="79"/>
        <v>Zie NH000257-D01</v>
      </c>
      <c r="AU160" s="65" t="str">
        <f t="shared" si="79"/>
        <v>Zie NH000257-D01</v>
      </c>
      <c r="AV160" s="65" t="str">
        <f t="shared" si="79"/>
        <v>Zie NH000257-D01</v>
      </c>
      <c r="AW160" s="65" t="str">
        <f t="shared" si="79"/>
        <v>Zie NH000257-D01</v>
      </c>
      <c r="AX160" s="65" t="str">
        <f t="shared" si="79"/>
        <v>Zie NH000257-D01</v>
      </c>
      <c r="AY160" s="65" t="str">
        <f t="shared" si="79"/>
        <v>Zie NH000257-D01</v>
      </c>
      <c r="AZ160" s="65" t="str">
        <f t="shared" si="79"/>
        <v>Zie NH000257-D01</v>
      </c>
      <c r="BA160" s="65" t="str">
        <f t="shared" si="80"/>
        <v>Zie NH000257-D01</v>
      </c>
      <c r="BB160" s="65" t="str">
        <f t="shared" si="80"/>
        <v>Zie NH000257-D01</v>
      </c>
      <c r="BC160" s="65" t="str">
        <f t="shared" si="80"/>
        <v>Zie NH000257-D01</v>
      </c>
      <c r="BD160" s="65" t="str">
        <f t="shared" si="80"/>
        <v>Zie NH000257-D01</v>
      </c>
      <c r="BE160" s="65" t="str">
        <f t="shared" si="80"/>
        <v>Zie NH000257-D01</v>
      </c>
      <c r="BF160" s="65" t="str">
        <f t="shared" si="80"/>
        <v>Zie NH000257-D01</v>
      </c>
      <c r="BG160" s="65" t="str">
        <f t="shared" si="80"/>
        <v>Zie NH000257-D01</v>
      </c>
    </row>
    <row r="161" spans="1:59" x14ac:dyDescent="0.2">
      <c r="A161" s="11" t="str">
        <f>Tabel1[[#This Row],[Objectcode]]&amp;"-"&amp;Tabel1[[#This Row],[Dakcode]]</f>
        <v>NH000261-D01</v>
      </c>
      <c r="B161" s="11" t="s">
        <v>477</v>
      </c>
      <c r="C161" s="11" t="s">
        <v>57</v>
      </c>
      <c r="D161" s="11" t="s">
        <v>58</v>
      </c>
      <c r="E161" s="11" t="s">
        <v>478</v>
      </c>
      <c r="F161" s="11" t="s">
        <v>470</v>
      </c>
      <c r="G161" s="11" t="s">
        <v>471</v>
      </c>
      <c r="H161" s="11">
        <v>1972</v>
      </c>
      <c r="I161" s="11" t="s">
        <v>113</v>
      </c>
      <c r="J161" s="11" t="s">
        <v>474</v>
      </c>
      <c r="K161" s="86">
        <v>620</v>
      </c>
      <c r="L161" s="75" t="s">
        <v>843</v>
      </c>
      <c r="M161" s="76">
        <v>2072</v>
      </c>
      <c r="N161" s="12" t="s">
        <v>63</v>
      </c>
      <c r="O161" s="11" t="s">
        <v>90</v>
      </c>
      <c r="P161" s="67">
        <v>16</v>
      </c>
      <c r="Q161" s="11" t="s">
        <v>136</v>
      </c>
      <c r="R161" s="11" t="s">
        <v>88</v>
      </c>
      <c r="S161" s="61">
        <v>142</v>
      </c>
      <c r="T161" s="13" t="s">
        <v>67</v>
      </c>
      <c r="U161" s="61">
        <v>44</v>
      </c>
      <c r="V161" s="50">
        <v>340</v>
      </c>
      <c r="W161" s="50">
        <f>Tabel1[[#This Row],[Aantal panelen]]*Tabel1[[#This Row],[Paneelpiekvermogen '[Wp']]]/1000</f>
        <v>14.96</v>
      </c>
      <c r="X161" s="61">
        <f>IFERROR(Tabel1[[#This Row],[Totaal piekvermogen '[kWp']]]*1000/Tabel1[[#This Row],[Bruto dakoppervlak '[m2']]],"N.v.t.")</f>
        <v>105.35211267605634</v>
      </c>
      <c r="Y161" s="61">
        <v>794.2</v>
      </c>
      <c r="Z161" s="61">
        <f>Tabel1[[#This Row],[Totaal piekvermogen '[kWp']]]*Tabel1[[#This Row],[Specifieke opbrengst '[kWh/kWp jaar']]]</f>
        <v>11881.232000000002</v>
      </c>
      <c r="AA161" s="11" t="s">
        <v>92</v>
      </c>
      <c r="AB161" s="11" t="s">
        <v>137</v>
      </c>
      <c r="AC161" s="61">
        <v>30</v>
      </c>
      <c r="AD161" s="11" t="s">
        <v>70</v>
      </c>
      <c r="AE161" s="11" t="s">
        <v>115</v>
      </c>
      <c r="AF161" s="14" t="s">
        <v>472</v>
      </c>
      <c r="AG161" s="14">
        <v>4937122</v>
      </c>
      <c r="AH161" s="14" t="s">
        <v>73</v>
      </c>
      <c r="AI161" s="65" t="s">
        <v>79</v>
      </c>
      <c r="AJ161" s="65" t="s">
        <v>140</v>
      </c>
      <c r="AK161" s="86">
        <v>147</v>
      </c>
      <c r="AL161" s="86">
        <v>36</v>
      </c>
      <c r="AM161" s="15">
        <v>43480.354166666664</v>
      </c>
      <c r="AN161" s="14" t="s">
        <v>76</v>
      </c>
      <c r="AO161" s="14" t="s">
        <v>187</v>
      </c>
      <c r="AP161" s="14" t="s">
        <v>213</v>
      </c>
      <c r="AQ161" s="14"/>
      <c r="AR161" s="11">
        <v>0</v>
      </c>
      <c r="AS161" s="14" t="s">
        <v>213</v>
      </c>
      <c r="AT161" s="63">
        <v>49.6</v>
      </c>
      <c r="AU161" s="63">
        <v>5</v>
      </c>
      <c r="AV161" s="63" t="s">
        <v>81</v>
      </c>
      <c r="AW161" s="63" t="s">
        <v>81</v>
      </c>
      <c r="AX161" s="65" t="str">
        <f t="shared" ref="AX161:BD163" si="81">"Zie "&amp;$A$158</f>
        <v>Zie NH000257-D01</v>
      </c>
      <c r="AY161" s="65" t="str">
        <f t="shared" si="81"/>
        <v>Zie NH000257-D01</v>
      </c>
      <c r="AZ161" s="65" t="str">
        <f t="shared" si="81"/>
        <v>Zie NH000257-D01</v>
      </c>
      <c r="BA161" s="65" t="str">
        <f t="shared" si="81"/>
        <v>Zie NH000257-D01</v>
      </c>
      <c r="BB161" s="65" t="str">
        <f t="shared" si="81"/>
        <v>Zie NH000257-D01</v>
      </c>
      <c r="BC161" s="65" t="str">
        <f t="shared" si="81"/>
        <v>Zie NH000257-D01</v>
      </c>
      <c r="BD161" s="65" t="str">
        <f t="shared" si="81"/>
        <v>Zie NH000257-D01</v>
      </c>
      <c r="BE161" s="63">
        <v>50</v>
      </c>
      <c r="BF161" s="65" t="str">
        <f>"Zie "&amp;$A$158</f>
        <v>Zie NH000257-D01</v>
      </c>
      <c r="BG161" s="65" t="str">
        <f>"Zie "&amp;$A$158</f>
        <v>Zie NH000257-D01</v>
      </c>
    </row>
    <row r="162" spans="1:59" x14ac:dyDescent="0.2">
      <c r="A162" s="11" t="str">
        <f>Tabel1[[#This Row],[Objectcode]]&amp;"-"&amp;Tabel1[[#This Row],[Dakcode]]</f>
        <v>NH000261-D02(1)</v>
      </c>
      <c r="B162" s="11" t="s">
        <v>477</v>
      </c>
      <c r="C162" s="11" t="s">
        <v>57</v>
      </c>
      <c r="D162" s="11" t="s">
        <v>479</v>
      </c>
      <c r="E162" s="11" t="str">
        <f t="shared" ref="E162:I163" si="82">"Zie "&amp;$A$161</f>
        <v>Zie NH000261-D01</v>
      </c>
      <c r="F162" s="11" t="str">
        <f t="shared" si="82"/>
        <v>Zie NH000261-D01</v>
      </c>
      <c r="G162" s="11" t="str">
        <f t="shared" si="82"/>
        <v>Zie NH000261-D01</v>
      </c>
      <c r="H162" s="11" t="str">
        <f t="shared" si="82"/>
        <v>Zie NH000261-D01</v>
      </c>
      <c r="I162" s="11" t="str">
        <f t="shared" si="82"/>
        <v>Zie NH000261-D01</v>
      </c>
      <c r="J162" s="11" t="s">
        <v>474</v>
      </c>
      <c r="K162" s="61" t="str">
        <f>"Zie "&amp;$A$161</f>
        <v>Zie NH000261-D01</v>
      </c>
      <c r="L162" s="77" t="s">
        <v>843</v>
      </c>
      <c r="M162" s="78">
        <v>2021</v>
      </c>
      <c r="N162" s="12" t="str">
        <f t="shared" ref="N162:N163" si="83">"Zie "&amp;$A$161</f>
        <v>Zie NH000261-D01</v>
      </c>
      <c r="O162" s="11" t="s">
        <v>64</v>
      </c>
      <c r="P162" s="67">
        <v>11</v>
      </c>
      <c r="Q162" s="11" t="s">
        <v>85</v>
      </c>
      <c r="R162" s="11" t="s">
        <v>88</v>
      </c>
      <c r="S162" s="61">
        <v>92</v>
      </c>
      <c r="T162" s="13" t="s">
        <v>67</v>
      </c>
      <c r="U162" s="61">
        <v>0</v>
      </c>
      <c r="V162" s="50">
        <v>340</v>
      </c>
      <c r="W162" s="50">
        <f>Tabel1[[#This Row],[Aantal panelen]]*Tabel1[[#This Row],[Paneelpiekvermogen '[Wp']]]/1000</f>
        <v>0</v>
      </c>
      <c r="X162" s="61">
        <f>IFERROR(Tabel1[[#This Row],[Totaal piekvermogen '[kWp']]]*1000/Tabel1[[#This Row],[Bruto dakoppervlak '[m2']]],"N.v.t.")</f>
        <v>0</v>
      </c>
      <c r="Y162" s="61">
        <v>0</v>
      </c>
      <c r="Z162" s="61">
        <f>Tabel1[[#This Row],[Totaal piekvermogen '[kWp']]]*Tabel1[[#This Row],[Specifieke opbrengst '[kWh/kWp jaar']]]</f>
        <v>0</v>
      </c>
      <c r="AA162" s="11" t="s">
        <v>114</v>
      </c>
      <c r="AB162" s="11" t="s">
        <v>114</v>
      </c>
      <c r="AC162" s="61">
        <v>0</v>
      </c>
      <c r="AD162" s="11" t="s">
        <v>70</v>
      </c>
      <c r="AE162" s="11" t="str">
        <f t="shared" ref="AE162:AP163" si="84">"Zie "&amp;$A$161</f>
        <v>Zie NH000261-D01</v>
      </c>
      <c r="AF162" s="14" t="str">
        <f t="shared" si="84"/>
        <v>Zie NH000261-D01</v>
      </c>
      <c r="AG162" s="27" t="str">
        <f t="shared" si="84"/>
        <v>Zie NH000261-D01</v>
      </c>
      <c r="AH162" s="14" t="str">
        <f t="shared" si="84"/>
        <v>Zie NH000261-D01</v>
      </c>
      <c r="AI162" s="65" t="str">
        <f t="shared" si="84"/>
        <v>Zie NH000261-D01</v>
      </c>
      <c r="AJ162" s="65" t="str">
        <f t="shared" si="84"/>
        <v>Zie NH000261-D01</v>
      </c>
      <c r="AK162" s="86" t="str">
        <f t="shared" si="84"/>
        <v>Zie NH000261-D01</v>
      </c>
      <c r="AL162" s="86" t="str">
        <f t="shared" si="84"/>
        <v>Zie NH000261-D01</v>
      </c>
      <c r="AM162" s="15" t="str">
        <f t="shared" si="84"/>
        <v>Zie NH000261-D01</v>
      </c>
      <c r="AN162" s="14" t="str">
        <f t="shared" si="84"/>
        <v>Zie NH000261-D01</v>
      </c>
      <c r="AO162" s="14" t="str">
        <f t="shared" si="84"/>
        <v>Zie NH000261-D01</v>
      </c>
      <c r="AP162" s="14" t="str">
        <f t="shared" si="84"/>
        <v>Zie NH000261-D01</v>
      </c>
      <c r="AQ162" s="14"/>
      <c r="AR162" s="11" t="str">
        <f t="shared" ref="AR162:AW163" si="85">"Zie "&amp;$A$161</f>
        <v>Zie NH000261-D01</v>
      </c>
      <c r="AS162" s="11" t="str">
        <f t="shared" si="85"/>
        <v>Zie NH000261-D01</v>
      </c>
      <c r="AT162" s="63" t="str">
        <f t="shared" si="85"/>
        <v>Zie NH000261-D01</v>
      </c>
      <c r="AU162" s="63" t="str">
        <f t="shared" si="85"/>
        <v>Zie NH000261-D01</v>
      </c>
      <c r="AV162" s="63" t="str">
        <f t="shared" si="85"/>
        <v>Zie NH000261-D01</v>
      </c>
      <c r="AW162" s="63" t="str">
        <f t="shared" si="85"/>
        <v>Zie NH000261-D01</v>
      </c>
      <c r="AX162" s="65" t="str">
        <f t="shared" si="81"/>
        <v>Zie NH000257-D01</v>
      </c>
      <c r="AY162" s="65" t="str">
        <f t="shared" si="81"/>
        <v>Zie NH000257-D01</v>
      </c>
      <c r="AZ162" s="65" t="str">
        <f t="shared" si="81"/>
        <v>Zie NH000257-D01</v>
      </c>
      <c r="BA162" s="65" t="str">
        <f t="shared" si="81"/>
        <v>Zie NH000257-D01</v>
      </c>
      <c r="BB162" s="65" t="str">
        <f t="shared" si="81"/>
        <v>Zie NH000257-D01</v>
      </c>
      <c r="BC162" s="65" t="str">
        <f t="shared" si="81"/>
        <v>Zie NH000257-D01</v>
      </c>
      <c r="BD162" s="65" t="str">
        <f t="shared" si="81"/>
        <v>Zie NH000257-D01</v>
      </c>
      <c r="BE162" s="65" t="str">
        <f>"Zie "&amp;$A$158</f>
        <v>Zie NH000257-D01</v>
      </c>
      <c r="BF162" s="65" t="str">
        <f>"Zie "&amp;$A$158</f>
        <v>Zie NH000257-D01</v>
      </c>
      <c r="BG162" s="63" t="str">
        <f>"Zie "&amp;$A$161</f>
        <v>Zie NH000261-D01</v>
      </c>
    </row>
    <row r="163" spans="1:59" x14ac:dyDescent="0.2">
      <c r="A163" s="11" t="str">
        <f>Tabel1[[#This Row],[Objectcode]]&amp;"-"&amp;Tabel1[[#This Row],[Dakcode]]</f>
        <v>NH000261-D02(2)</v>
      </c>
      <c r="B163" s="11" t="s">
        <v>477</v>
      </c>
      <c r="C163" s="11" t="s">
        <v>57</v>
      </c>
      <c r="D163" s="11" t="s">
        <v>480</v>
      </c>
      <c r="E163" s="11" t="str">
        <f t="shared" si="82"/>
        <v>Zie NH000261-D01</v>
      </c>
      <c r="F163" s="11" t="str">
        <f t="shared" si="82"/>
        <v>Zie NH000261-D01</v>
      </c>
      <c r="G163" s="11" t="str">
        <f t="shared" si="82"/>
        <v>Zie NH000261-D01</v>
      </c>
      <c r="H163" s="11" t="str">
        <f t="shared" si="82"/>
        <v>Zie NH000261-D01</v>
      </c>
      <c r="I163" s="11" t="str">
        <f t="shared" si="82"/>
        <v>Zie NH000261-D01</v>
      </c>
      <c r="J163" s="11" t="s">
        <v>474</v>
      </c>
      <c r="K163" s="61" t="str">
        <f>"Zie "&amp;$A$161</f>
        <v>Zie NH000261-D01</v>
      </c>
      <c r="L163" s="77" t="s">
        <v>843</v>
      </c>
      <c r="M163" s="78">
        <v>2021</v>
      </c>
      <c r="N163" s="12" t="str">
        <f t="shared" si="83"/>
        <v>Zie NH000261-D01</v>
      </c>
      <c r="O163" s="11" t="s">
        <v>64</v>
      </c>
      <c r="P163" s="67">
        <v>14.7</v>
      </c>
      <c r="Q163" s="11" t="s">
        <v>85</v>
      </c>
      <c r="R163" s="11" t="s">
        <v>88</v>
      </c>
      <c r="S163" s="61">
        <v>232</v>
      </c>
      <c r="T163" s="13" t="s">
        <v>67</v>
      </c>
      <c r="U163" s="61">
        <v>44</v>
      </c>
      <c r="V163" s="50">
        <v>340</v>
      </c>
      <c r="W163" s="50">
        <f>Tabel1[[#This Row],[Aantal panelen]]*Tabel1[[#This Row],[Paneelpiekvermogen '[Wp']]]/1000</f>
        <v>14.96</v>
      </c>
      <c r="X163" s="61">
        <f>IFERROR(Tabel1[[#This Row],[Totaal piekvermogen '[kWp']]]*1000/Tabel1[[#This Row],[Bruto dakoppervlak '[m2']]],"N.v.t.")</f>
        <v>64.482758620689651</v>
      </c>
      <c r="Y163" s="61">
        <v>794.2</v>
      </c>
      <c r="Z163" s="61">
        <f>Tabel1[[#This Row],[Totaal piekvermogen '[kWp']]]*Tabel1[[#This Row],[Specifieke opbrengst '[kWh/kWp jaar']]]</f>
        <v>11881.232000000002</v>
      </c>
      <c r="AA163" s="11" t="s">
        <v>68</v>
      </c>
      <c r="AB163" s="11" t="s">
        <v>147</v>
      </c>
      <c r="AC163" s="61">
        <v>0</v>
      </c>
      <c r="AD163" s="11" t="s">
        <v>70</v>
      </c>
      <c r="AE163" s="11" t="str">
        <f t="shared" si="84"/>
        <v>Zie NH000261-D01</v>
      </c>
      <c r="AF163" s="14" t="str">
        <f t="shared" si="84"/>
        <v>Zie NH000261-D01</v>
      </c>
      <c r="AG163" s="27" t="str">
        <f t="shared" si="84"/>
        <v>Zie NH000261-D01</v>
      </c>
      <c r="AH163" s="14" t="str">
        <f t="shared" si="84"/>
        <v>Zie NH000261-D01</v>
      </c>
      <c r="AI163" s="65" t="str">
        <f t="shared" si="84"/>
        <v>Zie NH000261-D01</v>
      </c>
      <c r="AJ163" s="65" t="str">
        <f t="shared" si="84"/>
        <v>Zie NH000261-D01</v>
      </c>
      <c r="AK163" s="86" t="str">
        <f t="shared" si="84"/>
        <v>Zie NH000261-D01</v>
      </c>
      <c r="AL163" s="86" t="str">
        <f t="shared" si="84"/>
        <v>Zie NH000261-D01</v>
      </c>
      <c r="AM163" s="15" t="str">
        <f t="shared" si="84"/>
        <v>Zie NH000261-D01</v>
      </c>
      <c r="AN163" s="14" t="str">
        <f t="shared" si="84"/>
        <v>Zie NH000261-D01</v>
      </c>
      <c r="AO163" s="14" t="str">
        <f t="shared" si="84"/>
        <v>Zie NH000261-D01</v>
      </c>
      <c r="AP163" s="14" t="str">
        <f t="shared" si="84"/>
        <v>Zie NH000261-D01</v>
      </c>
      <c r="AQ163" s="14"/>
      <c r="AR163" s="11" t="str">
        <f t="shared" si="85"/>
        <v>Zie NH000261-D01</v>
      </c>
      <c r="AS163" s="11" t="str">
        <f t="shared" si="85"/>
        <v>Zie NH000261-D01</v>
      </c>
      <c r="AT163" s="63" t="str">
        <f t="shared" si="85"/>
        <v>Zie NH000261-D01</v>
      </c>
      <c r="AU163" s="63" t="str">
        <f t="shared" si="85"/>
        <v>Zie NH000261-D01</v>
      </c>
      <c r="AV163" s="63" t="str">
        <f t="shared" si="85"/>
        <v>Zie NH000261-D01</v>
      </c>
      <c r="AW163" s="63" t="str">
        <f t="shared" si="85"/>
        <v>Zie NH000261-D01</v>
      </c>
      <c r="AX163" s="65" t="str">
        <f t="shared" si="81"/>
        <v>Zie NH000257-D01</v>
      </c>
      <c r="AY163" s="65" t="str">
        <f t="shared" si="81"/>
        <v>Zie NH000257-D01</v>
      </c>
      <c r="AZ163" s="65" t="str">
        <f t="shared" si="81"/>
        <v>Zie NH000257-D01</v>
      </c>
      <c r="BA163" s="65" t="str">
        <f t="shared" si="81"/>
        <v>Zie NH000257-D01</v>
      </c>
      <c r="BB163" s="65" t="str">
        <f t="shared" si="81"/>
        <v>Zie NH000257-D01</v>
      </c>
      <c r="BC163" s="65" t="str">
        <f t="shared" si="81"/>
        <v>Zie NH000257-D01</v>
      </c>
      <c r="BD163" s="65" t="str">
        <f t="shared" si="81"/>
        <v>Zie NH000257-D01</v>
      </c>
      <c r="BE163" s="65" t="str">
        <f>"Zie "&amp;$A$158</f>
        <v>Zie NH000257-D01</v>
      </c>
      <c r="BF163" s="65" t="str">
        <f>"Zie "&amp;$A$158</f>
        <v>Zie NH000257-D01</v>
      </c>
      <c r="BG163" s="63" t="str">
        <f>"Zie "&amp;$A$161</f>
        <v>Zie NH000261-D01</v>
      </c>
    </row>
    <row r="164" spans="1:59" x14ac:dyDescent="0.2">
      <c r="A164" t="str">
        <f>Tabel1[[#This Row],[Objectcode]]&amp;"-"&amp;Tabel1[[#This Row],[Dakcode]]</f>
        <v>NH000417a-D01</v>
      </c>
      <c r="B164" t="s">
        <v>488</v>
      </c>
      <c r="C164" t="s">
        <v>57</v>
      </c>
      <c r="D164" t="s">
        <v>58</v>
      </c>
      <c r="E164" t="s">
        <v>482</v>
      </c>
      <c r="G164" t="s">
        <v>483</v>
      </c>
      <c r="H164">
        <v>2019</v>
      </c>
      <c r="I164" t="s">
        <v>267</v>
      </c>
      <c r="J164"/>
      <c r="K164" s="50">
        <v>202</v>
      </c>
      <c r="L164" s="68" t="s">
        <v>130</v>
      </c>
      <c r="M164" s="69">
        <v>2038</v>
      </c>
      <c r="N164" s="3" t="s">
        <v>63</v>
      </c>
      <c r="O164" t="s">
        <v>64</v>
      </c>
      <c r="P164" s="53">
        <v>16</v>
      </c>
      <c r="Q164" s="11" t="s">
        <v>85</v>
      </c>
      <c r="R164" t="s">
        <v>327</v>
      </c>
      <c r="S164" s="50">
        <v>260</v>
      </c>
      <c r="T164" s="13" t="s">
        <v>67</v>
      </c>
      <c r="U164" s="50">
        <v>22</v>
      </c>
      <c r="V164" s="50">
        <v>340</v>
      </c>
      <c r="W164" s="50">
        <f>Tabel1[[#This Row],[Aantal panelen]]*Tabel1[[#This Row],[Paneelpiekvermogen '[Wp']]]/1000</f>
        <v>7.48</v>
      </c>
      <c r="X164" s="50">
        <f>IFERROR(Tabel1[[#This Row],[Totaal piekvermogen '[kWp']]]*1000/Tabel1[[#This Row],[Bruto dakoppervlak '[m2']]],"N.v.t.")</f>
        <v>28.76923076923077</v>
      </c>
      <c r="Y164" s="50">
        <v>845</v>
      </c>
      <c r="Z164" s="50">
        <f>Tabel1[[#This Row],[Totaal piekvermogen '[kWp']]]*Tabel1[[#This Row],[Specifieke opbrengst '[kWh/kWp jaar']]]</f>
        <v>6320.6</v>
      </c>
      <c r="AA164" t="s">
        <v>68</v>
      </c>
      <c r="AB164" t="s">
        <v>328</v>
      </c>
      <c r="AC164" s="50">
        <v>10</v>
      </c>
      <c r="AD164" t="s">
        <v>79</v>
      </c>
      <c r="AE164" t="s">
        <v>115</v>
      </c>
      <c r="AF164" s="8" t="str">
        <f t="shared" ref="AF164:AP164" si="86">"Gedeeld met "&amp;$A163</f>
        <v>Gedeeld met NH000261-D02(2)</v>
      </c>
      <c r="AG164" s="8" t="str">
        <f t="shared" si="86"/>
        <v>Gedeeld met NH000261-D02(2)</v>
      </c>
      <c r="AH164" s="8" t="str">
        <f t="shared" si="86"/>
        <v>Gedeeld met NH000261-D02(2)</v>
      </c>
      <c r="AI164" s="55" t="str">
        <f t="shared" si="86"/>
        <v>Gedeeld met NH000261-D02(2)</v>
      </c>
      <c r="AJ164" s="55" t="str">
        <f t="shared" si="86"/>
        <v>Gedeeld met NH000261-D02(2)</v>
      </c>
      <c r="AK164" s="55" t="str">
        <f t="shared" si="86"/>
        <v>Gedeeld met NH000261-D02(2)</v>
      </c>
      <c r="AL164" s="55" t="str">
        <f t="shared" si="86"/>
        <v>Gedeeld met NH000261-D02(2)</v>
      </c>
      <c r="AM164" s="8" t="str">
        <f t="shared" si="86"/>
        <v>Gedeeld met NH000261-D02(2)</v>
      </c>
      <c r="AN164" s="8" t="str">
        <f t="shared" si="86"/>
        <v>Gedeeld met NH000261-D02(2)</v>
      </c>
      <c r="AO164" s="8" t="str">
        <f t="shared" si="86"/>
        <v>Gedeeld met NH000261-D02(2)</v>
      </c>
      <c r="AP164" s="8" t="str">
        <f t="shared" si="86"/>
        <v>Gedeeld met NH000261-D02(2)</v>
      </c>
      <c r="AR164" s="8" t="str">
        <f>"Gedeeld met "&amp;$A163</f>
        <v>Gedeeld met NH000261-D02(2)</v>
      </c>
      <c r="AS164" t="s">
        <v>79</v>
      </c>
      <c r="AT164" s="51">
        <v>217.4</v>
      </c>
      <c r="AU164" s="51" t="s">
        <v>811</v>
      </c>
      <c r="AV164" s="51" t="s">
        <v>81</v>
      </c>
      <c r="AW164" s="51" t="s">
        <v>81</v>
      </c>
      <c r="AX164" s="51" t="s">
        <v>114</v>
      </c>
      <c r="AY164" s="51" t="s">
        <v>114</v>
      </c>
      <c r="AZ164" s="51" t="s">
        <v>114</v>
      </c>
      <c r="BA164" s="51" t="s">
        <v>114</v>
      </c>
      <c r="BB164" s="51" t="s">
        <v>114</v>
      </c>
      <c r="BC164" s="51" t="s">
        <v>114</v>
      </c>
      <c r="BD164" s="51" t="s">
        <v>114</v>
      </c>
      <c r="BE164" s="51" t="s">
        <v>114</v>
      </c>
      <c r="BF164" s="51" t="s">
        <v>114</v>
      </c>
      <c r="BG164" s="51" t="s">
        <v>810</v>
      </c>
    </row>
    <row r="165" spans="1:59" x14ac:dyDescent="0.2">
      <c r="A165" t="str">
        <f>Tabel1[[#This Row],[Objectcode]]&amp;"-"&amp;Tabel1[[#This Row],[Dakcode]]</f>
        <v>NH000417a-D02</v>
      </c>
      <c r="B165" t="s">
        <v>488</v>
      </c>
      <c r="C165" t="s">
        <v>57</v>
      </c>
      <c r="D165" t="s">
        <v>94</v>
      </c>
      <c r="E165" t="s">
        <v>482</v>
      </c>
      <c r="G165" t="s">
        <v>483</v>
      </c>
      <c r="H165">
        <v>2019</v>
      </c>
      <c r="I165" t="s">
        <v>267</v>
      </c>
      <c r="J165"/>
      <c r="K165" s="50">
        <v>202</v>
      </c>
      <c r="L165" s="68" t="s">
        <v>130</v>
      </c>
      <c r="M165" s="69">
        <v>2038</v>
      </c>
      <c r="N165" s="3" t="s">
        <v>63</v>
      </c>
      <c r="O165" t="s">
        <v>64</v>
      </c>
      <c r="P165" s="53">
        <v>16</v>
      </c>
      <c r="Q165" s="11" t="s">
        <v>85</v>
      </c>
      <c r="R165" t="s">
        <v>327</v>
      </c>
      <c r="S165" s="51" t="str">
        <f>"Gedeeld met "&amp;$A$165</f>
        <v>Gedeeld met NH000417a-D02</v>
      </c>
      <c r="T165" s="13" t="s">
        <v>67</v>
      </c>
      <c r="U165" s="50">
        <v>22</v>
      </c>
      <c r="V165" s="50">
        <v>340</v>
      </c>
      <c r="W165" s="50">
        <f>Tabel1[[#This Row],[Aantal panelen]]*Tabel1[[#This Row],[Paneelpiekvermogen '[Wp']]]/1000</f>
        <v>7.48</v>
      </c>
      <c r="X165" s="50" t="str">
        <f>IFERROR(Tabel1[[#This Row],[Totaal piekvermogen '[kWp']]]*1000/Tabel1[[#This Row],[Bruto dakoppervlak '[m2']]],"N.v.t.")</f>
        <v>N.v.t.</v>
      </c>
      <c r="Y165" s="50">
        <v>845</v>
      </c>
      <c r="Z165" s="50">
        <f>Tabel1[[#This Row],[Totaal piekvermogen '[kWp']]]*Tabel1[[#This Row],[Specifieke opbrengst '[kWh/kWp jaar']]]</f>
        <v>6320.6</v>
      </c>
      <c r="AA165" t="s">
        <v>68</v>
      </c>
      <c r="AB165" t="s">
        <v>328</v>
      </c>
      <c r="AC165" s="50">
        <v>10</v>
      </c>
      <c r="AD165" t="s">
        <v>79</v>
      </c>
      <c r="AE165" t="s">
        <v>115</v>
      </c>
      <c r="AF165" s="8" t="str">
        <f t="shared" ref="AF165:AP165" si="87">"Gedeeld met "&amp;$A163</f>
        <v>Gedeeld met NH000261-D02(2)</v>
      </c>
      <c r="AG165" s="8" t="str">
        <f t="shared" si="87"/>
        <v>Gedeeld met NH000261-D02(2)</v>
      </c>
      <c r="AH165" s="8" t="str">
        <f t="shared" si="87"/>
        <v>Gedeeld met NH000261-D02(2)</v>
      </c>
      <c r="AI165" s="55" t="str">
        <f t="shared" si="87"/>
        <v>Gedeeld met NH000261-D02(2)</v>
      </c>
      <c r="AJ165" s="55" t="str">
        <f t="shared" si="87"/>
        <v>Gedeeld met NH000261-D02(2)</v>
      </c>
      <c r="AK165" s="55" t="str">
        <f t="shared" si="87"/>
        <v>Gedeeld met NH000261-D02(2)</v>
      </c>
      <c r="AL165" s="55" t="str">
        <f t="shared" si="87"/>
        <v>Gedeeld met NH000261-D02(2)</v>
      </c>
      <c r="AM165" s="8" t="str">
        <f t="shared" si="87"/>
        <v>Gedeeld met NH000261-D02(2)</v>
      </c>
      <c r="AN165" s="8" t="str">
        <f t="shared" si="87"/>
        <v>Gedeeld met NH000261-D02(2)</v>
      </c>
      <c r="AO165" s="8" t="str">
        <f t="shared" si="87"/>
        <v>Gedeeld met NH000261-D02(2)</v>
      </c>
      <c r="AP165" s="8" t="str">
        <f t="shared" si="87"/>
        <v>Gedeeld met NH000261-D02(2)</v>
      </c>
      <c r="AR165" s="8" t="str">
        <f>"Gedeeld met "&amp;$A163</f>
        <v>Gedeeld met NH000261-D02(2)</v>
      </c>
      <c r="AS165" t="s">
        <v>79</v>
      </c>
      <c r="AT165" s="55" t="str">
        <f t="shared" ref="AT165:BF165" si="88">"Gedeeld met "&amp;$A163</f>
        <v>Gedeeld met NH000261-D02(2)</v>
      </c>
      <c r="AU165" s="55" t="str">
        <f t="shared" si="88"/>
        <v>Gedeeld met NH000261-D02(2)</v>
      </c>
      <c r="AV165" s="55" t="str">
        <f t="shared" si="88"/>
        <v>Gedeeld met NH000261-D02(2)</v>
      </c>
      <c r="AW165" s="55" t="str">
        <f t="shared" si="88"/>
        <v>Gedeeld met NH000261-D02(2)</v>
      </c>
      <c r="AX165" s="55" t="str">
        <f t="shared" si="88"/>
        <v>Gedeeld met NH000261-D02(2)</v>
      </c>
      <c r="AY165" s="55" t="str">
        <f t="shared" si="88"/>
        <v>Gedeeld met NH000261-D02(2)</v>
      </c>
      <c r="AZ165" s="55" t="str">
        <f t="shared" si="88"/>
        <v>Gedeeld met NH000261-D02(2)</v>
      </c>
      <c r="BA165" s="55" t="str">
        <f t="shared" si="88"/>
        <v>Gedeeld met NH000261-D02(2)</v>
      </c>
      <c r="BB165" s="55" t="str">
        <f t="shared" si="88"/>
        <v>Gedeeld met NH000261-D02(2)</v>
      </c>
      <c r="BC165" s="55" t="str">
        <f t="shared" si="88"/>
        <v>Gedeeld met NH000261-D02(2)</v>
      </c>
      <c r="BD165" s="55" t="str">
        <f t="shared" si="88"/>
        <v>Gedeeld met NH000261-D02(2)</v>
      </c>
      <c r="BE165" s="55" t="str">
        <f t="shared" si="88"/>
        <v>Gedeeld met NH000261-D02(2)</v>
      </c>
      <c r="BF165" s="55" t="str">
        <f t="shared" si="88"/>
        <v>Gedeeld met NH000261-D02(2)</v>
      </c>
      <c r="BG165" s="51" t="s">
        <v>810</v>
      </c>
    </row>
    <row r="166" spans="1:59" x14ac:dyDescent="0.2">
      <c r="A166" t="str">
        <f>Tabel1[[#This Row],[Objectcode]]&amp;"-"&amp;Tabel1[[#This Row],[Dakcode]]</f>
        <v>NH000417a-D03</v>
      </c>
      <c r="B166" t="s">
        <v>488</v>
      </c>
      <c r="C166" t="s">
        <v>57</v>
      </c>
      <c r="D166" t="s">
        <v>126</v>
      </c>
      <c r="E166" t="s">
        <v>482</v>
      </c>
      <c r="G166" t="s">
        <v>483</v>
      </c>
      <c r="H166">
        <v>2019</v>
      </c>
      <c r="I166" t="s">
        <v>267</v>
      </c>
      <c r="J166"/>
      <c r="K166" s="50">
        <v>202</v>
      </c>
      <c r="L166" s="68" t="s">
        <v>130</v>
      </c>
      <c r="M166" s="69">
        <v>2038</v>
      </c>
      <c r="N166" s="3" t="s">
        <v>63</v>
      </c>
      <c r="O166" t="s">
        <v>64</v>
      </c>
      <c r="P166" s="53">
        <v>16</v>
      </c>
      <c r="Q166" s="11" t="s">
        <v>85</v>
      </c>
      <c r="R166" t="s">
        <v>327</v>
      </c>
      <c r="S166" s="51" t="str">
        <f>"Gedeeld met "&amp;$A$165</f>
        <v>Gedeeld met NH000417a-D02</v>
      </c>
      <c r="T166" s="13" t="s">
        <v>67</v>
      </c>
      <c r="U166" s="50">
        <v>19</v>
      </c>
      <c r="V166" s="50">
        <v>340</v>
      </c>
      <c r="W166" s="50">
        <f>Tabel1[[#This Row],[Aantal panelen]]*Tabel1[[#This Row],[Paneelpiekvermogen '[Wp']]]/1000</f>
        <v>6.46</v>
      </c>
      <c r="X166" s="50" t="str">
        <f>IFERROR(Tabel1[[#This Row],[Totaal piekvermogen '[kWp']]]*1000/Tabel1[[#This Row],[Bruto dakoppervlak '[m2']]],"N.v.t.")</f>
        <v>N.v.t.</v>
      </c>
      <c r="Y166" s="50">
        <v>845</v>
      </c>
      <c r="Z166" s="50">
        <f>Tabel1[[#This Row],[Totaal piekvermogen '[kWp']]]*Tabel1[[#This Row],[Specifieke opbrengst '[kWh/kWp jaar']]]</f>
        <v>5458.7</v>
      </c>
      <c r="AA166" t="s">
        <v>68</v>
      </c>
      <c r="AB166" t="s">
        <v>328</v>
      </c>
      <c r="AC166" s="50">
        <v>10</v>
      </c>
      <c r="AD166" t="s">
        <v>79</v>
      </c>
      <c r="AE166" t="s">
        <v>115</v>
      </c>
      <c r="AF166" s="8" t="str">
        <f t="shared" ref="AF166:AP166" si="89">"Gedeeld met "&amp;$A163</f>
        <v>Gedeeld met NH000261-D02(2)</v>
      </c>
      <c r="AG166" s="8" t="str">
        <f t="shared" si="89"/>
        <v>Gedeeld met NH000261-D02(2)</v>
      </c>
      <c r="AH166" s="8" t="str">
        <f t="shared" si="89"/>
        <v>Gedeeld met NH000261-D02(2)</v>
      </c>
      <c r="AI166" s="55" t="str">
        <f t="shared" si="89"/>
        <v>Gedeeld met NH000261-D02(2)</v>
      </c>
      <c r="AJ166" s="55" t="str">
        <f t="shared" si="89"/>
        <v>Gedeeld met NH000261-D02(2)</v>
      </c>
      <c r="AK166" s="55" t="str">
        <f t="shared" si="89"/>
        <v>Gedeeld met NH000261-D02(2)</v>
      </c>
      <c r="AL166" s="55" t="str">
        <f t="shared" si="89"/>
        <v>Gedeeld met NH000261-D02(2)</v>
      </c>
      <c r="AM166" s="8" t="str">
        <f t="shared" si="89"/>
        <v>Gedeeld met NH000261-D02(2)</v>
      </c>
      <c r="AN166" s="8" t="str">
        <f t="shared" si="89"/>
        <v>Gedeeld met NH000261-D02(2)</v>
      </c>
      <c r="AO166" s="8" t="str">
        <f t="shared" si="89"/>
        <v>Gedeeld met NH000261-D02(2)</v>
      </c>
      <c r="AP166" s="8" t="str">
        <f t="shared" si="89"/>
        <v>Gedeeld met NH000261-D02(2)</v>
      </c>
      <c r="AR166" s="8" t="str">
        <f>"Gedeeld met "&amp;$A163</f>
        <v>Gedeeld met NH000261-D02(2)</v>
      </c>
      <c r="AS166" t="s">
        <v>79</v>
      </c>
      <c r="AT166" s="55" t="str">
        <f t="shared" ref="AT166:BF166" si="90">"Gedeeld met "&amp;$A163</f>
        <v>Gedeeld met NH000261-D02(2)</v>
      </c>
      <c r="AU166" s="55" t="str">
        <f t="shared" si="90"/>
        <v>Gedeeld met NH000261-D02(2)</v>
      </c>
      <c r="AV166" s="55" t="str">
        <f t="shared" si="90"/>
        <v>Gedeeld met NH000261-D02(2)</v>
      </c>
      <c r="AW166" s="55" t="str">
        <f t="shared" si="90"/>
        <v>Gedeeld met NH000261-D02(2)</v>
      </c>
      <c r="AX166" s="55" t="str">
        <f t="shared" si="90"/>
        <v>Gedeeld met NH000261-D02(2)</v>
      </c>
      <c r="AY166" s="55" t="str">
        <f t="shared" si="90"/>
        <v>Gedeeld met NH000261-D02(2)</v>
      </c>
      <c r="AZ166" s="55" t="str">
        <f t="shared" si="90"/>
        <v>Gedeeld met NH000261-D02(2)</v>
      </c>
      <c r="BA166" s="55" t="str">
        <f t="shared" si="90"/>
        <v>Gedeeld met NH000261-D02(2)</v>
      </c>
      <c r="BB166" s="55" t="str">
        <f t="shared" si="90"/>
        <v>Gedeeld met NH000261-D02(2)</v>
      </c>
      <c r="BC166" s="55" t="str">
        <f t="shared" si="90"/>
        <v>Gedeeld met NH000261-D02(2)</v>
      </c>
      <c r="BD166" s="55" t="str">
        <f t="shared" si="90"/>
        <v>Gedeeld met NH000261-D02(2)</v>
      </c>
      <c r="BE166" s="55" t="str">
        <f t="shared" si="90"/>
        <v>Gedeeld met NH000261-D02(2)</v>
      </c>
      <c r="BF166" s="55" t="str">
        <f t="shared" si="90"/>
        <v>Gedeeld met NH000261-D02(2)</v>
      </c>
      <c r="BG166" s="51" t="s">
        <v>810</v>
      </c>
    </row>
    <row r="167" spans="1:59" x14ac:dyDescent="0.2">
      <c r="A167" t="str">
        <f>Tabel1[[#This Row],[Objectcode]]&amp;"-"&amp;Tabel1[[#This Row],[Dakcode]]</f>
        <v>NH000417a-D04</v>
      </c>
      <c r="B167" t="s">
        <v>488</v>
      </c>
      <c r="C167" t="s">
        <v>57</v>
      </c>
      <c r="D167" t="s">
        <v>153</v>
      </c>
      <c r="E167" t="s">
        <v>482</v>
      </c>
      <c r="G167" t="s">
        <v>483</v>
      </c>
      <c r="H167">
        <v>2019</v>
      </c>
      <c r="I167" t="s">
        <v>267</v>
      </c>
      <c r="J167"/>
      <c r="K167" s="50">
        <v>202</v>
      </c>
      <c r="L167" s="68" t="s">
        <v>130</v>
      </c>
      <c r="M167" s="69">
        <v>2038</v>
      </c>
      <c r="N167" s="3" t="s">
        <v>63</v>
      </c>
      <c r="O167" t="s">
        <v>64</v>
      </c>
      <c r="P167" s="53">
        <v>16</v>
      </c>
      <c r="Q167" s="11" t="s">
        <v>85</v>
      </c>
      <c r="R167" t="s">
        <v>327</v>
      </c>
      <c r="S167" s="51" t="str">
        <f>"Gedeeld met "&amp;$A$165</f>
        <v>Gedeeld met NH000417a-D02</v>
      </c>
      <c r="T167" s="13" t="s">
        <v>67</v>
      </c>
      <c r="U167" s="50">
        <v>19</v>
      </c>
      <c r="V167" s="50">
        <v>340</v>
      </c>
      <c r="W167" s="50">
        <f>Tabel1[[#This Row],[Aantal panelen]]*Tabel1[[#This Row],[Paneelpiekvermogen '[Wp']]]/1000</f>
        <v>6.46</v>
      </c>
      <c r="X167" s="50" t="str">
        <f>IFERROR(Tabel1[[#This Row],[Totaal piekvermogen '[kWp']]]*1000/Tabel1[[#This Row],[Bruto dakoppervlak '[m2']]],"N.v.t.")</f>
        <v>N.v.t.</v>
      </c>
      <c r="Y167" s="50">
        <v>845</v>
      </c>
      <c r="Z167" s="50">
        <f>Tabel1[[#This Row],[Totaal piekvermogen '[kWp']]]*Tabel1[[#This Row],[Specifieke opbrengst '[kWh/kWp jaar']]]</f>
        <v>5458.7</v>
      </c>
      <c r="AA167" t="s">
        <v>68</v>
      </c>
      <c r="AB167" t="s">
        <v>328</v>
      </c>
      <c r="AC167" s="50">
        <v>10</v>
      </c>
      <c r="AD167" t="s">
        <v>79</v>
      </c>
      <c r="AE167" t="s">
        <v>115</v>
      </c>
      <c r="AF167" s="8" t="str">
        <f t="shared" ref="AF167:AP167" si="91">"Gedeeld met "&amp;$A163</f>
        <v>Gedeeld met NH000261-D02(2)</v>
      </c>
      <c r="AG167" s="8" t="str">
        <f t="shared" si="91"/>
        <v>Gedeeld met NH000261-D02(2)</v>
      </c>
      <c r="AH167" s="8" t="str">
        <f t="shared" si="91"/>
        <v>Gedeeld met NH000261-D02(2)</v>
      </c>
      <c r="AI167" s="55" t="str">
        <f t="shared" si="91"/>
        <v>Gedeeld met NH000261-D02(2)</v>
      </c>
      <c r="AJ167" s="55" t="str">
        <f t="shared" si="91"/>
        <v>Gedeeld met NH000261-D02(2)</v>
      </c>
      <c r="AK167" s="55" t="str">
        <f t="shared" si="91"/>
        <v>Gedeeld met NH000261-D02(2)</v>
      </c>
      <c r="AL167" s="55" t="str">
        <f t="shared" si="91"/>
        <v>Gedeeld met NH000261-D02(2)</v>
      </c>
      <c r="AM167" s="8" t="str">
        <f t="shared" si="91"/>
        <v>Gedeeld met NH000261-D02(2)</v>
      </c>
      <c r="AN167" s="8" t="str">
        <f t="shared" si="91"/>
        <v>Gedeeld met NH000261-D02(2)</v>
      </c>
      <c r="AO167" s="8" t="str">
        <f t="shared" si="91"/>
        <v>Gedeeld met NH000261-D02(2)</v>
      </c>
      <c r="AP167" s="8" t="str">
        <f t="shared" si="91"/>
        <v>Gedeeld met NH000261-D02(2)</v>
      </c>
      <c r="AR167" s="8" t="str">
        <f>"Gedeeld met "&amp;$A163</f>
        <v>Gedeeld met NH000261-D02(2)</v>
      </c>
      <c r="AS167" t="s">
        <v>79</v>
      </c>
      <c r="AT167" s="55" t="str">
        <f t="shared" ref="AT167:BF167" si="92">"Gedeeld met "&amp;$A163</f>
        <v>Gedeeld met NH000261-D02(2)</v>
      </c>
      <c r="AU167" s="55" t="str">
        <f t="shared" si="92"/>
        <v>Gedeeld met NH000261-D02(2)</v>
      </c>
      <c r="AV167" s="55" t="str">
        <f t="shared" si="92"/>
        <v>Gedeeld met NH000261-D02(2)</v>
      </c>
      <c r="AW167" s="55" t="str">
        <f t="shared" si="92"/>
        <v>Gedeeld met NH000261-D02(2)</v>
      </c>
      <c r="AX167" s="55" t="str">
        <f t="shared" si="92"/>
        <v>Gedeeld met NH000261-D02(2)</v>
      </c>
      <c r="AY167" s="55" t="str">
        <f t="shared" si="92"/>
        <v>Gedeeld met NH000261-D02(2)</v>
      </c>
      <c r="AZ167" s="55" t="str">
        <f t="shared" si="92"/>
        <v>Gedeeld met NH000261-D02(2)</v>
      </c>
      <c r="BA167" s="55" t="str">
        <f t="shared" si="92"/>
        <v>Gedeeld met NH000261-D02(2)</v>
      </c>
      <c r="BB167" s="55" t="str">
        <f t="shared" si="92"/>
        <v>Gedeeld met NH000261-D02(2)</v>
      </c>
      <c r="BC167" s="55" t="str">
        <f t="shared" si="92"/>
        <v>Gedeeld met NH000261-D02(2)</v>
      </c>
      <c r="BD167" s="55" t="str">
        <f t="shared" si="92"/>
        <v>Gedeeld met NH000261-D02(2)</v>
      </c>
      <c r="BE167" s="55" t="str">
        <f t="shared" si="92"/>
        <v>Gedeeld met NH000261-D02(2)</v>
      </c>
      <c r="BF167" s="55" t="str">
        <f t="shared" si="92"/>
        <v>Gedeeld met NH000261-D02(2)</v>
      </c>
      <c r="BG167" s="51" t="s">
        <v>810</v>
      </c>
    </row>
    <row r="168" spans="1:59" x14ac:dyDescent="0.2">
      <c r="A168" t="str">
        <f>Tabel1[[#This Row],[Objectcode]]&amp;"-"&amp;Tabel1[[#This Row],[Dakcode]]</f>
        <v>NH000417-D01+D02</v>
      </c>
      <c r="B168" t="s">
        <v>481</v>
      </c>
      <c r="C168" t="s">
        <v>57</v>
      </c>
      <c r="D168" t="s">
        <v>809</v>
      </c>
      <c r="E168" t="s">
        <v>482</v>
      </c>
      <c r="G168" t="s">
        <v>483</v>
      </c>
      <c r="H168">
        <v>2019</v>
      </c>
      <c r="I168" t="s">
        <v>267</v>
      </c>
      <c r="J168"/>
      <c r="K168" s="50">
        <v>202</v>
      </c>
      <c r="L168" s="68" t="s">
        <v>130</v>
      </c>
      <c r="M168" s="69" t="s">
        <v>130</v>
      </c>
      <c r="N168" s="3" t="s">
        <v>63</v>
      </c>
      <c r="O168" t="s">
        <v>64</v>
      </c>
      <c r="P168" s="53">
        <v>15</v>
      </c>
      <c r="Q168" s="11" t="s">
        <v>85</v>
      </c>
      <c r="R168" t="s">
        <v>327</v>
      </c>
      <c r="S168" s="50">
        <v>0</v>
      </c>
      <c r="T168" s="13" t="s">
        <v>67</v>
      </c>
      <c r="U168" s="50">
        <v>0</v>
      </c>
      <c r="V168" s="50">
        <v>340</v>
      </c>
      <c r="W168" s="50">
        <f>Tabel1[[#This Row],[Aantal panelen]]*Tabel1[[#This Row],[Paneelpiekvermogen '[Wp']]]/1000</f>
        <v>0</v>
      </c>
      <c r="X168" s="50" t="str">
        <f>IFERROR(Tabel1[[#This Row],[Totaal piekvermogen '[kWp']]]*1000/Tabel1[[#This Row],[Bruto dakoppervlak '[m2']]],"N.v.t.")</f>
        <v>N.v.t.</v>
      </c>
      <c r="Y168" s="50"/>
      <c r="Z168" s="50">
        <f>Tabel1[[#This Row],[Totaal piekvermogen '[kWp']]]*Tabel1[[#This Row],[Specifieke opbrengst '[kWh/kWp jaar']]]</f>
        <v>0</v>
      </c>
      <c r="AA168" t="s">
        <v>114</v>
      </c>
      <c r="AB168" t="s">
        <v>114</v>
      </c>
      <c r="AC168" s="50" t="s">
        <v>114</v>
      </c>
      <c r="AD168" t="s">
        <v>79</v>
      </c>
      <c r="AE168" t="s">
        <v>115</v>
      </c>
      <c r="AF168" s="9" t="s">
        <v>484</v>
      </c>
      <c r="AG168" s="9" t="s">
        <v>485</v>
      </c>
      <c r="AH168" s="9" t="s">
        <v>117</v>
      </c>
      <c r="AI168" s="60" t="s">
        <v>486</v>
      </c>
      <c r="AJ168" s="60" t="s">
        <v>197</v>
      </c>
      <c r="AK168" s="55" t="s">
        <v>79</v>
      </c>
      <c r="AL168" s="55" t="s">
        <v>79</v>
      </c>
      <c r="AM168" s="21" t="s">
        <v>79</v>
      </c>
      <c r="AN168" s="9" t="s">
        <v>120</v>
      </c>
      <c r="AO168" s="9" t="s">
        <v>79</v>
      </c>
      <c r="AP168" s="9" t="s">
        <v>79</v>
      </c>
      <c r="AR168">
        <v>1</v>
      </c>
      <c r="AY168" s="52"/>
      <c r="AZ168" s="52"/>
      <c r="BA168" s="52"/>
      <c r="BB168" s="52"/>
      <c r="BC168" s="52"/>
      <c r="BD168" s="51">
        <f>(AX168*22)+(AY168*50)+(BB168*22)+(BC168*11)</f>
        <v>0</v>
      </c>
      <c r="BG168" s="51" t="s">
        <v>487</v>
      </c>
    </row>
    <row r="169" spans="1:59" x14ac:dyDescent="0.2">
      <c r="A169" t="str">
        <f>Tabel1[[#This Row],[Objectcode]]&amp;"-"&amp;Tabel1[[#This Row],[Dakcode]]</f>
        <v>OV000178A-D01</v>
      </c>
      <c r="B169" t="s">
        <v>499</v>
      </c>
      <c r="C169" t="s">
        <v>57</v>
      </c>
      <c r="D169" t="s">
        <v>58</v>
      </c>
      <c r="E169" t="s">
        <v>495</v>
      </c>
      <c r="G169" t="s">
        <v>496</v>
      </c>
      <c r="H169">
        <v>1964</v>
      </c>
      <c r="I169" t="s">
        <v>62</v>
      </c>
      <c r="J169"/>
      <c r="K169" s="50">
        <v>685</v>
      </c>
      <c r="L169" s="68" t="s">
        <v>130</v>
      </c>
      <c r="M169" s="69">
        <v>2035</v>
      </c>
      <c r="N169" s="3" t="s">
        <v>63</v>
      </c>
      <c r="O169" t="s">
        <v>90</v>
      </c>
      <c r="P169" s="53">
        <v>14</v>
      </c>
      <c r="Q169" t="s">
        <v>124</v>
      </c>
      <c r="R169" t="s">
        <v>88</v>
      </c>
      <c r="S169" s="50">
        <v>438.8</v>
      </c>
      <c r="T169" s="8" t="s">
        <v>67</v>
      </c>
      <c r="U169" s="50">
        <v>160</v>
      </c>
      <c r="V169" s="50">
        <v>340</v>
      </c>
      <c r="W169" s="50">
        <f>Tabel1[[#This Row],[Aantal panelen]]*Tabel1[[#This Row],[Paneelpiekvermogen '[Wp']]]/1000</f>
        <v>54.4</v>
      </c>
      <c r="X169" s="50">
        <f>IFERROR(Tabel1[[#This Row],[Totaal piekvermogen '[kWp']]]*1000/Tabel1[[#This Row],[Bruto dakoppervlak '[m2']]],"N.v.t.")</f>
        <v>123.97447584320875</v>
      </c>
      <c r="Y169" s="50">
        <v>767.4</v>
      </c>
      <c r="Z169" s="50">
        <f>Tabel1[[#This Row],[Totaal piekvermogen '[kWp']]]*Tabel1[[#This Row],[Specifieke opbrengst '[kWh/kWp jaar']]]</f>
        <v>41746.559999999998</v>
      </c>
      <c r="AA169" t="s">
        <v>92</v>
      </c>
      <c r="AB169" t="s">
        <v>500</v>
      </c>
      <c r="AC169" s="50">
        <v>20</v>
      </c>
      <c r="AD169" t="s">
        <v>70</v>
      </c>
      <c r="AE169" t="s">
        <v>115</v>
      </c>
      <c r="AF169" s="9" t="s">
        <v>497</v>
      </c>
      <c r="AG169" s="8" t="str">
        <f t="shared" ref="AG169:AP170" si="93">"Gedeeld met "&amp;$A$169</f>
        <v>Gedeeld met OV000178A-D01</v>
      </c>
      <c r="AH169" s="8" t="str">
        <f t="shared" si="93"/>
        <v>Gedeeld met OV000178A-D01</v>
      </c>
      <c r="AI169" s="55" t="str">
        <f t="shared" si="93"/>
        <v>Gedeeld met OV000178A-D01</v>
      </c>
      <c r="AJ169" s="55" t="str">
        <f t="shared" si="93"/>
        <v>Gedeeld met OV000178A-D01</v>
      </c>
      <c r="AK169" s="55" t="str">
        <f t="shared" si="93"/>
        <v>Gedeeld met OV000178A-D01</v>
      </c>
      <c r="AL169" s="55" t="str">
        <f t="shared" si="93"/>
        <v>Gedeeld met OV000178A-D01</v>
      </c>
      <c r="AM169" s="8" t="str">
        <f t="shared" si="93"/>
        <v>Gedeeld met OV000178A-D01</v>
      </c>
      <c r="AN169" s="8" t="str">
        <f t="shared" si="93"/>
        <v>Gedeeld met OV000178A-D01</v>
      </c>
      <c r="AO169" s="8" t="str">
        <f t="shared" si="93"/>
        <v>Gedeeld met OV000178A-D01</v>
      </c>
      <c r="AP169" s="8" t="str">
        <f t="shared" si="93"/>
        <v>Gedeeld met OV000178A-D01</v>
      </c>
      <c r="AQ169" s="8"/>
      <c r="AR169" s="8" t="str">
        <f t="shared" ref="AR169:BF170" si="94">"Gedeeld met "&amp;$A$169</f>
        <v>Gedeeld met OV000178A-D01</v>
      </c>
      <c r="AS169" s="8" t="str">
        <f t="shared" si="94"/>
        <v>Gedeeld met OV000178A-D01</v>
      </c>
      <c r="AT169" s="55" t="str">
        <f t="shared" si="94"/>
        <v>Gedeeld met OV000178A-D01</v>
      </c>
      <c r="AU169" s="55" t="str">
        <f t="shared" si="94"/>
        <v>Gedeeld met OV000178A-D01</v>
      </c>
      <c r="AV169" s="55" t="str">
        <f t="shared" si="94"/>
        <v>Gedeeld met OV000178A-D01</v>
      </c>
      <c r="AW169" s="55" t="str">
        <f t="shared" si="94"/>
        <v>Gedeeld met OV000178A-D01</v>
      </c>
      <c r="AX169" s="55" t="str">
        <f t="shared" si="94"/>
        <v>Gedeeld met OV000178A-D01</v>
      </c>
      <c r="AY169" s="55" t="str">
        <f t="shared" si="94"/>
        <v>Gedeeld met OV000178A-D01</v>
      </c>
      <c r="AZ169" s="55" t="str">
        <f t="shared" si="94"/>
        <v>Gedeeld met OV000178A-D01</v>
      </c>
      <c r="BA169" s="55" t="str">
        <f t="shared" si="94"/>
        <v>Gedeeld met OV000178A-D01</v>
      </c>
      <c r="BB169" s="55" t="str">
        <f t="shared" si="94"/>
        <v>Gedeeld met OV000178A-D01</v>
      </c>
      <c r="BC169" s="55" t="str">
        <f t="shared" si="94"/>
        <v>Gedeeld met OV000178A-D01</v>
      </c>
      <c r="BD169" s="55" t="str">
        <f t="shared" si="94"/>
        <v>Gedeeld met OV000178A-D01</v>
      </c>
      <c r="BE169" s="55" t="str">
        <f t="shared" si="94"/>
        <v>Gedeeld met OV000178A-D01</v>
      </c>
      <c r="BF169" s="55" t="str">
        <f t="shared" si="94"/>
        <v>Gedeeld met OV000178A-D01</v>
      </c>
    </row>
    <row r="170" spans="1:59" x14ac:dyDescent="0.2">
      <c r="A170" t="str">
        <f>Tabel1[[#This Row],[Objectcode]]&amp;"-"&amp;Tabel1[[#This Row],[Dakcode]]</f>
        <v>OV000178A-D02</v>
      </c>
      <c r="B170" t="s">
        <v>499</v>
      </c>
      <c r="C170" t="s">
        <v>57</v>
      </c>
      <c r="D170" t="s">
        <v>94</v>
      </c>
      <c r="E170" t="s">
        <v>495</v>
      </c>
      <c r="G170" t="s">
        <v>496</v>
      </c>
      <c r="H170">
        <v>1964</v>
      </c>
      <c r="I170" t="s">
        <v>62</v>
      </c>
      <c r="J170"/>
      <c r="K170" s="50">
        <v>685</v>
      </c>
      <c r="L170" s="68" t="s">
        <v>130</v>
      </c>
      <c r="M170" s="69">
        <v>2035</v>
      </c>
      <c r="N170" s="3" t="s">
        <v>63</v>
      </c>
      <c r="O170" t="s">
        <v>64</v>
      </c>
      <c r="P170" s="53">
        <v>14</v>
      </c>
      <c r="Q170" t="s">
        <v>124</v>
      </c>
      <c r="R170" t="s">
        <v>88</v>
      </c>
      <c r="S170" s="50">
        <v>438.8</v>
      </c>
      <c r="T170" s="8" t="s">
        <v>67</v>
      </c>
      <c r="U170" s="50">
        <v>160</v>
      </c>
      <c r="V170" s="50">
        <v>340</v>
      </c>
      <c r="W170" s="50">
        <f>Tabel1[[#This Row],[Aantal panelen]]*Tabel1[[#This Row],[Paneelpiekvermogen '[Wp']]]/1000</f>
        <v>54.4</v>
      </c>
      <c r="X170" s="50">
        <f>IFERROR(Tabel1[[#This Row],[Totaal piekvermogen '[kWp']]]*1000/Tabel1[[#This Row],[Bruto dakoppervlak '[m2']]],"N.v.t.")</f>
        <v>123.97447584320875</v>
      </c>
      <c r="Y170" s="50">
        <v>767.4</v>
      </c>
      <c r="Z170" s="50">
        <f>Tabel1[[#This Row],[Totaal piekvermogen '[kWp']]]*Tabel1[[#This Row],[Specifieke opbrengst '[kWh/kWp jaar']]]</f>
        <v>41746.559999999998</v>
      </c>
      <c r="AA170" t="s">
        <v>92</v>
      </c>
      <c r="AB170" t="s">
        <v>137</v>
      </c>
      <c r="AC170" s="50">
        <v>20</v>
      </c>
      <c r="AD170" t="s">
        <v>70</v>
      </c>
      <c r="AE170" t="s">
        <v>115</v>
      </c>
      <c r="AF170" s="9" t="s">
        <v>497</v>
      </c>
      <c r="AG170" s="8" t="str">
        <f t="shared" si="93"/>
        <v>Gedeeld met OV000178A-D01</v>
      </c>
      <c r="AH170" s="8" t="str">
        <f t="shared" si="93"/>
        <v>Gedeeld met OV000178A-D01</v>
      </c>
      <c r="AI170" s="55" t="str">
        <f t="shared" si="93"/>
        <v>Gedeeld met OV000178A-D01</v>
      </c>
      <c r="AJ170" s="55" t="str">
        <f t="shared" si="93"/>
        <v>Gedeeld met OV000178A-D01</v>
      </c>
      <c r="AK170" s="55" t="str">
        <f t="shared" si="93"/>
        <v>Gedeeld met OV000178A-D01</v>
      </c>
      <c r="AL170" s="55" t="str">
        <f t="shared" si="93"/>
        <v>Gedeeld met OV000178A-D01</v>
      </c>
      <c r="AM170" s="8" t="str">
        <f t="shared" si="93"/>
        <v>Gedeeld met OV000178A-D01</v>
      </c>
      <c r="AN170" s="8" t="str">
        <f t="shared" si="93"/>
        <v>Gedeeld met OV000178A-D01</v>
      </c>
      <c r="AO170" s="8" t="str">
        <f t="shared" si="93"/>
        <v>Gedeeld met OV000178A-D01</v>
      </c>
      <c r="AP170" s="8" t="str">
        <f t="shared" si="93"/>
        <v>Gedeeld met OV000178A-D01</v>
      </c>
      <c r="AQ170" s="8"/>
      <c r="AR170" s="8" t="str">
        <f t="shared" si="94"/>
        <v>Gedeeld met OV000178A-D01</v>
      </c>
      <c r="AS170" s="8" t="str">
        <f t="shared" si="94"/>
        <v>Gedeeld met OV000178A-D01</v>
      </c>
      <c r="AT170" s="55" t="str">
        <f t="shared" si="94"/>
        <v>Gedeeld met OV000178A-D01</v>
      </c>
      <c r="AU170" s="55" t="str">
        <f t="shared" si="94"/>
        <v>Gedeeld met OV000178A-D01</v>
      </c>
      <c r="AV170" s="55" t="str">
        <f t="shared" si="94"/>
        <v>Gedeeld met OV000178A-D01</v>
      </c>
      <c r="AW170" s="55" t="str">
        <f t="shared" si="94"/>
        <v>Gedeeld met OV000178A-D01</v>
      </c>
      <c r="AX170" s="55" t="str">
        <f t="shared" si="94"/>
        <v>Gedeeld met OV000178A-D01</v>
      </c>
      <c r="AY170" s="55" t="str">
        <f t="shared" si="94"/>
        <v>Gedeeld met OV000178A-D01</v>
      </c>
      <c r="AZ170" s="55" t="str">
        <f t="shared" si="94"/>
        <v>Gedeeld met OV000178A-D01</v>
      </c>
      <c r="BA170" s="55" t="str">
        <f t="shared" si="94"/>
        <v>Gedeeld met OV000178A-D01</v>
      </c>
      <c r="BB170" s="55" t="str">
        <f t="shared" si="94"/>
        <v>Gedeeld met OV000178A-D01</v>
      </c>
      <c r="BC170" s="55" t="str">
        <f t="shared" si="94"/>
        <v>Gedeeld met OV000178A-D01</v>
      </c>
      <c r="BD170" s="55" t="str">
        <f t="shared" si="94"/>
        <v>Gedeeld met OV000178A-D01</v>
      </c>
      <c r="BE170" s="55" t="str">
        <f t="shared" si="94"/>
        <v>Gedeeld met OV000178A-D01</v>
      </c>
      <c r="BF170" s="55" t="str">
        <f t="shared" si="94"/>
        <v>Gedeeld met OV000178A-D01</v>
      </c>
    </row>
    <row r="171" spans="1:59" x14ac:dyDescent="0.2">
      <c r="A171" t="str">
        <f>Tabel1[[#This Row],[Objectcode]]&amp;"-"&amp;Tabel1[[#This Row],[Dakcode]]</f>
        <v>OV000178-D01</v>
      </c>
      <c r="B171" t="s">
        <v>494</v>
      </c>
      <c r="C171" t="s">
        <v>57</v>
      </c>
      <c r="D171" t="s">
        <v>58</v>
      </c>
      <c r="E171" t="s">
        <v>495</v>
      </c>
      <c r="G171" t="s">
        <v>496</v>
      </c>
      <c r="H171">
        <v>1964</v>
      </c>
      <c r="I171" t="s">
        <v>62</v>
      </c>
      <c r="J171"/>
      <c r="K171" s="50">
        <v>685</v>
      </c>
      <c r="L171" s="68" t="s">
        <v>840</v>
      </c>
      <c r="M171" s="69">
        <v>2025</v>
      </c>
      <c r="N171" s="3" t="s">
        <v>63</v>
      </c>
      <c r="O171" t="s">
        <v>64</v>
      </c>
      <c r="P171" s="53">
        <v>10</v>
      </c>
      <c r="Q171" t="s">
        <v>85</v>
      </c>
      <c r="R171" t="s">
        <v>327</v>
      </c>
      <c r="S171" s="50">
        <v>553.6</v>
      </c>
      <c r="T171" s="8" t="s">
        <v>67</v>
      </c>
      <c r="U171" s="50">
        <v>82</v>
      </c>
      <c r="V171" s="50">
        <v>340</v>
      </c>
      <c r="W171" s="50">
        <f>Tabel1[[#This Row],[Aantal panelen]]*Tabel1[[#This Row],[Paneelpiekvermogen '[Wp']]]/1000</f>
        <v>27.88</v>
      </c>
      <c r="X171" s="50">
        <f>IFERROR(Tabel1[[#This Row],[Totaal piekvermogen '[kWp']]]*1000/Tabel1[[#This Row],[Bruto dakoppervlak '[m2']]],"N.v.t.")</f>
        <v>50.361271676300575</v>
      </c>
      <c r="Y171" s="50">
        <v>767.4</v>
      </c>
      <c r="Z171" s="50">
        <f>Tabel1[[#This Row],[Totaal piekvermogen '[kWp']]]*Tabel1[[#This Row],[Specifieke opbrengst '[kWh/kWp jaar']]]</f>
        <v>21395.111999999997</v>
      </c>
      <c r="AA171" t="s">
        <v>68</v>
      </c>
      <c r="AB171" t="s">
        <v>147</v>
      </c>
      <c r="AC171" s="50">
        <v>10</v>
      </c>
      <c r="AD171" t="s">
        <v>70</v>
      </c>
      <c r="AE171" t="s">
        <v>115</v>
      </c>
      <c r="AF171" s="9" t="s">
        <v>497</v>
      </c>
      <c r="AG171" s="9" t="s">
        <v>498</v>
      </c>
      <c r="AH171" s="9" t="s">
        <v>117</v>
      </c>
      <c r="AI171" s="60" t="s">
        <v>118</v>
      </c>
      <c r="AJ171" s="60" t="s">
        <v>119</v>
      </c>
      <c r="AK171" s="55" t="s">
        <v>79</v>
      </c>
      <c r="AL171" s="55" t="s">
        <v>79</v>
      </c>
      <c r="AM171" s="8" t="s">
        <v>79</v>
      </c>
      <c r="AN171" s="9" t="s">
        <v>120</v>
      </c>
      <c r="AO171" s="9" t="s">
        <v>79</v>
      </c>
      <c r="AP171" s="9" t="s">
        <v>79</v>
      </c>
      <c r="AR171">
        <v>1</v>
      </c>
      <c r="AS171" t="s">
        <v>79</v>
      </c>
      <c r="AT171" s="51" t="s">
        <v>79</v>
      </c>
      <c r="AU171" s="51">
        <v>0</v>
      </c>
      <c r="AV171" s="51" t="s">
        <v>81</v>
      </c>
      <c r="AW171" s="51" t="s">
        <v>81</v>
      </c>
      <c r="AX171" s="51">
        <v>4</v>
      </c>
      <c r="AY171" s="52">
        <v>0</v>
      </c>
      <c r="AZ171" s="52">
        <v>0</v>
      </c>
      <c r="BA171" s="52">
        <v>0</v>
      </c>
      <c r="BB171" s="52">
        <v>0</v>
      </c>
      <c r="BC171" s="52">
        <v>0</v>
      </c>
      <c r="BD171" s="51">
        <f>(AX171*22)+(AY171*50)+(BB171*22)+(BC171*11)</f>
        <v>88</v>
      </c>
      <c r="BE171" s="51">
        <v>5</v>
      </c>
      <c r="BF171" s="51" t="s">
        <v>727</v>
      </c>
    </row>
    <row r="172" spans="1:59" x14ac:dyDescent="0.2">
      <c r="A172" t="str">
        <f>Tabel1[[#This Row],[Objectcode]]&amp;"-"&amp;Tabel1[[#This Row],[Dakcode]]</f>
        <v>OV000186-D01</v>
      </c>
      <c r="B172" t="s">
        <v>501</v>
      </c>
      <c r="C172" t="s">
        <v>57</v>
      </c>
      <c r="D172" t="s">
        <v>58</v>
      </c>
      <c r="E172" t="s">
        <v>502</v>
      </c>
      <c r="F172" t="s">
        <v>503</v>
      </c>
      <c r="G172" t="s">
        <v>504</v>
      </c>
      <c r="H172">
        <v>1980</v>
      </c>
      <c r="I172" t="s">
        <v>113</v>
      </c>
      <c r="J172"/>
      <c r="K172" s="50">
        <v>391</v>
      </c>
      <c r="L172" s="68" t="s">
        <v>848</v>
      </c>
      <c r="M172" s="69">
        <v>2030</v>
      </c>
      <c r="N172" s="3" t="s">
        <v>63</v>
      </c>
      <c r="O172" t="s">
        <v>90</v>
      </c>
      <c r="P172" s="53">
        <v>21</v>
      </c>
      <c r="Q172" t="s">
        <v>136</v>
      </c>
      <c r="R172" t="s">
        <v>88</v>
      </c>
      <c r="S172" s="50">
        <v>233</v>
      </c>
      <c r="T172" s="8" t="s">
        <v>67</v>
      </c>
      <c r="U172" s="50">
        <v>98</v>
      </c>
      <c r="V172" s="50">
        <v>340</v>
      </c>
      <c r="W172" s="50">
        <f>Tabel1[[#This Row],[Aantal panelen]]*Tabel1[[#This Row],[Paneelpiekvermogen '[Wp']]]/1000</f>
        <v>33.32</v>
      </c>
      <c r="X172" s="50">
        <f>IFERROR(Tabel1[[#This Row],[Totaal piekvermogen '[kWp']]]*1000/Tabel1[[#This Row],[Bruto dakoppervlak '[m2']]],"N.v.t.")</f>
        <v>143.00429184549355</v>
      </c>
      <c r="Y172" s="50">
        <v>879</v>
      </c>
      <c r="Z172" s="50">
        <f>Tabel1[[#This Row],[Totaal piekvermogen '[kWp']]]*Tabel1[[#This Row],[Specifieke opbrengst '[kWh/kWp jaar']]]</f>
        <v>29288.28</v>
      </c>
      <c r="AA172" t="s">
        <v>92</v>
      </c>
      <c r="AB172" t="s">
        <v>500</v>
      </c>
      <c r="AC172" s="50">
        <v>33</v>
      </c>
      <c r="AD172" t="s">
        <v>70</v>
      </c>
      <c r="AE172" t="s">
        <v>99</v>
      </c>
      <c r="AF172" s="9" t="s">
        <v>505</v>
      </c>
      <c r="AG172" s="9">
        <v>38963272</v>
      </c>
      <c r="AH172" s="9" t="s">
        <v>117</v>
      </c>
      <c r="AI172" s="60" t="s">
        <v>274</v>
      </c>
      <c r="AJ172" s="60" t="s">
        <v>197</v>
      </c>
      <c r="AK172" s="55" t="s">
        <v>79</v>
      </c>
      <c r="AL172" s="55" t="s">
        <v>79</v>
      </c>
      <c r="AM172" s="21" t="s">
        <v>79</v>
      </c>
      <c r="AN172" s="9" t="s">
        <v>506</v>
      </c>
      <c r="AO172" s="9" t="s">
        <v>77</v>
      </c>
      <c r="AP172" s="9" t="s">
        <v>79</v>
      </c>
      <c r="AR172" t="s">
        <v>80</v>
      </c>
      <c r="AS172" t="s">
        <v>79</v>
      </c>
      <c r="AT172" s="51" t="s">
        <v>79</v>
      </c>
      <c r="AU172" s="51" t="s">
        <v>507</v>
      </c>
      <c r="AV172" s="51" t="s">
        <v>81</v>
      </c>
      <c r="AW172" s="51" t="s">
        <v>81</v>
      </c>
      <c r="AX172" s="51">
        <v>2</v>
      </c>
      <c r="AY172" s="52">
        <v>0</v>
      </c>
      <c r="AZ172" s="52">
        <v>0</v>
      </c>
      <c r="BA172" s="52">
        <v>2</v>
      </c>
      <c r="BB172" s="52">
        <v>0</v>
      </c>
      <c r="BC172" s="52">
        <v>0</v>
      </c>
      <c r="BD172" s="51">
        <f>(AX172*22)+(AY172*50)+(BB172*22)+(BC172*11)</f>
        <v>44</v>
      </c>
      <c r="BE172" s="51">
        <v>30</v>
      </c>
      <c r="BF172" s="51" t="s">
        <v>82</v>
      </c>
    </row>
    <row r="173" spans="1:59" x14ac:dyDescent="0.2">
      <c r="A173" t="str">
        <f>Tabel1[[#This Row],[Objectcode]]&amp;"-"&amp;Tabel1[[#This Row],[Dakcode]]</f>
        <v>OV000186-D02</v>
      </c>
      <c r="B173" t="s">
        <v>501</v>
      </c>
      <c r="C173" t="s">
        <v>57</v>
      </c>
      <c r="D173" t="s">
        <v>94</v>
      </c>
      <c r="E173" t="s">
        <v>502</v>
      </c>
      <c r="F173" t="s">
        <v>503</v>
      </c>
      <c r="G173" t="s">
        <v>504</v>
      </c>
      <c r="H173">
        <v>1980</v>
      </c>
      <c r="I173" t="s">
        <v>113</v>
      </c>
      <c r="J173"/>
      <c r="K173" s="50">
        <v>391</v>
      </c>
      <c r="L173" s="68" t="s">
        <v>848</v>
      </c>
      <c r="M173" s="69">
        <v>2030</v>
      </c>
      <c r="N173" s="3" t="s">
        <v>63</v>
      </c>
      <c r="O173" t="s">
        <v>90</v>
      </c>
      <c r="P173" s="53">
        <v>21</v>
      </c>
      <c r="Q173" t="s">
        <v>136</v>
      </c>
      <c r="R173" t="s">
        <v>88</v>
      </c>
      <c r="S173" s="50">
        <v>232</v>
      </c>
      <c r="T173" s="8" t="s">
        <v>67</v>
      </c>
      <c r="U173" s="50">
        <v>98</v>
      </c>
      <c r="V173" s="50">
        <v>340</v>
      </c>
      <c r="W173" s="50">
        <f>Tabel1[[#This Row],[Aantal panelen]]*Tabel1[[#This Row],[Paneelpiekvermogen '[Wp']]]/1000</f>
        <v>33.32</v>
      </c>
      <c r="X173" s="50">
        <f>IFERROR(Tabel1[[#This Row],[Totaal piekvermogen '[kWp']]]*1000/Tabel1[[#This Row],[Bruto dakoppervlak '[m2']]],"N.v.t.")</f>
        <v>143.62068965517241</v>
      </c>
      <c r="Y173" s="50">
        <v>879</v>
      </c>
      <c r="Z173" s="50">
        <f>Tabel1[[#This Row],[Totaal piekvermogen '[kWp']]]*Tabel1[[#This Row],[Specifieke opbrengst '[kWh/kWp jaar']]]</f>
        <v>29288.28</v>
      </c>
      <c r="AA173" t="s">
        <v>92</v>
      </c>
      <c r="AB173" t="s">
        <v>137</v>
      </c>
      <c r="AC173" s="50">
        <v>33</v>
      </c>
      <c r="AD173" t="s">
        <v>70</v>
      </c>
      <c r="AE173" t="s">
        <v>99</v>
      </c>
      <c r="AF173" s="8" t="str">
        <f t="shared" ref="AF173:AP173" si="95">"Gedeeld met "&amp;$A$172</f>
        <v>Gedeeld met OV000186-D01</v>
      </c>
      <c r="AG173" s="8" t="str">
        <f t="shared" si="95"/>
        <v>Gedeeld met OV000186-D01</v>
      </c>
      <c r="AH173" s="8" t="str">
        <f t="shared" si="95"/>
        <v>Gedeeld met OV000186-D01</v>
      </c>
      <c r="AI173" s="55" t="str">
        <f t="shared" si="95"/>
        <v>Gedeeld met OV000186-D01</v>
      </c>
      <c r="AJ173" s="55" t="str">
        <f t="shared" si="95"/>
        <v>Gedeeld met OV000186-D01</v>
      </c>
      <c r="AK173" s="55" t="str">
        <f t="shared" si="95"/>
        <v>Gedeeld met OV000186-D01</v>
      </c>
      <c r="AL173" s="55" t="str">
        <f t="shared" si="95"/>
        <v>Gedeeld met OV000186-D01</v>
      </c>
      <c r="AM173" s="8" t="str">
        <f t="shared" si="95"/>
        <v>Gedeeld met OV000186-D01</v>
      </c>
      <c r="AN173" s="8" t="str">
        <f t="shared" si="95"/>
        <v>Gedeeld met OV000186-D01</v>
      </c>
      <c r="AO173" s="8" t="str">
        <f t="shared" si="95"/>
        <v>Gedeeld met OV000186-D01</v>
      </c>
      <c r="AP173" s="8" t="str">
        <f t="shared" si="95"/>
        <v>Gedeeld met OV000186-D01</v>
      </c>
      <c r="AQ173" s="8"/>
      <c r="AR173" s="3" t="str">
        <f t="shared" ref="AR173:BF173" si="96">"Gedeeld met "&amp;$A$172</f>
        <v>Gedeeld met OV000186-D01</v>
      </c>
      <c r="AS173" s="3" t="str">
        <f t="shared" si="96"/>
        <v>Gedeeld met OV000186-D01</v>
      </c>
      <c r="AT173" s="50" t="str">
        <f t="shared" si="96"/>
        <v>Gedeeld met OV000186-D01</v>
      </c>
      <c r="AU173" s="50" t="str">
        <f t="shared" si="96"/>
        <v>Gedeeld met OV000186-D01</v>
      </c>
      <c r="AV173" s="50" t="str">
        <f t="shared" si="96"/>
        <v>Gedeeld met OV000186-D01</v>
      </c>
      <c r="AW173" s="50" t="str">
        <f t="shared" si="96"/>
        <v>Gedeeld met OV000186-D01</v>
      </c>
      <c r="AX173" s="50" t="str">
        <f t="shared" si="96"/>
        <v>Gedeeld met OV000186-D01</v>
      </c>
      <c r="AY173" s="50" t="str">
        <f t="shared" si="96"/>
        <v>Gedeeld met OV000186-D01</v>
      </c>
      <c r="AZ173" s="50" t="str">
        <f t="shared" si="96"/>
        <v>Gedeeld met OV000186-D01</v>
      </c>
      <c r="BA173" s="50" t="str">
        <f t="shared" si="96"/>
        <v>Gedeeld met OV000186-D01</v>
      </c>
      <c r="BB173" s="50" t="str">
        <f t="shared" si="96"/>
        <v>Gedeeld met OV000186-D01</v>
      </c>
      <c r="BC173" s="50" t="str">
        <f t="shared" si="96"/>
        <v>Gedeeld met OV000186-D01</v>
      </c>
      <c r="BD173" s="50" t="str">
        <f t="shared" si="96"/>
        <v>Gedeeld met OV000186-D01</v>
      </c>
      <c r="BE173" s="50" t="str">
        <f t="shared" si="96"/>
        <v>Gedeeld met OV000186-D01</v>
      </c>
      <c r="BF173" s="50" t="str">
        <f t="shared" si="96"/>
        <v>Gedeeld met OV000186-D01</v>
      </c>
    </row>
    <row r="174" spans="1:59" x14ac:dyDescent="0.2">
      <c r="A174" t="str">
        <f>Tabel1[[#This Row],[Objectcode]]&amp;"-"&amp;Tabel1[[#This Row],[Dakcode]]</f>
        <v>OV000197 -D01</v>
      </c>
      <c r="B174" t="s">
        <v>508</v>
      </c>
      <c r="C174" t="s">
        <v>57</v>
      </c>
      <c r="D174" t="s">
        <v>58</v>
      </c>
      <c r="E174" t="s">
        <v>509</v>
      </c>
      <c r="G174" t="s">
        <v>510</v>
      </c>
      <c r="H174">
        <v>1965</v>
      </c>
      <c r="I174" t="s">
        <v>267</v>
      </c>
      <c r="J174"/>
      <c r="K174" s="50">
        <v>329</v>
      </c>
      <c r="L174" s="68" t="s">
        <v>845</v>
      </c>
      <c r="M174" s="69">
        <v>2020</v>
      </c>
      <c r="N174" s="3" t="s">
        <v>63</v>
      </c>
      <c r="O174" t="s">
        <v>90</v>
      </c>
      <c r="P174" s="53">
        <v>12</v>
      </c>
      <c r="Q174" t="s">
        <v>124</v>
      </c>
      <c r="R174" t="s">
        <v>88</v>
      </c>
      <c r="S174" s="50">
        <v>202</v>
      </c>
      <c r="T174" s="8" t="s">
        <v>67</v>
      </c>
      <c r="U174" s="50">
        <v>95</v>
      </c>
      <c r="V174" s="50">
        <v>340</v>
      </c>
      <c r="W174" s="50">
        <f>Tabel1[[#This Row],[Aantal panelen]]*Tabel1[[#This Row],[Paneelpiekvermogen '[Wp']]]/1000</f>
        <v>32.299999999999997</v>
      </c>
      <c r="X174" s="50">
        <f>IFERROR(Tabel1[[#This Row],[Totaal piekvermogen '[kWp']]]*1000/Tabel1[[#This Row],[Bruto dakoppervlak '[m2']]],"N.v.t.")</f>
        <v>159.90099009900987</v>
      </c>
      <c r="Y174" s="50">
        <v>774</v>
      </c>
      <c r="Z174" s="50">
        <f>Tabel1[[#This Row],[Totaal piekvermogen '[kWp']]]*Tabel1[[#This Row],[Specifieke opbrengst '[kWh/kWp jaar']]]</f>
        <v>25000.199999999997</v>
      </c>
      <c r="AA174" t="s">
        <v>92</v>
      </c>
      <c r="AB174" t="s">
        <v>500</v>
      </c>
      <c r="AC174" s="50">
        <v>15</v>
      </c>
      <c r="AD174" t="s">
        <v>79</v>
      </c>
      <c r="AE174" t="s">
        <v>99</v>
      </c>
      <c r="AF174" s="9" t="s">
        <v>511</v>
      </c>
      <c r="AG174" s="9" t="s">
        <v>512</v>
      </c>
      <c r="AH174" s="9" t="s">
        <v>117</v>
      </c>
      <c r="AI174" s="60" t="s">
        <v>118</v>
      </c>
      <c r="AJ174" s="60" t="s">
        <v>283</v>
      </c>
      <c r="AK174" s="55" t="s">
        <v>79</v>
      </c>
      <c r="AL174" s="55" t="s">
        <v>79</v>
      </c>
      <c r="AM174" s="21" t="s">
        <v>79</v>
      </c>
      <c r="AN174" s="9" t="s">
        <v>120</v>
      </c>
      <c r="AO174" s="9" t="s">
        <v>79</v>
      </c>
      <c r="AP174" s="9" t="s">
        <v>79</v>
      </c>
      <c r="AR174" t="s">
        <v>80</v>
      </c>
      <c r="AS174" t="s">
        <v>79</v>
      </c>
      <c r="AT174" s="51">
        <v>28.7</v>
      </c>
      <c r="AU174" s="51" t="s">
        <v>812</v>
      </c>
      <c r="AV174" s="51" t="s">
        <v>81</v>
      </c>
      <c r="AW174" s="51" t="s">
        <v>81</v>
      </c>
      <c r="AX174" s="51">
        <v>4</v>
      </c>
      <c r="AY174" s="66">
        <v>0</v>
      </c>
      <c r="AZ174" s="66">
        <v>0</v>
      </c>
      <c r="BA174" s="66">
        <v>4</v>
      </c>
      <c r="BB174" s="66">
        <v>0</v>
      </c>
      <c r="BC174" s="66">
        <v>0</v>
      </c>
      <c r="BD174" s="51">
        <f>(AX174*22)+(AY174*50)+(BB174*22)+(BC174*11)</f>
        <v>88</v>
      </c>
      <c r="BE174" s="51">
        <v>15</v>
      </c>
      <c r="BF174" s="51" t="s">
        <v>82</v>
      </c>
      <c r="BG174" s="51" t="s">
        <v>813</v>
      </c>
    </row>
    <row r="175" spans="1:59" x14ac:dyDescent="0.2">
      <c r="A175" t="str">
        <f>Tabel1[[#This Row],[Objectcode]]&amp;"-"&amp;Tabel1[[#This Row],[Dakcode]]</f>
        <v>OV000197 -D02</v>
      </c>
      <c r="B175" t="s">
        <v>508</v>
      </c>
      <c r="C175" t="s">
        <v>57</v>
      </c>
      <c r="D175" t="s">
        <v>94</v>
      </c>
      <c r="E175" t="s">
        <v>509</v>
      </c>
      <c r="G175" t="s">
        <v>510</v>
      </c>
      <c r="H175">
        <v>1965</v>
      </c>
      <c r="I175" t="s">
        <v>267</v>
      </c>
      <c r="J175"/>
      <c r="K175" s="50">
        <v>329</v>
      </c>
      <c r="L175" s="68" t="s">
        <v>845</v>
      </c>
      <c r="M175" s="69">
        <v>2020</v>
      </c>
      <c r="N175" s="3" t="s">
        <v>63</v>
      </c>
      <c r="O175" t="s">
        <v>90</v>
      </c>
      <c r="P175" s="53">
        <v>12</v>
      </c>
      <c r="Q175" t="s">
        <v>124</v>
      </c>
      <c r="R175" t="s">
        <v>88</v>
      </c>
      <c r="S175" s="50">
        <v>171</v>
      </c>
      <c r="T175" s="8" t="s">
        <v>67</v>
      </c>
      <c r="U175" s="50">
        <v>52</v>
      </c>
      <c r="V175" s="50">
        <v>340</v>
      </c>
      <c r="W175" s="50">
        <f>Tabel1[[#This Row],[Aantal panelen]]*Tabel1[[#This Row],[Paneelpiekvermogen '[Wp']]]/1000</f>
        <v>17.68</v>
      </c>
      <c r="X175" s="50">
        <f>IFERROR(Tabel1[[#This Row],[Totaal piekvermogen '[kWp']]]*1000/Tabel1[[#This Row],[Bruto dakoppervlak '[m2']]],"N.v.t.")</f>
        <v>103.39181286549707</v>
      </c>
      <c r="Y175" s="50">
        <v>774</v>
      </c>
      <c r="Z175" s="50">
        <f>Tabel1[[#This Row],[Totaal piekvermogen '[kWp']]]*Tabel1[[#This Row],[Specifieke opbrengst '[kWh/kWp jaar']]]</f>
        <v>13684.32</v>
      </c>
      <c r="AA175" t="s">
        <v>92</v>
      </c>
      <c r="AB175" t="s">
        <v>137</v>
      </c>
      <c r="AC175" s="50">
        <v>15</v>
      </c>
      <c r="AD175" t="s">
        <v>79</v>
      </c>
      <c r="AE175" t="s">
        <v>99</v>
      </c>
      <c r="AF175" s="8" t="str">
        <f t="shared" ref="AF175:AP177" si="97">"Gedeeld met "&amp;$A$174</f>
        <v>Gedeeld met OV000197 -D01</v>
      </c>
      <c r="AG175" s="8" t="str">
        <f t="shared" si="97"/>
        <v>Gedeeld met OV000197 -D01</v>
      </c>
      <c r="AH175" s="8" t="str">
        <f t="shared" si="97"/>
        <v>Gedeeld met OV000197 -D01</v>
      </c>
      <c r="AI175" s="55" t="str">
        <f t="shared" si="97"/>
        <v>Gedeeld met OV000197 -D01</v>
      </c>
      <c r="AJ175" s="55" t="str">
        <f t="shared" si="97"/>
        <v>Gedeeld met OV000197 -D01</v>
      </c>
      <c r="AK175" s="55" t="str">
        <f t="shared" si="97"/>
        <v>Gedeeld met OV000197 -D01</v>
      </c>
      <c r="AL175" s="55" t="str">
        <f t="shared" si="97"/>
        <v>Gedeeld met OV000197 -D01</v>
      </c>
      <c r="AM175" s="8" t="str">
        <f t="shared" si="97"/>
        <v>Gedeeld met OV000197 -D01</v>
      </c>
      <c r="AN175" s="8" t="str">
        <f t="shared" si="97"/>
        <v>Gedeeld met OV000197 -D01</v>
      </c>
      <c r="AO175" s="8" t="str">
        <f t="shared" si="97"/>
        <v>Gedeeld met OV000197 -D01</v>
      </c>
      <c r="AP175" s="8" t="str">
        <f t="shared" si="97"/>
        <v>Gedeeld met OV000197 -D01</v>
      </c>
      <c r="AQ175" s="22"/>
      <c r="AR175" s="8" t="str">
        <f t="shared" ref="AR175:BF177" si="98">"Gedeeld met "&amp;$A$174</f>
        <v>Gedeeld met OV000197 -D01</v>
      </c>
      <c r="AS175" s="8" t="str">
        <f t="shared" si="98"/>
        <v>Gedeeld met OV000197 -D01</v>
      </c>
      <c r="AT175" s="55" t="str">
        <f t="shared" si="98"/>
        <v>Gedeeld met OV000197 -D01</v>
      </c>
      <c r="AU175" s="55" t="str">
        <f t="shared" si="98"/>
        <v>Gedeeld met OV000197 -D01</v>
      </c>
      <c r="AV175" s="55" t="str">
        <f t="shared" si="98"/>
        <v>Gedeeld met OV000197 -D01</v>
      </c>
      <c r="AW175" s="55" t="str">
        <f t="shared" si="98"/>
        <v>Gedeeld met OV000197 -D01</v>
      </c>
      <c r="AX175" s="55" t="str">
        <f t="shared" si="98"/>
        <v>Gedeeld met OV000197 -D01</v>
      </c>
      <c r="AY175" s="55" t="str">
        <f t="shared" si="98"/>
        <v>Gedeeld met OV000197 -D01</v>
      </c>
      <c r="AZ175" s="55" t="str">
        <f t="shared" si="98"/>
        <v>Gedeeld met OV000197 -D01</v>
      </c>
      <c r="BA175" s="55" t="str">
        <f t="shared" si="98"/>
        <v>Gedeeld met OV000197 -D01</v>
      </c>
      <c r="BB175" s="55" t="str">
        <f t="shared" si="98"/>
        <v>Gedeeld met OV000197 -D01</v>
      </c>
      <c r="BC175" s="55" t="str">
        <f t="shared" si="98"/>
        <v>Gedeeld met OV000197 -D01</v>
      </c>
      <c r="BD175" s="55" t="str">
        <f t="shared" si="98"/>
        <v>Gedeeld met OV000197 -D01</v>
      </c>
      <c r="BE175" s="55" t="str">
        <f t="shared" si="98"/>
        <v>Gedeeld met OV000197 -D01</v>
      </c>
      <c r="BF175" s="55" t="str">
        <f t="shared" si="98"/>
        <v>Gedeeld met OV000197 -D01</v>
      </c>
    </row>
    <row r="176" spans="1:59" x14ac:dyDescent="0.2">
      <c r="A176" t="str">
        <f>Tabel1[[#This Row],[Objectcode]]&amp;"-"&amp;Tabel1[[#This Row],[Dakcode]]</f>
        <v>OV000197A-D01</v>
      </c>
      <c r="B176" t="s">
        <v>513</v>
      </c>
      <c r="C176" t="s">
        <v>57</v>
      </c>
      <c r="D176" t="s">
        <v>58</v>
      </c>
      <c r="E176" t="s">
        <v>509</v>
      </c>
      <c r="G176" t="s">
        <v>510</v>
      </c>
      <c r="H176">
        <v>1965</v>
      </c>
      <c r="I176" t="s">
        <v>267</v>
      </c>
      <c r="J176"/>
      <c r="K176" s="50">
        <v>329</v>
      </c>
      <c r="L176" s="68" t="s">
        <v>130</v>
      </c>
      <c r="M176" s="69">
        <v>2043</v>
      </c>
      <c r="N176" s="3" t="s">
        <v>63</v>
      </c>
      <c r="O176" t="s">
        <v>90</v>
      </c>
      <c r="P176" s="53">
        <v>14</v>
      </c>
      <c r="Q176" t="s">
        <v>124</v>
      </c>
      <c r="R176" t="s">
        <v>88</v>
      </c>
      <c r="S176" s="50">
        <v>272</v>
      </c>
      <c r="T176" s="8" t="s">
        <v>67</v>
      </c>
      <c r="U176" s="50">
        <v>114</v>
      </c>
      <c r="V176" s="50">
        <v>340</v>
      </c>
      <c r="W176" s="50">
        <f>Tabel1[[#This Row],[Aantal panelen]]*Tabel1[[#This Row],[Paneelpiekvermogen '[Wp']]]/1000</f>
        <v>38.76</v>
      </c>
      <c r="X176" s="50">
        <f>IFERROR(Tabel1[[#This Row],[Totaal piekvermogen '[kWp']]]*1000/Tabel1[[#This Row],[Bruto dakoppervlak '[m2']]],"N.v.t.")</f>
        <v>142.5</v>
      </c>
      <c r="Y176" s="50">
        <v>774</v>
      </c>
      <c r="Z176" s="50">
        <f>Tabel1[[#This Row],[Totaal piekvermogen '[kWp']]]*Tabel1[[#This Row],[Specifieke opbrengst '[kWh/kWp jaar']]]</f>
        <v>30000.239999999998</v>
      </c>
      <c r="AA176" t="s">
        <v>92</v>
      </c>
      <c r="AB176" t="s">
        <v>500</v>
      </c>
      <c r="AC176" s="50">
        <v>15</v>
      </c>
      <c r="AD176" t="s">
        <v>79</v>
      </c>
      <c r="AE176" t="s">
        <v>99</v>
      </c>
      <c r="AF176" s="8" t="str">
        <f t="shared" si="97"/>
        <v>Gedeeld met OV000197 -D01</v>
      </c>
      <c r="AG176" s="8" t="str">
        <f t="shared" si="97"/>
        <v>Gedeeld met OV000197 -D01</v>
      </c>
      <c r="AH176" s="8" t="str">
        <f t="shared" si="97"/>
        <v>Gedeeld met OV000197 -D01</v>
      </c>
      <c r="AI176" s="55" t="str">
        <f t="shared" si="97"/>
        <v>Gedeeld met OV000197 -D01</v>
      </c>
      <c r="AJ176" s="55" t="str">
        <f t="shared" si="97"/>
        <v>Gedeeld met OV000197 -D01</v>
      </c>
      <c r="AK176" s="55" t="str">
        <f t="shared" si="97"/>
        <v>Gedeeld met OV000197 -D01</v>
      </c>
      <c r="AL176" s="55" t="str">
        <f t="shared" si="97"/>
        <v>Gedeeld met OV000197 -D01</v>
      </c>
      <c r="AM176" s="8" t="str">
        <f t="shared" si="97"/>
        <v>Gedeeld met OV000197 -D01</v>
      </c>
      <c r="AN176" s="8" t="str">
        <f t="shared" si="97"/>
        <v>Gedeeld met OV000197 -D01</v>
      </c>
      <c r="AO176" s="8" t="str">
        <f t="shared" si="97"/>
        <v>Gedeeld met OV000197 -D01</v>
      </c>
      <c r="AP176" s="8" t="str">
        <f t="shared" si="97"/>
        <v>Gedeeld met OV000197 -D01</v>
      </c>
      <c r="AR176" s="8" t="str">
        <f t="shared" si="98"/>
        <v>Gedeeld met OV000197 -D01</v>
      </c>
      <c r="AS176" s="8" t="str">
        <f t="shared" si="98"/>
        <v>Gedeeld met OV000197 -D01</v>
      </c>
      <c r="AT176" s="55" t="str">
        <f t="shared" si="98"/>
        <v>Gedeeld met OV000197 -D01</v>
      </c>
      <c r="AU176" s="55" t="str">
        <f t="shared" si="98"/>
        <v>Gedeeld met OV000197 -D01</v>
      </c>
      <c r="AV176" s="55" t="str">
        <f t="shared" si="98"/>
        <v>Gedeeld met OV000197 -D01</v>
      </c>
      <c r="AW176" s="55" t="str">
        <f t="shared" si="98"/>
        <v>Gedeeld met OV000197 -D01</v>
      </c>
      <c r="AX176" s="55" t="str">
        <f t="shared" si="98"/>
        <v>Gedeeld met OV000197 -D01</v>
      </c>
      <c r="AY176" s="55" t="str">
        <f t="shared" si="98"/>
        <v>Gedeeld met OV000197 -D01</v>
      </c>
      <c r="AZ176" s="55" t="str">
        <f t="shared" si="98"/>
        <v>Gedeeld met OV000197 -D01</v>
      </c>
      <c r="BA176" s="55" t="str">
        <f t="shared" si="98"/>
        <v>Gedeeld met OV000197 -D01</v>
      </c>
      <c r="BB176" s="55" t="str">
        <f t="shared" si="98"/>
        <v>Gedeeld met OV000197 -D01</v>
      </c>
      <c r="BC176" s="55" t="str">
        <f t="shared" si="98"/>
        <v>Gedeeld met OV000197 -D01</v>
      </c>
      <c r="BD176" s="55" t="str">
        <f t="shared" si="98"/>
        <v>Gedeeld met OV000197 -D01</v>
      </c>
      <c r="BE176" s="55" t="str">
        <f t="shared" si="98"/>
        <v>Gedeeld met OV000197 -D01</v>
      </c>
      <c r="BF176" s="55" t="str">
        <f t="shared" si="98"/>
        <v>Gedeeld met OV000197 -D01</v>
      </c>
    </row>
    <row r="177" spans="1:59" x14ac:dyDescent="0.2">
      <c r="A177" t="str">
        <f>Tabel1[[#This Row],[Objectcode]]&amp;"-"&amp;Tabel1[[#This Row],[Dakcode]]</f>
        <v>OV000197A-D02</v>
      </c>
      <c r="B177" t="s">
        <v>513</v>
      </c>
      <c r="C177" t="s">
        <v>57</v>
      </c>
      <c r="D177" t="s">
        <v>94</v>
      </c>
      <c r="E177" t="s">
        <v>509</v>
      </c>
      <c r="G177" t="s">
        <v>510</v>
      </c>
      <c r="H177">
        <v>1965</v>
      </c>
      <c r="I177" t="s">
        <v>267</v>
      </c>
      <c r="J177"/>
      <c r="K177" s="50">
        <v>329</v>
      </c>
      <c r="L177" s="68" t="s">
        <v>130</v>
      </c>
      <c r="M177" s="69">
        <v>2043</v>
      </c>
      <c r="N177" s="3" t="s">
        <v>63</v>
      </c>
      <c r="O177" t="s">
        <v>90</v>
      </c>
      <c r="P177" s="53">
        <v>14</v>
      </c>
      <c r="Q177" t="s">
        <v>124</v>
      </c>
      <c r="R177" t="s">
        <v>88</v>
      </c>
      <c r="S177" s="50">
        <v>272</v>
      </c>
      <c r="T177" s="8" t="s">
        <v>67</v>
      </c>
      <c r="U177" s="50">
        <v>114</v>
      </c>
      <c r="V177" s="50">
        <v>340</v>
      </c>
      <c r="W177" s="50">
        <f>Tabel1[[#This Row],[Aantal panelen]]*Tabel1[[#This Row],[Paneelpiekvermogen '[Wp']]]/1000</f>
        <v>38.76</v>
      </c>
      <c r="X177" s="50">
        <f>IFERROR(Tabel1[[#This Row],[Totaal piekvermogen '[kWp']]]*1000/Tabel1[[#This Row],[Bruto dakoppervlak '[m2']]],"N.v.t.")</f>
        <v>142.5</v>
      </c>
      <c r="Y177" s="50">
        <v>774</v>
      </c>
      <c r="Z177" s="50">
        <f>Tabel1[[#This Row],[Totaal piekvermogen '[kWp']]]*Tabel1[[#This Row],[Specifieke opbrengst '[kWh/kWp jaar']]]</f>
        <v>30000.239999999998</v>
      </c>
      <c r="AA177" t="s">
        <v>92</v>
      </c>
      <c r="AB177" t="s">
        <v>137</v>
      </c>
      <c r="AC177" s="50">
        <v>15</v>
      </c>
      <c r="AD177" t="s">
        <v>79</v>
      </c>
      <c r="AE177" t="s">
        <v>99</v>
      </c>
      <c r="AF177" s="8" t="str">
        <f t="shared" si="97"/>
        <v>Gedeeld met OV000197 -D01</v>
      </c>
      <c r="AG177" s="8" t="str">
        <f t="shared" si="97"/>
        <v>Gedeeld met OV000197 -D01</v>
      </c>
      <c r="AH177" s="8" t="str">
        <f t="shared" si="97"/>
        <v>Gedeeld met OV000197 -D01</v>
      </c>
      <c r="AI177" s="55" t="str">
        <f t="shared" si="97"/>
        <v>Gedeeld met OV000197 -D01</v>
      </c>
      <c r="AJ177" s="55" t="str">
        <f t="shared" si="97"/>
        <v>Gedeeld met OV000197 -D01</v>
      </c>
      <c r="AK177" s="55" t="str">
        <f t="shared" si="97"/>
        <v>Gedeeld met OV000197 -D01</v>
      </c>
      <c r="AL177" s="55" t="str">
        <f t="shared" si="97"/>
        <v>Gedeeld met OV000197 -D01</v>
      </c>
      <c r="AM177" s="8" t="str">
        <f t="shared" si="97"/>
        <v>Gedeeld met OV000197 -D01</v>
      </c>
      <c r="AN177" s="8" t="str">
        <f t="shared" si="97"/>
        <v>Gedeeld met OV000197 -D01</v>
      </c>
      <c r="AO177" s="8" t="str">
        <f t="shared" si="97"/>
        <v>Gedeeld met OV000197 -D01</v>
      </c>
      <c r="AP177" s="8" t="str">
        <f t="shared" si="97"/>
        <v>Gedeeld met OV000197 -D01</v>
      </c>
      <c r="AQ177" s="22"/>
      <c r="AR177" s="8" t="str">
        <f t="shared" si="98"/>
        <v>Gedeeld met OV000197 -D01</v>
      </c>
      <c r="AS177" s="8" t="str">
        <f t="shared" si="98"/>
        <v>Gedeeld met OV000197 -D01</v>
      </c>
      <c r="AT177" s="55" t="str">
        <f t="shared" si="98"/>
        <v>Gedeeld met OV000197 -D01</v>
      </c>
      <c r="AU177" s="55" t="str">
        <f t="shared" si="98"/>
        <v>Gedeeld met OV000197 -D01</v>
      </c>
      <c r="AV177" s="55" t="str">
        <f t="shared" si="98"/>
        <v>Gedeeld met OV000197 -D01</v>
      </c>
      <c r="AW177" s="55" t="str">
        <f t="shared" si="98"/>
        <v>Gedeeld met OV000197 -D01</v>
      </c>
      <c r="AX177" s="55" t="str">
        <f t="shared" si="98"/>
        <v>Gedeeld met OV000197 -D01</v>
      </c>
      <c r="AY177" s="55" t="str">
        <f t="shared" si="98"/>
        <v>Gedeeld met OV000197 -D01</v>
      </c>
      <c r="AZ177" s="55" t="str">
        <f t="shared" si="98"/>
        <v>Gedeeld met OV000197 -D01</v>
      </c>
      <c r="BA177" s="55" t="str">
        <f t="shared" si="98"/>
        <v>Gedeeld met OV000197 -D01</v>
      </c>
      <c r="BB177" s="55" t="str">
        <f t="shared" si="98"/>
        <v>Gedeeld met OV000197 -D01</v>
      </c>
      <c r="BC177" s="55" t="str">
        <f t="shared" si="98"/>
        <v>Gedeeld met OV000197 -D01</v>
      </c>
      <c r="BD177" s="55" t="str">
        <f t="shared" si="98"/>
        <v>Gedeeld met OV000197 -D01</v>
      </c>
      <c r="BE177" s="55" t="str">
        <f t="shared" si="98"/>
        <v>Gedeeld met OV000197 -D01</v>
      </c>
      <c r="BF177" s="55" t="str">
        <f t="shared" si="98"/>
        <v>Gedeeld met OV000197 -D01</v>
      </c>
    </row>
    <row r="178" spans="1:59" x14ac:dyDescent="0.2">
      <c r="A178" t="str">
        <f>Tabel1[[#This Row],[Objectcode]]&amp;"-"&amp;Tabel1[[#This Row],[Dakcode]]</f>
        <v>OV000205a-D01(1)</v>
      </c>
      <c r="B178" t="s">
        <v>518</v>
      </c>
      <c r="C178" t="s">
        <v>57</v>
      </c>
      <c r="D178" t="s">
        <v>523</v>
      </c>
      <c r="E178" t="s">
        <v>514</v>
      </c>
      <c r="F178" t="s">
        <v>731</v>
      </c>
      <c r="G178" t="s">
        <v>515</v>
      </c>
      <c r="H178">
        <v>1960</v>
      </c>
      <c r="I178" t="s">
        <v>62</v>
      </c>
      <c r="J178"/>
      <c r="K178" s="50">
        <v>494</v>
      </c>
      <c r="L178" s="68" t="s">
        <v>130</v>
      </c>
      <c r="M178" s="69">
        <v>2047</v>
      </c>
      <c r="N178" s="3" t="s">
        <v>63</v>
      </c>
      <c r="O178" t="s">
        <v>90</v>
      </c>
      <c r="P178" s="53">
        <v>14</v>
      </c>
      <c r="Q178" t="s">
        <v>124</v>
      </c>
      <c r="R178" t="s">
        <v>86</v>
      </c>
      <c r="S178" s="50">
        <v>372.3</v>
      </c>
      <c r="T178" s="8" t="s">
        <v>67</v>
      </c>
      <c r="U178" s="50">
        <v>192</v>
      </c>
      <c r="V178" s="50">
        <v>340</v>
      </c>
      <c r="W178" s="50">
        <f>Tabel1[[#This Row],[Aantal panelen]]*Tabel1[[#This Row],[Paneelpiekvermogen '[Wp']]]/1000</f>
        <v>65.28</v>
      </c>
      <c r="X178" s="50">
        <f>IFERROR(Tabel1[[#This Row],[Totaal piekvermogen '[kWp']]]*1000/Tabel1[[#This Row],[Bruto dakoppervlak '[m2']]],"N.v.t.")</f>
        <v>175.34246575342465</v>
      </c>
      <c r="Y178" s="50">
        <v>796</v>
      </c>
      <c r="Z178" s="50">
        <f>Tabel1[[#This Row],[Totaal piekvermogen '[kWp']]]*Tabel1[[#This Row],[Specifieke opbrengst '[kWh/kWp jaar']]]</f>
        <v>51962.879999999997</v>
      </c>
      <c r="AA178" t="s">
        <v>92</v>
      </c>
      <c r="AB178" t="s">
        <v>500</v>
      </c>
      <c r="AC178" s="50">
        <v>7</v>
      </c>
      <c r="AD178" t="s">
        <v>70</v>
      </c>
      <c r="AE178" t="s">
        <v>99</v>
      </c>
      <c r="AF178" s="8" t="str">
        <f t="shared" ref="AF178:AP183" si="99">"Gedeeld met "&amp;$A$178</f>
        <v>Gedeeld met OV000205a-D01(1)</v>
      </c>
      <c r="AG178" s="8" t="str">
        <f t="shared" si="99"/>
        <v>Gedeeld met OV000205a-D01(1)</v>
      </c>
      <c r="AH178" s="8" t="str">
        <f t="shared" si="99"/>
        <v>Gedeeld met OV000205a-D01(1)</v>
      </c>
      <c r="AI178" s="55" t="str">
        <f t="shared" si="99"/>
        <v>Gedeeld met OV000205a-D01(1)</v>
      </c>
      <c r="AJ178" s="55" t="str">
        <f t="shared" si="99"/>
        <v>Gedeeld met OV000205a-D01(1)</v>
      </c>
      <c r="AK178" s="55" t="str">
        <f t="shared" si="99"/>
        <v>Gedeeld met OV000205a-D01(1)</v>
      </c>
      <c r="AL178" s="55" t="str">
        <f t="shared" si="99"/>
        <v>Gedeeld met OV000205a-D01(1)</v>
      </c>
      <c r="AM178" s="8" t="str">
        <f t="shared" si="99"/>
        <v>Gedeeld met OV000205a-D01(1)</v>
      </c>
      <c r="AN178" s="8" t="str">
        <f t="shared" si="99"/>
        <v>Gedeeld met OV000205a-D01(1)</v>
      </c>
      <c r="AO178" s="8" t="str">
        <f t="shared" si="99"/>
        <v>Gedeeld met OV000205a-D01(1)</v>
      </c>
      <c r="AP178" s="8" t="str">
        <f t="shared" si="99"/>
        <v>Gedeeld met OV000205a-D01(1)</v>
      </c>
      <c r="AR178" s="8" t="str">
        <f t="shared" ref="AR178:BF183" si="100">"Gedeeld met "&amp;$A$178</f>
        <v>Gedeeld met OV000205a-D01(1)</v>
      </c>
      <c r="AS178" s="8" t="str">
        <f t="shared" si="100"/>
        <v>Gedeeld met OV000205a-D01(1)</v>
      </c>
      <c r="AT178" s="55" t="str">
        <f t="shared" si="100"/>
        <v>Gedeeld met OV000205a-D01(1)</v>
      </c>
      <c r="AU178" s="55" t="str">
        <f t="shared" si="100"/>
        <v>Gedeeld met OV000205a-D01(1)</v>
      </c>
      <c r="AV178" s="55" t="str">
        <f t="shared" si="100"/>
        <v>Gedeeld met OV000205a-D01(1)</v>
      </c>
      <c r="AW178" s="55" t="str">
        <f t="shared" si="100"/>
        <v>Gedeeld met OV000205a-D01(1)</v>
      </c>
      <c r="AX178" s="55" t="str">
        <f t="shared" si="100"/>
        <v>Gedeeld met OV000205a-D01(1)</v>
      </c>
      <c r="AY178" s="55" t="str">
        <f t="shared" si="100"/>
        <v>Gedeeld met OV000205a-D01(1)</v>
      </c>
      <c r="AZ178" s="55" t="str">
        <f t="shared" si="100"/>
        <v>Gedeeld met OV000205a-D01(1)</v>
      </c>
      <c r="BA178" s="55" t="str">
        <f t="shared" si="100"/>
        <v>Gedeeld met OV000205a-D01(1)</v>
      </c>
      <c r="BB178" s="55" t="str">
        <f t="shared" si="100"/>
        <v>Gedeeld met OV000205a-D01(1)</v>
      </c>
      <c r="BC178" s="55" t="str">
        <f t="shared" si="100"/>
        <v>Gedeeld met OV000205a-D01(1)</v>
      </c>
      <c r="BD178" s="55" t="str">
        <f t="shared" si="100"/>
        <v>Gedeeld met OV000205a-D01(1)</v>
      </c>
      <c r="BE178" s="55" t="str">
        <f t="shared" si="100"/>
        <v>Gedeeld met OV000205a-D01(1)</v>
      </c>
      <c r="BF178" s="55" t="str">
        <f t="shared" si="100"/>
        <v>Gedeeld met OV000205a-D01(1)</v>
      </c>
    </row>
    <row r="179" spans="1:59" x14ac:dyDescent="0.2">
      <c r="A179" t="str">
        <f>Tabel1[[#This Row],[Objectcode]]&amp;"-"&amp;Tabel1[[#This Row],[Dakcode]]</f>
        <v>OV000205a-D01(2)</v>
      </c>
      <c r="B179" t="s">
        <v>518</v>
      </c>
      <c r="C179" t="s">
        <v>57</v>
      </c>
      <c r="D179" t="s">
        <v>535</v>
      </c>
      <c r="E179" t="s">
        <v>514</v>
      </c>
      <c r="F179" t="s">
        <v>731</v>
      </c>
      <c r="G179" t="s">
        <v>515</v>
      </c>
      <c r="H179">
        <v>1960</v>
      </c>
      <c r="I179" t="s">
        <v>62</v>
      </c>
      <c r="J179"/>
      <c r="K179" s="50">
        <v>494</v>
      </c>
      <c r="L179" s="68" t="s">
        <v>130</v>
      </c>
      <c r="M179" s="69">
        <v>2047</v>
      </c>
      <c r="N179" s="3" t="s">
        <v>63</v>
      </c>
      <c r="O179" t="s">
        <v>90</v>
      </c>
      <c r="P179" s="53">
        <v>14</v>
      </c>
      <c r="Q179" t="s">
        <v>124</v>
      </c>
      <c r="R179" t="s">
        <v>86</v>
      </c>
      <c r="S179" s="50">
        <v>372.3</v>
      </c>
      <c r="T179" s="8" t="s">
        <v>67</v>
      </c>
      <c r="U179" s="50">
        <v>176</v>
      </c>
      <c r="V179" s="50">
        <v>340</v>
      </c>
      <c r="W179" s="50">
        <f>Tabel1[[#This Row],[Aantal panelen]]*Tabel1[[#This Row],[Paneelpiekvermogen '[Wp']]]/1000</f>
        <v>59.84</v>
      </c>
      <c r="X179" s="50">
        <f>IFERROR(Tabel1[[#This Row],[Totaal piekvermogen '[kWp']]]*1000/Tabel1[[#This Row],[Bruto dakoppervlak '[m2']]],"N.v.t.")</f>
        <v>160.73059360730593</v>
      </c>
      <c r="Y179" s="50">
        <v>796</v>
      </c>
      <c r="Z179" s="50">
        <f>Tabel1[[#This Row],[Totaal piekvermogen '[kWp']]]*Tabel1[[#This Row],[Specifieke opbrengst '[kWh/kWp jaar']]]</f>
        <v>47632.639999999999</v>
      </c>
      <c r="AA179" t="s">
        <v>92</v>
      </c>
      <c r="AB179" t="s">
        <v>137</v>
      </c>
      <c r="AC179" s="50">
        <v>7</v>
      </c>
      <c r="AD179" t="s">
        <v>70</v>
      </c>
      <c r="AE179" t="s">
        <v>99</v>
      </c>
      <c r="AF179" s="8" t="str">
        <f t="shared" si="99"/>
        <v>Gedeeld met OV000205a-D01(1)</v>
      </c>
      <c r="AG179" s="8" t="str">
        <f t="shared" si="99"/>
        <v>Gedeeld met OV000205a-D01(1)</v>
      </c>
      <c r="AH179" s="8" t="str">
        <f t="shared" si="99"/>
        <v>Gedeeld met OV000205a-D01(1)</v>
      </c>
      <c r="AI179" s="55" t="str">
        <f t="shared" si="99"/>
        <v>Gedeeld met OV000205a-D01(1)</v>
      </c>
      <c r="AJ179" s="55" t="str">
        <f t="shared" si="99"/>
        <v>Gedeeld met OV000205a-D01(1)</v>
      </c>
      <c r="AK179" s="55" t="str">
        <f t="shared" si="99"/>
        <v>Gedeeld met OV000205a-D01(1)</v>
      </c>
      <c r="AL179" s="55" t="str">
        <f t="shared" si="99"/>
        <v>Gedeeld met OV000205a-D01(1)</v>
      </c>
      <c r="AM179" s="8" t="str">
        <f t="shared" si="99"/>
        <v>Gedeeld met OV000205a-D01(1)</v>
      </c>
      <c r="AN179" s="8" t="str">
        <f t="shared" si="99"/>
        <v>Gedeeld met OV000205a-D01(1)</v>
      </c>
      <c r="AO179" s="8" t="str">
        <f t="shared" si="99"/>
        <v>Gedeeld met OV000205a-D01(1)</v>
      </c>
      <c r="AP179" s="8" t="str">
        <f t="shared" si="99"/>
        <v>Gedeeld met OV000205a-D01(1)</v>
      </c>
      <c r="AQ179" s="22"/>
      <c r="AR179" s="8" t="str">
        <f t="shared" si="100"/>
        <v>Gedeeld met OV000205a-D01(1)</v>
      </c>
      <c r="AS179" s="8" t="str">
        <f t="shared" si="100"/>
        <v>Gedeeld met OV000205a-D01(1)</v>
      </c>
      <c r="AT179" s="55" t="str">
        <f t="shared" si="100"/>
        <v>Gedeeld met OV000205a-D01(1)</v>
      </c>
      <c r="AU179" s="55" t="str">
        <f t="shared" si="100"/>
        <v>Gedeeld met OV000205a-D01(1)</v>
      </c>
      <c r="AV179" s="55" t="str">
        <f t="shared" si="100"/>
        <v>Gedeeld met OV000205a-D01(1)</v>
      </c>
      <c r="AW179" s="55" t="str">
        <f t="shared" si="100"/>
        <v>Gedeeld met OV000205a-D01(1)</v>
      </c>
      <c r="AX179" s="55" t="str">
        <f t="shared" si="100"/>
        <v>Gedeeld met OV000205a-D01(1)</v>
      </c>
      <c r="AY179" s="55" t="str">
        <f t="shared" si="100"/>
        <v>Gedeeld met OV000205a-D01(1)</v>
      </c>
      <c r="AZ179" s="55" t="str">
        <f t="shared" si="100"/>
        <v>Gedeeld met OV000205a-D01(1)</v>
      </c>
      <c r="BA179" s="55" t="str">
        <f t="shared" si="100"/>
        <v>Gedeeld met OV000205a-D01(1)</v>
      </c>
      <c r="BB179" s="55" t="str">
        <f t="shared" si="100"/>
        <v>Gedeeld met OV000205a-D01(1)</v>
      </c>
      <c r="BC179" s="55" t="str">
        <f t="shared" si="100"/>
        <v>Gedeeld met OV000205a-D01(1)</v>
      </c>
      <c r="BD179" s="55" t="str">
        <f t="shared" si="100"/>
        <v>Gedeeld met OV000205a-D01(1)</v>
      </c>
      <c r="BE179" s="55" t="str">
        <f t="shared" si="100"/>
        <v>Gedeeld met OV000205a-D01(1)</v>
      </c>
      <c r="BF179" s="55" t="str">
        <f t="shared" si="100"/>
        <v>Gedeeld met OV000205a-D01(1)</v>
      </c>
    </row>
    <row r="180" spans="1:59" x14ac:dyDescent="0.2">
      <c r="A180" t="str">
        <f>Tabel1[[#This Row],[Objectcode]]&amp;"-"&amp;Tabel1[[#This Row],[Dakcode]]</f>
        <v>OV000205B-D01(1)</v>
      </c>
      <c r="B180" t="s">
        <v>519</v>
      </c>
      <c r="C180" t="s">
        <v>57</v>
      </c>
      <c r="D180" t="s">
        <v>523</v>
      </c>
      <c r="E180" t="s">
        <v>514</v>
      </c>
      <c r="F180" t="s">
        <v>731</v>
      </c>
      <c r="G180" t="s">
        <v>515</v>
      </c>
      <c r="H180">
        <v>1960</v>
      </c>
      <c r="I180" t="s">
        <v>62</v>
      </c>
      <c r="J180"/>
      <c r="K180" s="50">
        <v>494</v>
      </c>
      <c r="L180" s="68" t="s">
        <v>130</v>
      </c>
      <c r="M180" s="69">
        <v>2047</v>
      </c>
      <c r="N180" s="3" t="s">
        <v>63</v>
      </c>
      <c r="O180" t="s">
        <v>90</v>
      </c>
      <c r="P180" s="53">
        <v>14</v>
      </c>
      <c r="Q180" t="s">
        <v>124</v>
      </c>
      <c r="R180" t="s">
        <v>86</v>
      </c>
      <c r="S180" s="50">
        <v>266.5</v>
      </c>
      <c r="T180" s="8" t="s">
        <v>67</v>
      </c>
      <c r="U180" s="50">
        <v>100</v>
      </c>
      <c r="V180" s="50">
        <v>340</v>
      </c>
      <c r="W180" s="50">
        <f>Tabel1[[#This Row],[Aantal panelen]]*Tabel1[[#This Row],[Paneelpiekvermogen '[Wp']]]/1000</f>
        <v>34</v>
      </c>
      <c r="X180" s="50">
        <f>IFERROR(Tabel1[[#This Row],[Totaal piekvermogen '[kWp']]]*1000/Tabel1[[#This Row],[Bruto dakoppervlak '[m2']]],"N.v.t.")</f>
        <v>127.57973733583489</v>
      </c>
      <c r="Y180" s="50">
        <v>796</v>
      </c>
      <c r="Z180" s="50">
        <f>Tabel1[[#This Row],[Totaal piekvermogen '[kWp']]]*Tabel1[[#This Row],[Specifieke opbrengst '[kWh/kWp jaar']]]</f>
        <v>27064</v>
      </c>
      <c r="AA180" t="s">
        <v>92</v>
      </c>
      <c r="AB180" t="s">
        <v>137</v>
      </c>
      <c r="AC180" s="50">
        <v>9</v>
      </c>
      <c r="AD180" t="s">
        <v>70</v>
      </c>
      <c r="AE180" t="s">
        <v>99</v>
      </c>
      <c r="AF180" s="8" t="str">
        <f t="shared" si="99"/>
        <v>Gedeeld met OV000205a-D01(1)</v>
      </c>
      <c r="AG180" s="8" t="str">
        <f t="shared" si="99"/>
        <v>Gedeeld met OV000205a-D01(1)</v>
      </c>
      <c r="AH180" s="8" t="str">
        <f t="shared" si="99"/>
        <v>Gedeeld met OV000205a-D01(1)</v>
      </c>
      <c r="AI180" s="55" t="str">
        <f t="shared" si="99"/>
        <v>Gedeeld met OV000205a-D01(1)</v>
      </c>
      <c r="AJ180" s="55" t="str">
        <f t="shared" si="99"/>
        <v>Gedeeld met OV000205a-D01(1)</v>
      </c>
      <c r="AK180" s="55" t="str">
        <f t="shared" si="99"/>
        <v>Gedeeld met OV000205a-D01(1)</v>
      </c>
      <c r="AL180" s="55" t="str">
        <f t="shared" si="99"/>
        <v>Gedeeld met OV000205a-D01(1)</v>
      </c>
      <c r="AM180" s="8" t="str">
        <f t="shared" si="99"/>
        <v>Gedeeld met OV000205a-D01(1)</v>
      </c>
      <c r="AN180" s="8" t="str">
        <f t="shared" si="99"/>
        <v>Gedeeld met OV000205a-D01(1)</v>
      </c>
      <c r="AO180" s="8" t="str">
        <f t="shared" si="99"/>
        <v>Gedeeld met OV000205a-D01(1)</v>
      </c>
      <c r="AP180" s="8" t="str">
        <f t="shared" si="99"/>
        <v>Gedeeld met OV000205a-D01(1)</v>
      </c>
      <c r="AR180" s="8" t="str">
        <f t="shared" si="100"/>
        <v>Gedeeld met OV000205a-D01(1)</v>
      </c>
      <c r="AS180" s="8" t="str">
        <f t="shared" si="100"/>
        <v>Gedeeld met OV000205a-D01(1)</v>
      </c>
      <c r="AT180" s="55" t="str">
        <f t="shared" si="100"/>
        <v>Gedeeld met OV000205a-D01(1)</v>
      </c>
      <c r="AU180" s="55" t="str">
        <f t="shared" si="100"/>
        <v>Gedeeld met OV000205a-D01(1)</v>
      </c>
      <c r="AV180" s="55" t="str">
        <f t="shared" si="100"/>
        <v>Gedeeld met OV000205a-D01(1)</v>
      </c>
      <c r="AW180" s="55" t="str">
        <f t="shared" si="100"/>
        <v>Gedeeld met OV000205a-D01(1)</v>
      </c>
      <c r="AX180" s="55" t="str">
        <f t="shared" si="100"/>
        <v>Gedeeld met OV000205a-D01(1)</v>
      </c>
      <c r="AY180" s="55" t="str">
        <f t="shared" si="100"/>
        <v>Gedeeld met OV000205a-D01(1)</v>
      </c>
      <c r="AZ180" s="55" t="str">
        <f t="shared" si="100"/>
        <v>Gedeeld met OV000205a-D01(1)</v>
      </c>
      <c r="BA180" s="55" t="str">
        <f t="shared" si="100"/>
        <v>Gedeeld met OV000205a-D01(1)</v>
      </c>
      <c r="BB180" s="55" t="str">
        <f t="shared" si="100"/>
        <v>Gedeeld met OV000205a-D01(1)</v>
      </c>
      <c r="BC180" s="55" t="str">
        <f t="shared" si="100"/>
        <v>Gedeeld met OV000205a-D01(1)</v>
      </c>
      <c r="BD180" s="55" t="str">
        <f t="shared" si="100"/>
        <v>Gedeeld met OV000205a-D01(1)</v>
      </c>
      <c r="BE180" s="55" t="str">
        <f t="shared" si="100"/>
        <v>Gedeeld met OV000205a-D01(1)</v>
      </c>
      <c r="BF180" s="55" t="str">
        <f t="shared" si="100"/>
        <v>Gedeeld met OV000205a-D01(1)</v>
      </c>
    </row>
    <row r="181" spans="1:59" x14ac:dyDescent="0.2">
      <c r="A181" t="str">
        <f>Tabel1[[#This Row],[Objectcode]]&amp;"-"&amp;Tabel1[[#This Row],[Dakcode]]</f>
        <v>OV000205B-D01(2)</v>
      </c>
      <c r="B181" t="s">
        <v>519</v>
      </c>
      <c r="C181" t="s">
        <v>57</v>
      </c>
      <c r="D181" t="s">
        <v>535</v>
      </c>
      <c r="E181" t="s">
        <v>514</v>
      </c>
      <c r="F181" t="s">
        <v>731</v>
      </c>
      <c r="G181" t="s">
        <v>515</v>
      </c>
      <c r="H181">
        <v>1960</v>
      </c>
      <c r="I181" t="s">
        <v>62</v>
      </c>
      <c r="J181"/>
      <c r="K181" s="50">
        <v>494</v>
      </c>
      <c r="L181" s="68" t="s">
        <v>130</v>
      </c>
      <c r="M181" s="69" t="s">
        <v>211</v>
      </c>
      <c r="N181" s="3" t="s">
        <v>63</v>
      </c>
      <c r="O181" t="s">
        <v>64</v>
      </c>
      <c r="P181" s="53">
        <v>0</v>
      </c>
      <c r="Q181" t="s">
        <v>85</v>
      </c>
      <c r="R181" t="s">
        <v>212</v>
      </c>
      <c r="S181" s="50">
        <v>90.1</v>
      </c>
      <c r="T181" s="8" t="s">
        <v>67</v>
      </c>
      <c r="U181" s="50">
        <v>0</v>
      </c>
      <c r="V181" s="50">
        <v>340</v>
      </c>
      <c r="W181" s="50">
        <f>Tabel1[[#This Row],[Aantal panelen]]*Tabel1[[#This Row],[Paneelpiekvermogen '[Wp']]]/1000</f>
        <v>0</v>
      </c>
      <c r="X181" s="50">
        <f>IFERROR(Tabel1[[#This Row],[Totaal piekvermogen '[kWp']]]*1000/Tabel1[[#This Row],[Bruto dakoppervlak '[m2']]],"N.v.t.")</f>
        <v>0</v>
      </c>
      <c r="Y181" s="50">
        <v>796</v>
      </c>
      <c r="Z181" s="50">
        <f>Tabel1[[#This Row],[Totaal piekvermogen '[kWp']]]*Tabel1[[#This Row],[Specifieke opbrengst '[kWh/kWp jaar']]]</f>
        <v>0</v>
      </c>
      <c r="AA181" t="s">
        <v>114</v>
      </c>
      <c r="AB181" t="s">
        <v>114</v>
      </c>
      <c r="AC181" s="50">
        <v>10</v>
      </c>
      <c r="AD181" t="s">
        <v>70</v>
      </c>
      <c r="AE181" t="s">
        <v>99</v>
      </c>
      <c r="AF181" s="8" t="str">
        <f t="shared" si="99"/>
        <v>Gedeeld met OV000205a-D01(1)</v>
      </c>
      <c r="AG181" s="8" t="str">
        <f t="shared" si="99"/>
        <v>Gedeeld met OV000205a-D01(1)</v>
      </c>
      <c r="AH181" s="8" t="str">
        <f t="shared" si="99"/>
        <v>Gedeeld met OV000205a-D01(1)</v>
      </c>
      <c r="AI181" s="55" t="str">
        <f t="shared" si="99"/>
        <v>Gedeeld met OV000205a-D01(1)</v>
      </c>
      <c r="AJ181" s="55" t="str">
        <f t="shared" si="99"/>
        <v>Gedeeld met OV000205a-D01(1)</v>
      </c>
      <c r="AK181" s="55" t="str">
        <f t="shared" si="99"/>
        <v>Gedeeld met OV000205a-D01(1)</v>
      </c>
      <c r="AL181" s="55" t="str">
        <f t="shared" si="99"/>
        <v>Gedeeld met OV000205a-D01(1)</v>
      </c>
      <c r="AM181" s="8" t="str">
        <f t="shared" si="99"/>
        <v>Gedeeld met OV000205a-D01(1)</v>
      </c>
      <c r="AN181" s="8" t="str">
        <f t="shared" si="99"/>
        <v>Gedeeld met OV000205a-D01(1)</v>
      </c>
      <c r="AO181" s="8" t="str">
        <f t="shared" si="99"/>
        <v>Gedeeld met OV000205a-D01(1)</v>
      </c>
      <c r="AP181" s="8" t="str">
        <f t="shared" si="99"/>
        <v>Gedeeld met OV000205a-D01(1)</v>
      </c>
      <c r="AQ181" s="22"/>
      <c r="AR181" s="8" t="str">
        <f t="shared" si="100"/>
        <v>Gedeeld met OV000205a-D01(1)</v>
      </c>
      <c r="AS181" s="8" t="str">
        <f t="shared" si="100"/>
        <v>Gedeeld met OV000205a-D01(1)</v>
      </c>
      <c r="AT181" s="55" t="str">
        <f t="shared" si="100"/>
        <v>Gedeeld met OV000205a-D01(1)</v>
      </c>
      <c r="AU181" s="55" t="str">
        <f t="shared" si="100"/>
        <v>Gedeeld met OV000205a-D01(1)</v>
      </c>
      <c r="AV181" s="55" t="str">
        <f t="shared" si="100"/>
        <v>Gedeeld met OV000205a-D01(1)</v>
      </c>
      <c r="AW181" s="55" t="str">
        <f t="shared" si="100"/>
        <v>Gedeeld met OV000205a-D01(1)</v>
      </c>
      <c r="AX181" s="55" t="str">
        <f t="shared" si="100"/>
        <v>Gedeeld met OV000205a-D01(1)</v>
      </c>
      <c r="AY181" s="55" t="str">
        <f t="shared" si="100"/>
        <v>Gedeeld met OV000205a-D01(1)</v>
      </c>
      <c r="AZ181" s="55" t="str">
        <f t="shared" si="100"/>
        <v>Gedeeld met OV000205a-D01(1)</v>
      </c>
      <c r="BA181" s="55" t="str">
        <f t="shared" si="100"/>
        <v>Gedeeld met OV000205a-D01(1)</v>
      </c>
      <c r="BB181" s="55" t="str">
        <f t="shared" si="100"/>
        <v>Gedeeld met OV000205a-D01(1)</v>
      </c>
      <c r="BC181" s="55" t="str">
        <f t="shared" si="100"/>
        <v>Gedeeld met OV000205a-D01(1)</v>
      </c>
      <c r="BD181" s="55" t="str">
        <f t="shared" si="100"/>
        <v>Gedeeld met OV000205a-D01(1)</v>
      </c>
      <c r="BE181" s="55" t="str">
        <f t="shared" si="100"/>
        <v>Gedeeld met OV000205a-D01(1)</v>
      </c>
      <c r="BF181" s="55" t="str">
        <f t="shared" si="100"/>
        <v>Gedeeld met OV000205a-D01(1)</v>
      </c>
    </row>
    <row r="182" spans="1:59" x14ac:dyDescent="0.2">
      <c r="A182" t="str">
        <f>Tabel1[[#This Row],[Objectcode]]&amp;"-"&amp;Tabel1[[#This Row],[Dakcode]]</f>
        <v>OV000205B-D01(3)</v>
      </c>
      <c r="B182" t="s">
        <v>519</v>
      </c>
      <c r="C182" t="s">
        <v>57</v>
      </c>
      <c r="D182" t="s">
        <v>730</v>
      </c>
      <c r="E182" t="s">
        <v>514</v>
      </c>
      <c r="F182" t="s">
        <v>731</v>
      </c>
      <c r="G182" t="s">
        <v>515</v>
      </c>
      <c r="H182">
        <v>1960</v>
      </c>
      <c r="I182" t="s">
        <v>62</v>
      </c>
      <c r="J182"/>
      <c r="K182" s="50">
        <v>494</v>
      </c>
      <c r="L182" s="68" t="s">
        <v>130</v>
      </c>
      <c r="M182" s="69">
        <v>2047</v>
      </c>
      <c r="N182" s="3" t="s">
        <v>63</v>
      </c>
      <c r="O182" t="s">
        <v>90</v>
      </c>
      <c r="P182" s="53">
        <v>14</v>
      </c>
      <c r="Q182" t="s">
        <v>124</v>
      </c>
      <c r="R182" t="s">
        <v>86</v>
      </c>
      <c r="S182" s="50">
        <v>321.39999999999998</v>
      </c>
      <c r="T182" s="8" t="s">
        <v>67</v>
      </c>
      <c r="U182" s="50">
        <v>156</v>
      </c>
      <c r="V182" s="50">
        <v>340</v>
      </c>
      <c r="W182" s="50">
        <f>Tabel1[[#This Row],[Aantal panelen]]*Tabel1[[#This Row],[Paneelpiekvermogen '[Wp']]]/1000</f>
        <v>53.04</v>
      </c>
      <c r="X182" s="50">
        <f>IFERROR(Tabel1[[#This Row],[Totaal piekvermogen '[kWp']]]*1000/Tabel1[[#This Row],[Bruto dakoppervlak '[m2']]],"N.v.t.")</f>
        <v>165.02800248911015</v>
      </c>
      <c r="Y182" s="50">
        <v>796</v>
      </c>
      <c r="Z182" s="50">
        <f>Tabel1[[#This Row],[Totaal piekvermogen '[kWp']]]*Tabel1[[#This Row],[Specifieke opbrengst '[kWh/kWp jaar']]]</f>
        <v>42219.839999999997</v>
      </c>
      <c r="AA182" t="s">
        <v>92</v>
      </c>
      <c r="AB182" t="s">
        <v>125</v>
      </c>
      <c r="AC182" s="50">
        <v>9</v>
      </c>
      <c r="AD182" t="s">
        <v>70</v>
      </c>
      <c r="AE182" t="s">
        <v>99</v>
      </c>
      <c r="AF182" s="8" t="str">
        <f t="shared" si="99"/>
        <v>Gedeeld met OV000205a-D01(1)</v>
      </c>
      <c r="AG182" s="8" t="str">
        <f t="shared" si="99"/>
        <v>Gedeeld met OV000205a-D01(1)</v>
      </c>
      <c r="AH182" s="8" t="str">
        <f t="shared" si="99"/>
        <v>Gedeeld met OV000205a-D01(1)</v>
      </c>
      <c r="AI182" s="55" t="str">
        <f t="shared" si="99"/>
        <v>Gedeeld met OV000205a-D01(1)</v>
      </c>
      <c r="AJ182" s="55" t="str">
        <f t="shared" si="99"/>
        <v>Gedeeld met OV000205a-D01(1)</v>
      </c>
      <c r="AK182" s="55" t="str">
        <f t="shared" si="99"/>
        <v>Gedeeld met OV000205a-D01(1)</v>
      </c>
      <c r="AL182" s="55" t="str">
        <f t="shared" si="99"/>
        <v>Gedeeld met OV000205a-D01(1)</v>
      </c>
      <c r="AM182" s="8" t="str">
        <f t="shared" si="99"/>
        <v>Gedeeld met OV000205a-D01(1)</v>
      </c>
      <c r="AN182" s="8" t="str">
        <f t="shared" si="99"/>
        <v>Gedeeld met OV000205a-D01(1)</v>
      </c>
      <c r="AO182" s="8" t="str">
        <f t="shared" si="99"/>
        <v>Gedeeld met OV000205a-D01(1)</v>
      </c>
      <c r="AP182" s="8" t="str">
        <f t="shared" si="99"/>
        <v>Gedeeld met OV000205a-D01(1)</v>
      </c>
      <c r="AQ182" s="22"/>
      <c r="AR182" s="8" t="str">
        <f t="shared" si="100"/>
        <v>Gedeeld met OV000205a-D01(1)</v>
      </c>
      <c r="AS182" s="8" t="str">
        <f t="shared" si="100"/>
        <v>Gedeeld met OV000205a-D01(1)</v>
      </c>
      <c r="AT182" s="55" t="str">
        <f t="shared" si="100"/>
        <v>Gedeeld met OV000205a-D01(1)</v>
      </c>
      <c r="AU182" s="55" t="str">
        <f t="shared" si="100"/>
        <v>Gedeeld met OV000205a-D01(1)</v>
      </c>
      <c r="AV182" s="55" t="str">
        <f t="shared" si="100"/>
        <v>Gedeeld met OV000205a-D01(1)</v>
      </c>
      <c r="AW182" s="55" t="str">
        <f t="shared" si="100"/>
        <v>Gedeeld met OV000205a-D01(1)</v>
      </c>
      <c r="AX182" s="55" t="str">
        <f t="shared" si="100"/>
        <v>Gedeeld met OV000205a-D01(1)</v>
      </c>
      <c r="AY182" s="55" t="str">
        <f t="shared" si="100"/>
        <v>Gedeeld met OV000205a-D01(1)</v>
      </c>
      <c r="AZ182" s="55" t="str">
        <f t="shared" si="100"/>
        <v>Gedeeld met OV000205a-D01(1)</v>
      </c>
      <c r="BA182" s="55" t="str">
        <f t="shared" si="100"/>
        <v>Gedeeld met OV000205a-D01(1)</v>
      </c>
      <c r="BB182" s="55" t="str">
        <f t="shared" si="100"/>
        <v>Gedeeld met OV000205a-D01(1)</v>
      </c>
      <c r="BC182" s="55" t="str">
        <f t="shared" si="100"/>
        <v>Gedeeld met OV000205a-D01(1)</v>
      </c>
      <c r="BD182" s="55" t="str">
        <f t="shared" si="100"/>
        <v>Gedeeld met OV000205a-D01(1)</v>
      </c>
      <c r="BE182" s="55" t="str">
        <f t="shared" si="100"/>
        <v>Gedeeld met OV000205a-D01(1)</v>
      </c>
      <c r="BF182" s="55" t="str">
        <f t="shared" si="100"/>
        <v>Gedeeld met OV000205a-D01(1)</v>
      </c>
    </row>
    <row r="183" spans="1:59" x14ac:dyDescent="0.2">
      <c r="A183" t="str">
        <f>Tabel1[[#This Row],[Objectcode]]&amp;"-"&amp;Tabel1[[#This Row],[Dakcode]]</f>
        <v>OV000205C-D01</v>
      </c>
      <c r="B183" t="s">
        <v>520</v>
      </c>
      <c r="C183" t="s">
        <v>57</v>
      </c>
      <c r="D183" t="s">
        <v>58</v>
      </c>
      <c r="E183" t="s">
        <v>514</v>
      </c>
      <c r="F183" t="s">
        <v>731</v>
      </c>
      <c r="G183" t="s">
        <v>515</v>
      </c>
      <c r="H183">
        <v>1960</v>
      </c>
      <c r="I183" t="s">
        <v>62</v>
      </c>
      <c r="J183"/>
      <c r="K183" s="50">
        <v>494</v>
      </c>
      <c r="L183" s="68" t="s">
        <v>130</v>
      </c>
      <c r="M183" s="69">
        <v>2047</v>
      </c>
      <c r="N183" s="3" t="s">
        <v>63</v>
      </c>
      <c r="O183" t="s">
        <v>90</v>
      </c>
      <c r="P183" s="53">
        <v>14</v>
      </c>
      <c r="Q183" t="s">
        <v>124</v>
      </c>
      <c r="R183" t="s">
        <v>86</v>
      </c>
      <c r="S183" s="50">
        <v>553.29999999999995</v>
      </c>
      <c r="T183" s="8" t="s">
        <v>67</v>
      </c>
      <c r="U183" s="50">
        <v>256</v>
      </c>
      <c r="V183" s="50">
        <v>340</v>
      </c>
      <c r="W183" s="50">
        <f>Tabel1[[#This Row],[Aantal panelen]]*Tabel1[[#This Row],[Paneelpiekvermogen '[Wp']]]/1000</f>
        <v>87.04</v>
      </c>
      <c r="X183" s="50">
        <f>IFERROR(Tabel1[[#This Row],[Totaal piekvermogen '[kWp']]]*1000/Tabel1[[#This Row],[Bruto dakoppervlak '[m2']]],"N.v.t.")</f>
        <v>157.31068136634738</v>
      </c>
      <c r="Y183" s="50">
        <v>796</v>
      </c>
      <c r="Z183" s="50">
        <f>Tabel1[[#This Row],[Totaal piekvermogen '[kWp']]]*Tabel1[[#This Row],[Specifieke opbrengst '[kWh/kWp jaar']]]</f>
        <v>69283.840000000011</v>
      </c>
      <c r="AA183" t="s">
        <v>92</v>
      </c>
      <c r="AB183" t="s">
        <v>137</v>
      </c>
      <c r="AC183" s="50">
        <v>9</v>
      </c>
      <c r="AD183" t="s">
        <v>70</v>
      </c>
      <c r="AE183" t="s">
        <v>99</v>
      </c>
      <c r="AF183" s="8" t="str">
        <f t="shared" si="99"/>
        <v>Gedeeld met OV000205a-D01(1)</v>
      </c>
      <c r="AG183" s="8" t="str">
        <f t="shared" si="99"/>
        <v>Gedeeld met OV000205a-D01(1)</v>
      </c>
      <c r="AH183" s="8" t="str">
        <f t="shared" si="99"/>
        <v>Gedeeld met OV000205a-D01(1)</v>
      </c>
      <c r="AI183" s="55" t="str">
        <f t="shared" si="99"/>
        <v>Gedeeld met OV000205a-D01(1)</v>
      </c>
      <c r="AJ183" s="55" t="str">
        <f t="shared" si="99"/>
        <v>Gedeeld met OV000205a-D01(1)</v>
      </c>
      <c r="AK183" s="55" t="str">
        <f t="shared" si="99"/>
        <v>Gedeeld met OV000205a-D01(1)</v>
      </c>
      <c r="AL183" s="55" t="str">
        <f t="shared" si="99"/>
        <v>Gedeeld met OV000205a-D01(1)</v>
      </c>
      <c r="AM183" s="8" t="str">
        <f t="shared" si="99"/>
        <v>Gedeeld met OV000205a-D01(1)</v>
      </c>
      <c r="AN183" s="8" t="str">
        <f t="shared" si="99"/>
        <v>Gedeeld met OV000205a-D01(1)</v>
      </c>
      <c r="AO183" s="8" t="str">
        <f t="shared" si="99"/>
        <v>Gedeeld met OV000205a-D01(1)</v>
      </c>
      <c r="AP183" s="8" t="str">
        <f t="shared" si="99"/>
        <v>Gedeeld met OV000205a-D01(1)</v>
      </c>
      <c r="AR183" s="8" t="str">
        <f t="shared" si="100"/>
        <v>Gedeeld met OV000205a-D01(1)</v>
      </c>
      <c r="AS183" s="8" t="str">
        <f t="shared" si="100"/>
        <v>Gedeeld met OV000205a-D01(1)</v>
      </c>
      <c r="AT183" s="55" t="str">
        <f t="shared" si="100"/>
        <v>Gedeeld met OV000205a-D01(1)</v>
      </c>
      <c r="AU183" s="55" t="str">
        <f t="shared" si="100"/>
        <v>Gedeeld met OV000205a-D01(1)</v>
      </c>
      <c r="AV183" s="55" t="str">
        <f t="shared" si="100"/>
        <v>Gedeeld met OV000205a-D01(1)</v>
      </c>
      <c r="AW183" s="55" t="str">
        <f t="shared" si="100"/>
        <v>Gedeeld met OV000205a-D01(1)</v>
      </c>
      <c r="AX183" s="55" t="str">
        <f t="shared" si="100"/>
        <v>Gedeeld met OV000205a-D01(1)</v>
      </c>
      <c r="AY183" s="55" t="str">
        <f t="shared" si="100"/>
        <v>Gedeeld met OV000205a-D01(1)</v>
      </c>
      <c r="AZ183" s="55" t="str">
        <f t="shared" si="100"/>
        <v>Gedeeld met OV000205a-D01(1)</v>
      </c>
      <c r="BA183" s="55" t="str">
        <f t="shared" si="100"/>
        <v>Gedeeld met OV000205a-D01(1)</v>
      </c>
      <c r="BB183" s="55" t="str">
        <f t="shared" si="100"/>
        <v>Gedeeld met OV000205a-D01(1)</v>
      </c>
      <c r="BC183" s="55" t="str">
        <f t="shared" si="100"/>
        <v>Gedeeld met OV000205a-D01(1)</v>
      </c>
      <c r="BD183" s="55" t="str">
        <f t="shared" si="100"/>
        <v>Gedeeld met OV000205a-D01(1)</v>
      </c>
      <c r="BE183" s="55" t="str">
        <f t="shared" si="100"/>
        <v>Gedeeld met OV000205a-D01(1)</v>
      </c>
      <c r="BF183" s="55" t="str">
        <f t="shared" si="100"/>
        <v>Gedeeld met OV000205a-D01(1)</v>
      </c>
    </row>
    <row r="184" spans="1:59" x14ac:dyDescent="0.2">
      <c r="A184" t="str">
        <f>Tabel1[[#This Row],[Objectcode]]&amp;"-"&amp;Tabel1[[#This Row],[Dakcode]]</f>
        <v>OV000205-D01</v>
      </c>
      <c r="B184" t="s">
        <v>729</v>
      </c>
      <c r="C184" t="s">
        <v>57</v>
      </c>
      <c r="D184" t="s">
        <v>58</v>
      </c>
      <c r="E184" t="s">
        <v>514</v>
      </c>
      <c r="F184" t="s">
        <v>731</v>
      </c>
      <c r="G184" t="s">
        <v>515</v>
      </c>
      <c r="H184">
        <v>1960</v>
      </c>
      <c r="I184" t="s">
        <v>62</v>
      </c>
      <c r="J184"/>
      <c r="K184" s="50">
        <v>494</v>
      </c>
      <c r="L184" s="68" t="s">
        <v>845</v>
      </c>
      <c r="M184" s="69">
        <v>2030</v>
      </c>
      <c r="N184" s="3" t="s">
        <v>63</v>
      </c>
      <c r="O184" t="s">
        <v>64</v>
      </c>
      <c r="P184" s="53">
        <v>15</v>
      </c>
      <c r="Q184" t="s">
        <v>85</v>
      </c>
      <c r="R184" t="s">
        <v>88</v>
      </c>
      <c r="S184" s="50">
        <v>426</v>
      </c>
      <c r="T184" s="8" t="s">
        <v>67</v>
      </c>
      <c r="U184" s="50">
        <v>140</v>
      </c>
      <c r="V184" s="50">
        <v>340</v>
      </c>
      <c r="W184" s="50">
        <f>Tabel1[[#This Row],[Aantal panelen]]*Tabel1[[#This Row],[Paneelpiekvermogen '[Wp']]]/1000</f>
        <v>47.6</v>
      </c>
      <c r="X184" s="50">
        <f>IFERROR(Tabel1[[#This Row],[Totaal piekvermogen '[kWp']]]*1000/Tabel1[[#This Row],[Bruto dakoppervlak '[m2']]],"N.v.t.")</f>
        <v>111.73708920187794</v>
      </c>
      <c r="Y184" s="50">
        <v>796</v>
      </c>
      <c r="Z184" s="50">
        <f>Tabel1[[#This Row],[Totaal piekvermogen '[kWp']]]*Tabel1[[#This Row],[Specifieke opbrengst '[kWh/kWp jaar']]]</f>
        <v>37889.599999999999</v>
      </c>
      <c r="AA184" t="s">
        <v>68</v>
      </c>
      <c r="AB184" t="s">
        <v>223</v>
      </c>
      <c r="AC184" s="50">
        <v>10</v>
      </c>
      <c r="AD184" t="s">
        <v>70</v>
      </c>
      <c r="AE184" t="s">
        <v>99</v>
      </c>
      <c r="AF184" s="9" t="s">
        <v>516</v>
      </c>
      <c r="AG184" s="9" t="s">
        <v>517</v>
      </c>
      <c r="AH184" s="9" t="s">
        <v>117</v>
      </c>
      <c r="AI184" s="60" t="s">
        <v>118</v>
      </c>
      <c r="AJ184" s="60" t="s">
        <v>414</v>
      </c>
      <c r="AK184" s="55" t="s">
        <v>79</v>
      </c>
      <c r="AL184" s="55" t="s">
        <v>79</v>
      </c>
      <c r="AM184" s="21" t="s">
        <v>79</v>
      </c>
      <c r="AN184" s="9" t="s">
        <v>120</v>
      </c>
      <c r="AO184" s="9" t="s">
        <v>79</v>
      </c>
      <c r="AP184" s="9" t="s">
        <v>79</v>
      </c>
      <c r="AR184" t="s">
        <v>338</v>
      </c>
      <c r="AS184" t="s">
        <v>79</v>
      </c>
      <c r="AT184" s="51" t="s">
        <v>732</v>
      </c>
      <c r="AU184" s="51" t="s">
        <v>80</v>
      </c>
      <c r="AV184" s="51" t="s">
        <v>81</v>
      </c>
      <c r="AW184" s="51" t="s">
        <v>81</v>
      </c>
      <c r="AX184" s="51">
        <v>4</v>
      </c>
      <c r="AY184" s="52">
        <v>0</v>
      </c>
      <c r="AZ184" s="52">
        <v>0</v>
      </c>
      <c r="BA184" s="52">
        <v>4</v>
      </c>
      <c r="BB184" s="52">
        <v>0</v>
      </c>
      <c r="BC184" s="52">
        <v>0</v>
      </c>
      <c r="BD184" s="51">
        <f>(AX184*22)+(AY184*50)+(BB184*22)+(BC184*11)</f>
        <v>88</v>
      </c>
      <c r="BE184" s="51" t="s">
        <v>733</v>
      </c>
      <c r="BF184" s="51" t="s">
        <v>734</v>
      </c>
    </row>
    <row r="185" spans="1:59" x14ac:dyDescent="0.2">
      <c r="A185" t="str">
        <f>Tabel1[[#This Row],[Objectcode]]&amp;"-"&amp;Tabel1[[#This Row],[Dakcode]]</f>
        <v>OV000205-D02</v>
      </c>
      <c r="B185" t="s">
        <v>729</v>
      </c>
      <c r="C185" t="s">
        <v>57</v>
      </c>
      <c r="D185" t="s">
        <v>94</v>
      </c>
      <c r="E185" t="s">
        <v>514</v>
      </c>
      <c r="F185" t="s">
        <v>731</v>
      </c>
      <c r="G185" t="s">
        <v>515</v>
      </c>
      <c r="H185">
        <v>1960</v>
      </c>
      <c r="I185" t="s">
        <v>62</v>
      </c>
      <c r="J185"/>
      <c r="K185" s="50">
        <v>494</v>
      </c>
      <c r="L185" s="68" t="s">
        <v>845</v>
      </c>
      <c r="M185" s="69">
        <v>2025</v>
      </c>
      <c r="N185" s="3" t="s">
        <v>63</v>
      </c>
      <c r="O185" t="s">
        <v>64</v>
      </c>
      <c r="P185" s="53">
        <v>18</v>
      </c>
      <c r="Q185" t="s">
        <v>327</v>
      </c>
      <c r="R185" t="s">
        <v>86</v>
      </c>
      <c r="S185" s="50">
        <v>115.1</v>
      </c>
      <c r="T185" s="8" t="s">
        <v>67</v>
      </c>
      <c r="U185" s="50">
        <v>30</v>
      </c>
      <c r="V185" s="50">
        <v>340</v>
      </c>
      <c r="W185" s="50">
        <f>Tabel1[[#This Row],[Aantal panelen]]*Tabel1[[#This Row],[Paneelpiekvermogen '[Wp']]]/1000</f>
        <v>10.199999999999999</v>
      </c>
      <c r="X185" s="50">
        <f>IFERROR(Tabel1[[#This Row],[Totaal piekvermogen '[kWp']]]*1000/Tabel1[[#This Row],[Bruto dakoppervlak '[m2']]],"N.v.t.")</f>
        <v>88.61859252823632</v>
      </c>
      <c r="Y185" s="50">
        <v>796</v>
      </c>
      <c r="Z185" s="50">
        <f>Tabel1[[#This Row],[Totaal piekvermogen '[kWp']]]*Tabel1[[#This Row],[Specifieke opbrengst '[kWh/kWp jaar']]]</f>
        <v>8119.2</v>
      </c>
      <c r="AA185" t="s">
        <v>68</v>
      </c>
      <c r="AB185" t="s">
        <v>223</v>
      </c>
      <c r="AC185" s="50">
        <v>10</v>
      </c>
      <c r="AD185" t="s">
        <v>70</v>
      </c>
      <c r="AE185" t="s">
        <v>99</v>
      </c>
      <c r="AF185" s="8" t="str">
        <f t="shared" ref="AF185:AP185" si="101">"Gedeeld met "&amp;$A$178</f>
        <v>Gedeeld met OV000205a-D01(1)</v>
      </c>
      <c r="AG185" s="8" t="str">
        <f t="shared" si="101"/>
        <v>Gedeeld met OV000205a-D01(1)</v>
      </c>
      <c r="AH185" s="8" t="str">
        <f t="shared" si="101"/>
        <v>Gedeeld met OV000205a-D01(1)</v>
      </c>
      <c r="AI185" s="55" t="str">
        <f t="shared" si="101"/>
        <v>Gedeeld met OV000205a-D01(1)</v>
      </c>
      <c r="AJ185" s="55" t="str">
        <f t="shared" si="101"/>
        <v>Gedeeld met OV000205a-D01(1)</v>
      </c>
      <c r="AK185" s="55" t="str">
        <f t="shared" si="101"/>
        <v>Gedeeld met OV000205a-D01(1)</v>
      </c>
      <c r="AL185" s="55" t="str">
        <f t="shared" si="101"/>
        <v>Gedeeld met OV000205a-D01(1)</v>
      </c>
      <c r="AM185" s="8" t="str">
        <f t="shared" si="101"/>
        <v>Gedeeld met OV000205a-D01(1)</v>
      </c>
      <c r="AN185" s="8" t="str">
        <f t="shared" si="101"/>
        <v>Gedeeld met OV000205a-D01(1)</v>
      </c>
      <c r="AO185" s="8" t="str">
        <f t="shared" si="101"/>
        <v>Gedeeld met OV000205a-D01(1)</v>
      </c>
      <c r="AP185" s="8" t="str">
        <f t="shared" si="101"/>
        <v>Gedeeld met OV000205a-D01(1)</v>
      </c>
      <c r="AQ185" s="22"/>
      <c r="AR185" s="8" t="str">
        <f t="shared" ref="AR185:BF185" si="102">"Gedeeld met "&amp;$A$178</f>
        <v>Gedeeld met OV000205a-D01(1)</v>
      </c>
      <c r="AS185" s="8" t="str">
        <f t="shared" si="102"/>
        <v>Gedeeld met OV000205a-D01(1)</v>
      </c>
      <c r="AT185" s="55" t="str">
        <f t="shared" si="102"/>
        <v>Gedeeld met OV000205a-D01(1)</v>
      </c>
      <c r="AU185" s="55" t="str">
        <f t="shared" si="102"/>
        <v>Gedeeld met OV000205a-D01(1)</v>
      </c>
      <c r="AV185" s="55" t="str">
        <f t="shared" si="102"/>
        <v>Gedeeld met OV000205a-D01(1)</v>
      </c>
      <c r="AW185" s="55" t="str">
        <f t="shared" si="102"/>
        <v>Gedeeld met OV000205a-D01(1)</v>
      </c>
      <c r="AX185" s="55" t="str">
        <f t="shared" si="102"/>
        <v>Gedeeld met OV000205a-D01(1)</v>
      </c>
      <c r="AY185" s="55" t="str">
        <f t="shared" si="102"/>
        <v>Gedeeld met OV000205a-D01(1)</v>
      </c>
      <c r="AZ185" s="55" t="str">
        <f t="shared" si="102"/>
        <v>Gedeeld met OV000205a-D01(1)</v>
      </c>
      <c r="BA185" s="55" t="str">
        <f t="shared" si="102"/>
        <v>Gedeeld met OV000205a-D01(1)</v>
      </c>
      <c r="BB185" s="55" t="str">
        <f t="shared" si="102"/>
        <v>Gedeeld met OV000205a-D01(1)</v>
      </c>
      <c r="BC185" s="55" t="str">
        <f t="shared" si="102"/>
        <v>Gedeeld met OV000205a-D01(1)</v>
      </c>
      <c r="BD185" s="55" t="str">
        <f t="shared" si="102"/>
        <v>Gedeeld met OV000205a-D01(1)</v>
      </c>
      <c r="BE185" s="55" t="str">
        <f t="shared" si="102"/>
        <v>Gedeeld met OV000205a-D01(1)</v>
      </c>
      <c r="BF185" s="55" t="str">
        <f t="shared" si="102"/>
        <v>Gedeeld met OV000205a-D01(1)</v>
      </c>
    </row>
    <row r="186" spans="1:59" x14ac:dyDescent="0.2">
      <c r="A186" t="str">
        <f>Tabel1[[#This Row],[Objectcode]]&amp;"-"&amp;Tabel1[[#This Row],[Dakcode]]</f>
        <v>OV000210-D01</v>
      </c>
      <c r="B186" t="s">
        <v>521</v>
      </c>
      <c r="C186" t="s">
        <v>57</v>
      </c>
      <c r="D186" t="s">
        <v>58</v>
      </c>
      <c r="E186" t="s">
        <v>502</v>
      </c>
      <c r="F186" t="s">
        <v>503</v>
      </c>
      <c r="G186" t="s">
        <v>504</v>
      </c>
      <c r="H186">
        <v>1980</v>
      </c>
      <c r="I186" t="s">
        <v>113</v>
      </c>
      <c r="J186"/>
      <c r="K186" s="50">
        <v>391</v>
      </c>
      <c r="L186" s="68" t="s">
        <v>130</v>
      </c>
      <c r="M186" s="69">
        <v>2049</v>
      </c>
      <c r="N186" s="3" t="s">
        <v>63</v>
      </c>
      <c r="O186" t="s">
        <v>90</v>
      </c>
      <c r="P186" s="53">
        <v>19</v>
      </c>
      <c r="Q186" t="s">
        <v>436</v>
      </c>
      <c r="R186" t="s">
        <v>88</v>
      </c>
      <c r="S186" s="50">
        <v>137</v>
      </c>
      <c r="T186" s="8" t="s">
        <v>67</v>
      </c>
      <c r="U186" s="50">
        <v>85</v>
      </c>
      <c r="V186" s="50">
        <v>340</v>
      </c>
      <c r="W186" s="50">
        <f>Tabel1[[#This Row],[Aantal panelen]]*Tabel1[[#This Row],[Paneelpiekvermogen '[Wp']]]/1000</f>
        <v>28.9</v>
      </c>
      <c r="X186" s="50">
        <f>IFERROR(Tabel1[[#This Row],[Totaal piekvermogen '[kWp']]]*1000/Tabel1[[#This Row],[Bruto dakoppervlak '[m2']]],"N.v.t.")</f>
        <v>210.94890510948906</v>
      </c>
      <c r="Y186" s="50">
        <v>950</v>
      </c>
      <c r="Z186" s="50">
        <f>Tabel1[[#This Row],[Totaal piekvermogen '[kWp']]]*Tabel1[[#This Row],[Specifieke opbrengst '[kWh/kWp jaar']]]</f>
        <v>27455</v>
      </c>
      <c r="AA186" t="s">
        <v>92</v>
      </c>
      <c r="AB186" t="s">
        <v>125</v>
      </c>
      <c r="AC186" s="50">
        <v>22</v>
      </c>
      <c r="AD186" t="s">
        <v>70</v>
      </c>
      <c r="AE186" t="s">
        <v>99</v>
      </c>
      <c r="AF186" s="8" t="str">
        <f t="shared" ref="AF186:AP187" si="103">"Gedeeld met "&amp;$A$172</f>
        <v>Gedeeld met OV000186-D01</v>
      </c>
      <c r="AG186" s="8" t="str">
        <f t="shared" si="103"/>
        <v>Gedeeld met OV000186-D01</v>
      </c>
      <c r="AH186" s="8" t="str">
        <f t="shared" si="103"/>
        <v>Gedeeld met OV000186-D01</v>
      </c>
      <c r="AI186" s="55" t="str">
        <f t="shared" si="103"/>
        <v>Gedeeld met OV000186-D01</v>
      </c>
      <c r="AJ186" s="55" t="str">
        <f t="shared" si="103"/>
        <v>Gedeeld met OV000186-D01</v>
      </c>
      <c r="AK186" s="55" t="str">
        <f t="shared" si="103"/>
        <v>Gedeeld met OV000186-D01</v>
      </c>
      <c r="AL186" s="55" t="str">
        <f t="shared" si="103"/>
        <v>Gedeeld met OV000186-D01</v>
      </c>
      <c r="AM186" s="8" t="str">
        <f t="shared" si="103"/>
        <v>Gedeeld met OV000186-D01</v>
      </c>
      <c r="AN186" s="8" t="str">
        <f t="shared" si="103"/>
        <v>Gedeeld met OV000186-D01</v>
      </c>
      <c r="AO186" s="8" t="str">
        <f t="shared" si="103"/>
        <v>Gedeeld met OV000186-D01</v>
      </c>
      <c r="AP186" s="8" t="str">
        <f t="shared" si="103"/>
        <v>Gedeeld met OV000186-D01</v>
      </c>
      <c r="AR186" s="3" t="str">
        <f t="shared" ref="AR186:BF187" si="104">"Gedeeld met "&amp;$A$172</f>
        <v>Gedeeld met OV000186-D01</v>
      </c>
      <c r="AS186" s="3" t="str">
        <f t="shared" si="104"/>
        <v>Gedeeld met OV000186-D01</v>
      </c>
      <c r="AT186" s="50" t="str">
        <f t="shared" si="104"/>
        <v>Gedeeld met OV000186-D01</v>
      </c>
      <c r="AU186" s="50" t="str">
        <f t="shared" si="104"/>
        <v>Gedeeld met OV000186-D01</v>
      </c>
      <c r="AV186" s="50" t="str">
        <f t="shared" si="104"/>
        <v>Gedeeld met OV000186-D01</v>
      </c>
      <c r="AW186" s="50" t="str">
        <f t="shared" si="104"/>
        <v>Gedeeld met OV000186-D01</v>
      </c>
      <c r="AX186" s="50" t="str">
        <f t="shared" si="104"/>
        <v>Gedeeld met OV000186-D01</v>
      </c>
      <c r="AY186" s="50" t="str">
        <f t="shared" si="104"/>
        <v>Gedeeld met OV000186-D01</v>
      </c>
      <c r="AZ186" s="50" t="str">
        <f t="shared" si="104"/>
        <v>Gedeeld met OV000186-D01</v>
      </c>
      <c r="BA186" s="50" t="str">
        <f t="shared" si="104"/>
        <v>Gedeeld met OV000186-D01</v>
      </c>
      <c r="BB186" s="50" t="str">
        <f t="shared" si="104"/>
        <v>Gedeeld met OV000186-D01</v>
      </c>
      <c r="BC186" s="50" t="str">
        <f t="shared" si="104"/>
        <v>Gedeeld met OV000186-D01</v>
      </c>
      <c r="BD186" s="50" t="str">
        <f t="shared" si="104"/>
        <v>Gedeeld met OV000186-D01</v>
      </c>
      <c r="BE186" s="50" t="str">
        <f t="shared" si="104"/>
        <v>Gedeeld met OV000186-D01</v>
      </c>
      <c r="BF186" s="50" t="str">
        <f t="shared" si="104"/>
        <v>Gedeeld met OV000186-D01</v>
      </c>
    </row>
    <row r="187" spans="1:59" x14ac:dyDescent="0.2">
      <c r="A187" t="str">
        <f>Tabel1[[#This Row],[Objectcode]]&amp;"-"&amp;Tabel1[[#This Row],[Dakcode]]</f>
        <v>OV000210-D02</v>
      </c>
      <c r="B187" t="s">
        <v>521</v>
      </c>
      <c r="C187" t="s">
        <v>57</v>
      </c>
      <c r="D187" t="s">
        <v>94</v>
      </c>
      <c r="E187" t="s">
        <v>502</v>
      </c>
      <c r="F187" t="s">
        <v>503</v>
      </c>
      <c r="G187" t="s">
        <v>504</v>
      </c>
      <c r="H187">
        <v>1980</v>
      </c>
      <c r="I187" t="s">
        <v>113</v>
      </c>
      <c r="J187"/>
      <c r="K187" s="50">
        <v>391</v>
      </c>
      <c r="L187" s="68" t="s">
        <v>130</v>
      </c>
      <c r="M187" s="69">
        <v>2049</v>
      </c>
      <c r="N187" s="3" t="s">
        <v>63</v>
      </c>
      <c r="O187" t="s">
        <v>90</v>
      </c>
      <c r="P187" s="53">
        <v>19</v>
      </c>
      <c r="Q187" t="s">
        <v>436</v>
      </c>
      <c r="R187" t="s">
        <v>88</v>
      </c>
      <c r="S187" s="50">
        <v>137</v>
      </c>
      <c r="T187" s="8" t="s">
        <v>67</v>
      </c>
      <c r="U187" s="50">
        <v>0</v>
      </c>
      <c r="V187" s="50">
        <v>340</v>
      </c>
      <c r="W187" s="50">
        <f>Tabel1[[#This Row],[Aantal panelen]]*Tabel1[[#This Row],[Paneelpiekvermogen '[Wp']]]/1000</f>
        <v>0</v>
      </c>
      <c r="X187" s="50">
        <f>IFERROR(Tabel1[[#This Row],[Totaal piekvermogen '[kWp']]]*1000/Tabel1[[#This Row],[Bruto dakoppervlak '[m2']]],"N.v.t.")</f>
        <v>0</v>
      </c>
      <c r="Y187" s="50">
        <v>0</v>
      </c>
      <c r="Z187" s="50">
        <f>Tabel1[[#This Row],[Totaal piekvermogen '[kWp']]]*Tabel1[[#This Row],[Specifieke opbrengst '[kWh/kWp jaar']]]</f>
        <v>0</v>
      </c>
      <c r="AA187" t="s">
        <v>114</v>
      </c>
      <c r="AB187" t="s">
        <v>114</v>
      </c>
      <c r="AC187" s="50">
        <v>22</v>
      </c>
      <c r="AD187" t="s">
        <v>70</v>
      </c>
      <c r="AE187" t="s">
        <v>99</v>
      </c>
      <c r="AF187" s="8" t="str">
        <f t="shared" si="103"/>
        <v>Gedeeld met OV000186-D01</v>
      </c>
      <c r="AG187" s="8" t="str">
        <f t="shared" si="103"/>
        <v>Gedeeld met OV000186-D01</v>
      </c>
      <c r="AH187" s="8" t="str">
        <f t="shared" si="103"/>
        <v>Gedeeld met OV000186-D01</v>
      </c>
      <c r="AI187" s="55" t="str">
        <f t="shared" si="103"/>
        <v>Gedeeld met OV000186-D01</v>
      </c>
      <c r="AJ187" s="55" t="str">
        <f t="shared" si="103"/>
        <v>Gedeeld met OV000186-D01</v>
      </c>
      <c r="AK187" s="55" t="str">
        <f t="shared" si="103"/>
        <v>Gedeeld met OV000186-D01</v>
      </c>
      <c r="AL187" s="55" t="str">
        <f t="shared" si="103"/>
        <v>Gedeeld met OV000186-D01</v>
      </c>
      <c r="AM187" s="8" t="str">
        <f t="shared" si="103"/>
        <v>Gedeeld met OV000186-D01</v>
      </c>
      <c r="AN187" s="8" t="str">
        <f t="shared" si="103"/>
        <v>Gedeeld met OV000186-D01</v>
      </c>
      <c r="AO187" s="8" t="str">
        <f t="shared" si="103"/>
        <v>Gedeeld met OV000186-D01</v>
      </c>
      <c r="AP187" s="8" t="str">
        <f t="shared" si="103"/>
        <v>Gedeeld met OV000186-D01</v>
      </c>
      <c r="AQ187" s="22"/>
      <c r="AR187" s="3" t="str">
        <f t="shared" si="104"/>
        <v>Gedeeld met OV000186-D01</v>
      </c>
      <c r="AS187" s="3" t="str">
        <f t="shared" si="104"/>
        <v>Gedeeld met OV000186-D01</v>
      </c>
      <c r="AT187" s="50" t="str">
        <f t="shared" si="104"/>
        <v>Gedeeld met OV000186-D01</v>
      </c>
      <c r="AU187" s="50" t="str">
        <f t="shared" si="104"/>
        <v>Gedeeld met OV000186-D01</v>
      </c>
      <c r="AV187" s="50" t="str">
        <f t="shared" si="104"/>
        <v>Gedeeld met OV000186-D01</v>
      </c>
      <c r="AW187" s="50" t="str">
        <f t="shared" si="104"/>
        <v>Gedeeld met OV000186-D01</v>
      </c>
      <c r="AX187" s="50" t="str">
        <f t="shared" si="104"/>
        <v>Gedeeld met OV000186-D01</v>
      </c>
      <c r="AY187" s="50" t="str">
        <f t="shared" si="104"/>
        <v>Gedeeld met OV000186-D01</v>
      </c>
      <c r="AZ187" s="50" t="str">
        <f t="shared" si="104"/>
        <v>Gedeeld met OV000186-D01</v>
      </c>
      <c r="BA187" s="50" t="str">
        <f t="shared" si="104"/>
        <v>Gedeeld met OV000186-D01</v>
      </c>
      <c r="BB187" s="50" t="str">
        <f t="shared" si="104"/>
        <v>Gedeeld met OV000186-D01</v>
      </c>
      <c r="BC187" s="50" t="str">
        <f t="shared" si="104"/>
        <v>Gedeeld met OV000186-D01</v>
      </c>
      <c r="BD187" s="50" t="str">
        <f t="shared" si="104"/>
        <v>Gedeeld met OV000186-D01</v>
      </c>
      <c r="BE187" s="50" t="str">
        <f t="shared" si="104"/>
        <v>Gedeeld met OV000186-D01</v>
      </c>
      <c r="BF187" s="50" t="str">
        <f t="shared" si="104"/>
        <v>Gedeeld met OV000186-D01</v>
      </c>
    </row>
    <row r="188" spans="1:59" x14ac:dyDescent="0.2">
      <c r="A188" t="str">
        <f>Tabel1[[#This Row],[Objectcode]]&amp;"-"&amp;Tabel1[[#This Row],[Dakcode]]</f>
        <v>OV000218-D01(1)</v>
      </c>
      <c r="B188" t="s">
        <v>522</v>
      </c>
      <c r="C188" t="s">
        <v>57</v>
      </c>
      <c r="D188" t="s">
        <v>523</v>
      </c>
      <c r="E188" t="s">
        <v>524</v>
      </c>
      <c r="F188" t="s">
        <v>525</v>
      </c>
      <c r="G188" t="s">
        <v>526</v>
      </c>
      <c r="H188">
        <v>2010</v>
      </c>
      <c r="I188" t="s">
        <v>98</v>
      </c>
      <c r="J188"/>
      <c r="K188" s="50">
        <v>2286</v>
      </c>
      <c r="L188" s="68" t="s">
        <v>840</v>
      </c>
      <c r="M188" s="69">
        <v>2040</v>
      </c>
      <c r="N188" s="3" t="s">
        <v>63</v>
      </c>
      <c r="O188" t="s">
        <v>90</v>
      </c>
      <c r="P188" s="53">
        <v>10.4</v>
      </c>
      <c r="Q188" t="s">
        <v>527</v>
      </c>
      <c r="R188" t="s">
        <v>528</v>
      </c>
      <c r="S188" s="50">
        <v>1634</v>
      </c>
      <c r="T188" s="8"/>
      <c r="U188" s="50">
        <v>661</v>
      </c>
      <c r="V188" s="50">
        <v>340</v>
      </c>
      <c r="W188" s="50">
        <f>Tabel1[[#This Row],[Aantal panelen]]*Tabel1[[#This Row],[Paneelpiekvermogen '[Wp']]]/1000</f>
        <v>224.74</v>
      </c>
      <c r="X188" s="50">
        <f>IFERROR(Tabel1[[#This Row],[Totaal piekvermogen '[kWp']]]*1000/Tabel1[[#This Row],[Bruto dakoppervlak '[m2']]],"N.v.t.")</f>
        <v>137.53977968176255</v>
      </c>
      <c r="Y188" s="50">
        <v>798.6</v>
      </c>
      <c r="Z188" s="50">
        <f>Tabel1[[#This Row],[Totaal piekvermogen '[kWp']]]*Tabel1[[#This Row],[Specifieke opbrengst '[kWh/kWp jaar']]]</f>
        <v>179477.364</v>
      </c>
      <c r="AA188" t="s">
        <v>92</v>
      </c>
      <c r="AB188" t="s">
        <v>500</v>
      </c>
      <c r="AC188" s="50">
        <v>7</v>
      </c>
      <c r="AD188" t="s">
        <v>70</v>
      </c>
      <c r="AE188" t="s">
        <v>99</v>
      </c>
      <c r="AF188" s="9" t="s">
        <v>529</v>
      </c>
      <c r="AG188" s="9">
        <v>4997781</v>
      </c>
      <c r="AH188" s="9" t="s">
        <v>73</v>
      </c>
      <c r="AI188" s="60" t="s">
        <v>202</v>
      </c>
      <c r="AJ188" s="60" t="s">
        <v>330</v>
      </c>
      <c r="AK188" s="55">
        <v>80</v>
      </c>
      <c r="AL188" s="55">
        <v>60</v>
      </c>
      <c r="AM188" s="21">
        <v>43497.416666666664</v>
      </c>
      <c r="AN188" s="9" t="s">
        <v>76</v>
      </c>
      <c r="AO188" s="9" t="s">
        <v>102</v>
      </c>
      <c r="AR188" t="s">
        <v>530</v>
      </c>
      <c r="AS188" t="s">
        <v>79</v>
      </c>
      <c r="AT188" s="51" t="s">
        <v>531</v>
      </c>
      <c r="AU188" s="51" t="s">
        <v>532</v>
      </c>
      <c r="AV188" s="51" t="s">
        <v>81</v>
      </c>
      <c r="AW188" s="51" t="s">
        <v>81</v>
      </c>
      <c r="AX188" s="51">
        <v>10</v>
      </c>
      <c r="AY188" s="52">
        <v>1</v>
      </c>
      <c r="AZ188" s="52">
        <v>2</v>
      </c>
      <c r="BA188" s="52">
        <v>10</v>
      </c>
      <c r="BB188" s="52">
        <v>0</v>
      </c>
      <c r="BC188" s="52">
        <v>2</v>
      </c>
      <c r="BD188" s="51">
        <f>(AX188*22)+(AY188*50)+(BB188*22)+(BC188*11)</f>
        <v>292</v>
      </c>
      <c r="BE188" s="51" t="s">
        <v>533</v>
      </c>
      <c r="BF188" s="51" t="s">
        <v>534</v>
      </c>
    </row>
    <row r="189" spans="1:59" x14ac:dyDescent="0.2">
      <c r="A189" t="str">
        <f>Tabel1[[#This Row],[Objectcode]]&amp;"-"&amp;Tabel1[[#This Row],[Dakcode]]</f>
        <v>OV000218-D01(2)</v>
      </c>
      <c r="B189" t="s">
        <v>522</v>
      </c>
      <c r="C189" t="s">
        <v>57</v>
      </c>
      <c r="D189" t="s">
        <v>535</v>
      </c>
      <c r="E189" t="s">
        <v>524</v>
      </c>
      <c r="F189" t="s">
        <v>525</v>
      </c>
      <c r="G189" t="s">
        <v>526</v>
      </c>
      <c r="H189">
        <v>2010</v>
      </c>
      <c r="I189" t="s">
        <v>98</v>
      </c>
      <c r="J189"/>
      <c r="K189" s="50">
        <v>2286</v>
      </c>
      <c r="L189" s="68" t="s">
        <v>840</v>
      </c>
      <c r="M189" s="69">
        <v>2040</v>
      </c>
      <c r="N189" s="3" t="s">
        <v>63</v>
      </c>
      <c r="O189" t="s">
        <v>90</v>
      </c>
      <c r="P189" s="53">
        <v>10.4</v>
      </c>
      <c r="Q189" t="s">
        <v>527</v>
      </c>
      <c r="R189" t="s">
        <v>528</v>
      </c>
      <c r="S189" s="50">
        <v>272</v>
      </c>
      <c r="T189" s="8"/>
      <c r="U189" s="50">
        <v>692</v>
      </c>
      <c r="V189" s="50">
        <v>340</v>
      </c>
      <c r="W189" s="50">
        <f>Tabel1[[#This Row],[Aantal panelen]]*Tabel1[[#This Row],[Paneelpiekvermogen '[Wp']]]/1000</f>
        <v>235.28</v>
      </c>
      <c r="X189" s="50">
        <f>IFERROR(Tabel1[[#This Row],[Totaal piekvermogen '[kWp']]]*1000/Tabel1[[#This Row],[Bruto dakoppervlak '[m2']]],"N.v.t.")</f>
        <v>865</v>
      </c>
      <c r="Y189" s="50">
        <v>798.6</v>
      </c>
      <c r="Z189" s="50">
        <f>Tabel1[[#This Row],[Totaal piekvermogen '[kWp']]]*Tabel1[[#This Row],[Specifieke opbrengst '[kWh/kWp jaar']]]</f>
        <v>187894.60800000001</v>
      </c>
      <c r="AA189" t="s">
        <v>92</v>
      </c>
      <c r="AB189" t="s">
        <v>137</v>
      </c>
      <c r="AC189" s="50">
        <v>17</v>
      </c>
      <c r="AD189" t="s">
        <v>70</v>
      </c>
      <c r="AE189" t="s">
        <v>99</v>
      </c>
      <c r="AF189" s="8" t="str">
        <f t="shared" ref="AF189:AP190" si="105">"Gedeeld met "&amp;$A$188</f>
        <v>Gedeeld met OV000218-D01(1)</v>
      </c>
      <c r="AG189" s="8" t="str">
        <f t="shared" si="105"/>
        <v>Gedeeld met OV000218-D01(1)</v>
      </c>
      <c r="AH189" s="8" t="str">
        <f t="shared" si="105"/>
        <v>Gedeeld met OV000218-D01(1)</v>
      </c>
      <c r="AI189" s="55" t="str">
        <f t="shared" si="105"/>
        <v>Gedeeld met OV000218-D01(1)</v>
      </c>
      <c r="AJ189" s="55" t="str">
        <f t="shared" si="105"/>
        <v>Gedeeld met OV000218-D01(1)</v>
      </c>
      <c r="AK189" s="55" t="str">
        <f t="shared" si="105"/>
        <v>Gedeeld met OV000218-D01(1)</v>
      </c>
      <c r="AL189" s="55" t="str">
        <f t="shared" si="105"/>
        <v>Gedeeld met OV000218-D01(1)</v>
      </c>
      <c r="AM189" s="8" t="str">
        <f t="shared" si="105"/>
        <v>Gedeeld met OV000218-D01(1)</v>
      </c>
      <c r="AN189" s="8" t="str">
        <f t="shared" si="105"/>
        <v>Gedeeld met OV000218-D01(1)</v>
      </c>
      <c r="AO189" s="8" t="str">
        <f t="shared" si="105"/>
        <v>Gedeeld met OV000218-D01(1)</v>
      </c>
      <c r="AP189" s="8" t="str">
        <f t="shared" si="105"/>
        <v>Gedeeld met OV000218-D01(1)</v>
      </c>
      <c r="AQ189" s="22"/>
      <c r="AR189" s="3" t="str">
        <f t="shared" ref="AR189:BF190" si="106">"Gedeeld met "&amp;$A$188</f>
        <v>Gedeeld met OV000218-D01(1)</v>
      </c>
      <c r="AS189" s="3" t="str">
        <f t="shared" si="106"/>
        <v>Gedeeld met OV000218-D01(1)</v>
      </c>
      <c r="AT189" s="50" t="str">
        <f t="shared" si="106"/>
        <v>Gedeeld met OV000218-D01(1)</v>
      </c>
      <c r="AU189" s="50" t="str">
        <f t="shared" si="106"/>
        <v>Gedeeld met OV000218-D01(1)</v>
      </c>
      <c r="AV189" s="50" t="str">
        <f t="shared" si="106"/>
        <v>Gedeeld met OV000218-D01(1)</v>
      </c>
      <c r="AW189" s="50" t="str">
        <f t="shared" si="106"/>
        <v>Gedeeld met OV000218-D01(1)</v>
      </c>
      <c r="AX189" s="50" t="str">
        <f t="shared" si="106"/>
        <v>Gedeeld met OV000218-D01(1)</v>
      </c>
      <c r="AY189" s="50" t="str">
        <f t="shared" si="106"/>
        <v>Gedeeld met OV000218-D01(1)</v>
      </c>
      <c r="AZ189" s="50" t="str">
        <f t="shared" si="106"/>
        <v>Gedeeld met OV000218-D01(1)</v>
      </c>
      <c r="BA189" s="50" t="str">
        <f t="shared" si="106"/>
        <v>Gedeeld met OV000218-D01(1)</v>
      </c>
      <c r="BB189" s="50" t="str">
        <f t="shared" si="106"/>
        <v>Gedeeld met OV000218-D01(1)</v>
      </c>
      <c r="BC189" s="50" t="str">
        <f t="shared" si="106"/>
        <v>Gedeeld met OV000218-D01(1)</v>
      </c>
      <c r="BD189" s="50" t="str">
        <f t="shared" si="106"/>
        <v>Gedeeld met OV000218-D01(1)</v>
      </c>
      <c r="BE189" s="50" t="str">
        <f t="shared" si="106"/>
        <v>Gedeeld met OV000218-D01(1)</v>
      </c>
      <c r="BF189" s="50" t="str">
        <f t="shared" si="106"/>
        <v>Gedeeld met OV000218-D01(1)</v>
      </c>
    </row>
    <row r="190" spans="1:59" x14ac:dyDescent="0.2">
      <c r="A190" t="str">
        <f>Tabel1[[#This Row],[Objectcode]]&amp;"-"&amp;Tabel1[[#This Row],[Dakcode]]</f>
        <v>OV000218-D02</v>
      </c>
      <c r="B190" t="s">
        <v>522</v>
      </c>
      <c r="C190" t="s">
        <v>57</v>
      </c>
      <c r="D190" t="s">
        <v>94</v>
      </c>
      <c r="E190" t="s">
        <v>524</v>
      </c>
      <c r="F190" t="s">
        <v>525</v>
      </c>
      <c r="G190" t="s">
        <v>526</v>
      </c>
      <c r="H190">
        <v>2010</v>
      </c>
      <c r="I190" t="s">
        <v>98</v>
      </c>
      <c r="J190"/>
      <c r="K190" s="50">
        <v>2286</v>
      </c>
      <c r="L190" s="68" t="s">
        <v>840</v>
      </c>
      <c r="M190" s="69">
        <v>2050</v>
      </c>
      <c r="N190" s="3" t="s">
        <v>63</v>
      </c>
      <c r="O190" t="s">
        <v>64</v>
      </c>
      <c r="P190" s="53">
        <v>95</v>
      </c>
      <c r="Q190" t="s">
        <v>536</v>
      </c>
      <c r="R190" t="s">
        <v>528</v>
      </c>
      <c r="S190" s="50">
        <v>174</v>
      </c>
      <c r="T190" s="8"/>
      <c r="U190" s="50">
        <v>38</v>
      </c>
      <c r="V190" s="50">
        <v>340</v>
      </c>
      <c r="W190" s="50">
        <f>Tabel1[[#This Row],[Aantal panelen]]*Tabel1[[#This Row],[Paneelpiekvermogen '[Wp']]]/1000</f>
        <v>12.92</v>
      </c>
      <c r="X190" s="50">
        <f>IFERROR(Tabel1[[#This Row],[Totaal piekvermogen '[kWp']]]*1000/Tabel1[[#This Row],[Bruto dakoppervlak '[m2']]],"N.v.t.")</f>
        <v>74.252873563218387</v>
      </c>
      <c r="Y190" s="50">
        <v>798.6</v>
      </c>
      <c r="Z190" s="50">
        <f>Tabel1[[#This Row],[Totaal piekvermogen '[kWp']]]*Tabel1[[#This Row],[Specifieke opbrengst '[kWh/kWp jaar']]]</f>
        <v>10317.912</v>
      </c>
      <c r="AA190" t="s">
        <v>68</v>
      </c>
      <c r="AB190" t="s">
        <v>147</v>
      </c>
      <c r="AC190" s="50">
        <v>10</v>
      </c>
      <c r="AD190" t="s">
        <v>70</v>
      </c>
      <c r="AE190" t="s">
        <v>99</v>
      </c>
      <c r="AF190" s="8" t="str">
        <f t="shared" si="105"/>
        <v>Gedeeld met OV000218-D01(1)</v>
      </c>
      <c r="AG190" s="8" t="str">
        <f t="shared" si="105"/>
        <v>Gedeeld met OV000218-D01(1)</v>
      </c>
      <c r="AH190" s="8" t="str">
        <f t="shared" si="105"/>
        <v>Gedeeld met OV000218-D01(1)</v>
      </c>
      <c r="AI190" s="55" t="str">
        <f t="shared" si="105"/>
        <v>Gedeeld met OV000218-D01(1)</v>
      </c>
      <c r="AJ190" s="55" t="str">
        <f t="shared" si="105"/>
        <v>Gedeeld met OV000218-D01(1)</v>
      </c>
      <c r="AK190" s="55" t="str">
        <f t="shared" si="105"/>
        <v>Gedeeld met OV000218-D01(1)</v>
      </c>
      <c r="AL190" s="55" t="str">
        <f t="shared" si="105"/>
        <v>Gedeeld met OV000218-D01(1)</v>
      </c>
      <c r="AM190" s="8" t="str">
        <f t="shared" si="105"/>
        <v>Gedeeld met OV000218-D01(1)</v>
      </c>
      <c r="AN190" s="8" t="str">
        <f t="shared" si="105"/>
        <v>Gedeeld met OV000218-D01(1)</v>
      </c>
      <c r="AO190" s="8" t="str">
        <f t="shared" si="105"/>
        <v>Gedeeld met OV000218-D01(1)</v>
      </c>
      <c r="AP190" s="8" t="str">
        <f t="shared" si="105"/>
        <v>Gedeeld met OV000218-D01(1)</v>
      </c>
      <c r="AQ190" s="22"/>
      <c r="AR190" s="3" t="str">
        <f t="shared" si="106"/>
        <v>Gedeeld met OV000218-D01(1)</v>
      </c>
      <c r="AS190" s="3" t="str">
        <f t="shared" si="106"/>
        <v>Gedeeld met OV000218-D01(1)</v>
      </c>
      <c r="AT190" s="50" t="str">
        <f t="shared" si="106"/>
        <v>Gedeeld met OV000218-D01(1)</v>
      </c>
      <c r="AU190" s="50" t="str">
        <f t="shared" si="106"/>
        <v>Gedeeld met OV000218-D01(1)</v>
      </c>
      <c r="AV190" s="50" t="str">
        <f t="shared" si="106"/>
        <v>Gedeeld met OV000218-D01(1)</v>
      </c>
      <c r="AW190" s="50" t="str">
        <f t="shared" si="106"/>
        <v>Gedeeld met OV000218-D01(1)</v>
      </c>
      <c r="AX190" s="50" t="str">
        <f t="shared" si="106"/>
        <v>Gedeeld met OV000218-D01(1)</v>
      </c>
      <c r="AY190" s="50" t="str">
        <f t="shared" si="106"/>
        <v>Gedeeld met OV000218-D01(1)</v>
      </c>
      <c r="AZ190" s="50" t="str">
        <f t="shared" si="106"/>
        <v>Gedeeld met OV000218-D01(1)</v>
      </c>
      <c r="BA190" s="50" t="str">
        <f t="shared" si="106"/>
        <v>Gedeeld met OV000218-D01(1)</v>
      </c>
      <c r="BB190" s="50" t="str">
        <f t="shared" si="106"/>
        <v>Gedeeld met OV000218-D01(1)</v>
      </c>
      <c r="BC190" s="50" t="str">
        <f t="shared" si="106"/>
        <v>Gedeeld met OV000218-D01(1)</v>
      </c>
      <c r="BD190" s="50" t="str">
        <f t="shared" si="106"/>
        <v>Gedeeld met OV000218-D01(1)</v>
      </c>
      <c r="BE190" s="50" t="str">
        <f t="shared" si="106"/>
        <v>Gedeeld met OV000218-D01(1)</v>
      </c>
      <c r="BF190" s="50" t="str">
        <f t="shared" si="106"/>
        <v>Gedeeld met OV000218-D01(1)</v>
      </c>
    </row>
    <row r="191" spans="1:59" x14ac:dyDescent="0.2">
      <c r="A191" t="str">
        <f>Tabel1[[#This Row],[Objectcode]]&amp;"-"&amp;Tabel1[[#This Row],[Dakcode]]</f>
        <v>UT000206-D01</v>
      </c>
      <c r="B191" t="s">
        <v>537</v>
      </c>
      <c r="C191" t="s">
        <v>57</v>
      </c>
      <c r="D191" t="s">
        <v>58</v>
      </c>
      <c r="E191" t="s">
        <v>538</v>
      </c>
      <c r="G191" t="s">
        <v>539</v>
      </c>
      <c r="H191">
        <v>1980</v>
      </c>
      <c r="I191" t="s">
        <v>113</v>
      </c>
      <c r="J191"/>
      <c r="K191" s="50">
        <v>503</v>
      </c>
      <c r="L191" s="68" t="s">
        <v>842</v>
      </c>
      <c r="M191" s="69">
        <v>2025</v>
      </c>
      <c r="N191" s="3" t="s">
        <v>185</v>
      </c>
      <c r="O191" t="s">
        <v>64</v>
      </c>
      <c r="P191" s="53">
        <v>50</v>
      </c>
      <c r="Q191" t="s">
        <v>85</v>
      </c>
      <c r="R191" t="s">
        <v>88</v>
      </c>
      <c r="S191" s="50" t="s">
        <v>114</v>
      </c>
      <c r="T191" s="8" t="s">
        <v>80</v>
      </c>
      <c r="U191" s="50">
        <v>0</v>
      </c>
      <c r="V191" s="50">
        <v>340</v>
      </c>
      <c r="W191" s="50">
        <f>Tabel1[[#This Row],[Aantal panelen]]*Tabel1[[#This Row],[Paneelpiekvermogen '[Wp']]]/1000</f>
        <v>0</v>
      </c>
      <c r="X191" s="50" t="str">
        <f>IFERROR(Tabel1[[#This Row],[Totaal piekvermogen '[kWp']]]*1000/Tabel1[[#This Row],[Bruto dakoppervlak '[m2']]],"N.v.t.")</f>
        <v>N.v.t.</v>
      </c>
      <c r="Y191" s="50" t="s">
        <v>114</v>
      </c>
      <c r="Z191" s="50" t="s">
        <v>114</v>
      </c>
      <c r="AA191" s="29" t="s">
        <v>114</v>
      </c>
      <c r="AB191" s="29" t="s">
        <v>114</v>
      </c>
      <c r="AC191" s="50" t="s">
        <v>114</v>
      </c>
      <c r="AD191" s="29" t="s">
        <v>114</v>
      </c>
      <c r="AE191" t="s">
        <v>491</v>
      </c>
      <c r="AF191" s="9" t="s">
        <v>540</v>
      </c>
      <c r="AG191" s="9">
        <v>61466458</v>
      </c>
      <c r="AH191" s="9" t="s">
        <v>117</v>
      </c>
      <c r="AI191" s="60" t="s">
        <v>196</v>
      </c>
      <c r="AJ191" s="60" t="s">
        <v>197</v>
      </c>
      <c r="AK191" s="55">
        <v>15</v>
      </c>
      <c r="AL191" s="55" t="s">
        <v>79</v>
      </c>
      <c r="AM191" s="21" t="s">
        <v>79</v>
      </c>
      <c r="AN191" s="9" t="s">
        <v>275</v>
      </c>
      <c r="AO191" s="9" t="s">
        <v>79</v>
      </c>
      <c r="AP191" s="9" t="s">
        <v>765</v>
      </c>
      <c r="AR191" t="s">
        <v>80</v>
      </c>
      <c r="AS191" t="s">
        <v>79</v>
      </c>
      <c r="AT191" s="51" t="s">
        <v>767</v>
      </c>
      <c r="AU191" s="51" t="s">
        <v>80</v>
      </c>
      <c r="AV191" s="51" t="s">
        <v>81</v>
      </c>
      <c r="AW191" s="51" t="s">
        <v>114</v>
      </c>
      <c r="AX191" s="51">
        <v>2</v>
      </c>
      <c r="AY191" s="54">
        <v>0</v>
      </c>
      <c r="AZ191" s="54">
        <v>0</v>
      </c>
      <c r="BA191" s="54">
        <v>2</v>
      </c>
      <c r="BB191" s="54">
        <v>0</v>
      </c>
      <c r="BC191" s="54">
        <v>0</v>
      </c>
      <c r="BD191" s="51">
        <f>(AX191*22)+(AY191*50)+(BB191*22)+(BC191*11)</f>
        <v>44</v>
      </c>
      <c r="BE191" s="51">
        <v>50</v>
      </c>
      <c r="BF191" s="51" t="s">
        <v>189</v>
      </c>
      <c r="BG191" s="51" t="s">
        <v>766</v>
      </c>
    </row>
    <row r="192" spans="1:59" ht="10.15" customHeight="1" x14ac:dyDescent="0.2">
      <c r="A192" t="str">
        <f>Tabel1[[#This Row],[Objectcode]]&amp;"-"&amp;Tabel1[[#This Row],[Dakcode]]</f>
        <v>UT000211-D01</v>
      </c>
      <c r="B192" t="s">
        <v>541</v>
      </c>
      <c r="C192" t="s">
        <v>57</v>
      </c>
      <c r="D192" t="s">
        <v>58</v>
      </c>
      <c r="E192" t="s">
        <v>542</v>
      </c>
      <c r="F192" t="s">
        <v>543</v>
      </c>
      <c r="G192" t="s">
        <v>544</v>
      </c>
      <c r="H192">
        <v>2001</v>
      </c>
      <c r="I192" t="s">
        <v>267</v>
      </c>
      <c r="J192"/>
      <c r="K192" s="50">
        <v>1104</v>
      </c>
      <c r="L192" s="68" t="s">
        <v>842</v>
      </c>
      <c r="M192" s="69">
        <v>2026</v>
      </c>
      <c r="N192" s="3" t="s">
        <v>185</v>
      </c>
      <c r="O192" t="s">
        <v>64</v>
      </c>
      <c r="P192" s="53">
        <v>0</v>
      </c>
      <c r="Q192" t="s">
        <v>85</v>
      </c>
      <c r="R192" t="s">
        <v>88</v>
      </c>
      <c r="S192" s="50">
        <v>750</v>
      </c>
      <c r="T192" s="8" t="s">
        <v>80</v>
      </c>
      <c r="U192" s="50">
        <v>0</v>
      </c>
      <c r="V192" s="50">
        <v>340</v>
      </c>
      <c r="W192" s="50">
        <f>Tabel1[[#This Row],[Aantal panelen]]*Tabel1[[#This Row],[Paneelpiekvermogen '[Wp']]]/1000</f>
        <v>0</v>
      </c>
      <c r="X192" s="50">
        <f>IFERROR(Tabel1[[#This Row],[Totaal piekvermogen '[kWp']]]*1000/Tabel1[[#This Row],[Bruto dakoppervlak '[m2']]],"N.v.t.")</f>
        <v>0</v>
      </c>
      <c r="Y192" s="50">
        <v>0</v>
      </c>
      <c r="Z192" s="50">
        <f>Tabel1[[#This Row],[Totaal piekvermogen '[kWp']]]*Tabel1[[#This Row],[Specifieke opbrengst '[kWh/kWp jaar']]]</f>
        <v>0</v>
      </c>
      <c r="AA192" t="s">
        <v>114</v>
      </c>
      <c r="AB192" t="s">
        <v>114</v>
      </c>
      <c r="AC192" s="50" t="s">
        <v>114</v>
      </c>
      <c r="AD192" t="s">
        <v>70</v>
      </c>
      <c r="AE192" t="s">
        <v>491</v>
      </c>
      <c r="AF192" s="9" t="s">
        <v>545</v>
      </c>
      <c r="AG192" s="9">
        <v>4937172</v>
      </c>
      <c r="AH192" s="9" t="s">
        <v>73</v>
      </c>
      <c r="AI192" s="60" t="s">
        <v>79</v>
      </c>
      <c r="AJ192" s="60">
        <v>1100</v>
      </c>
      <c r="AK192" s="55">
        <v>396</v>
      </c>
      <c r="AL192" s="55">
        <v>284</v>
      </c>
      <c r="AM192" s="21">
        <v>43565.520833333336</v>
      </c>
      <c r="AN192" s="9" t="s">
        <v>76</v>
      </c>
      <c r="AO192" s="9" t="s">
        <v>365</v>
      </c>
      <c r="AP192" s="8" t="str">
        <f>"Aangesloten op "&amp;$A$196</f>
        <v>Aangesloten op UT000220-D01</v>
      </c>
      <c r="AR192" s="3" t="str">
        <f>"Aangesloten op "&amp;$A$196</f>
        <v>Aangesloten op UT000220-D01</v>
      </c>
      <c r="AS192" s="3" t="str">
        <f>"Aangesloten op "&amp;$A$196</f>
        <v>Aangesloten op UT000220-D01</v>
      </c>
      <c r="AT192" s="50" t="str">
        <f>"Aangesloten op "&amp;$A$196</f>
        <v>Aangesloten op UT000220-D01</v>
      </c>
      <c r="AU192" s="51" t="s">
        <v>546</v>
      </c>
      <c r="AV192" s="51" t="s">
        <v>81</v>
      </c>
      <c r="AW192" s="51" t="s">
        <v>81</v>
      </c>
      <c r="AX192" s="50">
        <v>52</v>
      </c>
      <c r="AY192" s="50">
        <v>1</v>
      </c>
      <c r="AZ192" s="50">
        <v>0</v>
      </c>
      <c r="BA192" s="50">
        <v>54</v>
      </c>
      <c r="BB192" s="50">
        <v>10</v>
      </c>
      <c r="BC192" s="50">
        <v>4</v>
      </c>
      <c r="BD192" s="51">
        <f>(AX192*22)+(AY192*50)+(BB192*22)+(BC192*11)</f>
        <v>1458</v>
      </c>
      <c r="BE192" s="50">
        <v>90</v>
      </c>
      <c r="BF192" s="50" t="s">
        <v>82</v>
      </c>
      <c r="BG192" s="81" t="s">
        <v>768</v>
      </c>
    </row>
    <row r="193" spans="1:59" x14ac:dyDescent="0.2">
      <c r="A193" t="str">
        <f>Tabel1[[#This Row],[Objectcode]]&amp;"-"&amp;Tabel1[[#This Row],[Dakcode]]</f>
        <v>UT000212-D01</v>
      </c>
      <c r="B193" t="s">
        <v>547</v>
      </c>
      <c r="C193" t="s">
        <v>57</v>
      </c>
      <c r="D193" t="s">
        <v>58</v>
      </c>
      <c r="E193" t="s">
        <v>548</v>
      </c>
      <c r="G193" t="s">
        <v>539</v>
      </c>
      <c r="H193">
        <v>2008</v>
      </c>
      <c r="I193" t="s">
        <v>170</v>
      </c>
      <c r="J193"/>
      <c r="K193" s="50">
        <v>763</v>
      </c>
      <c r="L193" s="68" t="s">
        <v>840</v>
      </c>
      <c r="M193" s="69">
        <v>2028</v>
      </c>
      <c r="N193" s="3" t="s">
        <v>185</v>
      </c>
      <c r="O193" t="s">
        <v>64</v>
      </c>
      <c r="P193" s="53">
        <v>43</v>
      </c>
      <c r="Q193" t="s">
        <v>315</v>
      </c>
      <c r="R193" t="s">
        <v>327</v>
      </c>
      <c r="S193" s="50">
        <v>165</v>
      </c>
      <c r="T193" s="8" t="s">
        <v>306</v>
      </c>
      <c r="U193" s="50">
        <v>56</v>
      </c>
      <c r="V193" s="50">
        <v>340</v>
      </c>
      <c r="W193" s="50">
        <f>Tabel1[[#This Row],[Aantal panelen]]*Tabel1[[#This Row],[Paneelpiekvermogen '[Wp']]]/1000</f>
        <v>19.04</v>
      </c>
      <c r="X193" s="50">
        <f>IFERROR(Tabel1[[#This Row],[Totaal piekvermogen '[kWp']]]*1000/Tabel1[[#This Row],[Bruto dakoppervlak '[m2']]],"N.v.t.")</f>
        <v>115.39393939393939</v>
      </c>
      <c r="Y193" s="53">
        <v>891.2</v>
      </c>
      <c r="Z193" s="50">
        <f>Tabel1[[#This Row],[Totaal piekvermogen '[kWp']]]*Tabel1[[#This Row],[Specifieke opbrengst '[kWh/kWp jaar']]]</f>
        <v>16968.448</v>
      </c>
      <c r="AA193" t="s">
        <v>68</v>
      </c>
      <c r="AB193" t="s">
        <v>69</v>
      </c>
      <c r="AC193" s="50">
        <v>10</v>
      </c>
      <c r="AD193" t="s">
        <v>70</v>
      </c>
      <c r="AE193" t="s">
        <v>491</v>
      </c>
      <c r="AF193" s="9" t="s">
        <v>549</v>
      </c>
      <c r="AG193" s="9">
        <v>4937101</v>
      </c>
      <c r="AH193" s="9" t="s">
        <v>73</v>
      </c>
      <c r="AI193" s="60" t="s">
        <v>74</v>
      </c>
      <c r="AJ193" s="60" t="s">
        <v>550</v>
      </c>
      <c r="AK193" s="55">
        <v>53</v>
      </c>
      <c r="AL193" s="55">
        <v>48</v>
      </c>
      <c r="AM193" s="21">
        <v>43500.395833333336</v>
      </c>
      <c r="AN193" s="9" t="s">
        <v>76</v>
      </c>
      <c r="AO193" s="9" t="s">
        <v>551</v>
      </c>
      <c r="AP193" s="9" t="s">
        <v>493</v>
      </c>
      <c r="AR193" t="s">
        <v>338</v>
      </c>
      <c r="AS193" t="s">
        <v>213</v>
      </c>
      <c r="AT193" s="51" t="s">
        <v>552</v>
      </c>
      <c r="AU193" s="51">
        <v>1</v>
      </c>
      <c r="AV193" s="51" t="s">
        <v>81</v>
      </c>
      <c r="AW193" s="51" t="s">
        <v>81</v>
      </c>
      <c r="AX193" s="51" t="s">
        <v>114</v>
      </c>
      <c r="AY193" s="51" t="s">
        <v>114</v>
      </c>
      <c r="AZ193" s="51" t="s">
        <v>114</v>
      </c>
      <c r="BA193" s="51" t="s">
        <v>114</v>
      </c>
      <c r="BB193" s="51" t="s">
        <v>114</v>
      </c>
      <c r="BC193" s="51" t="s">
        <v>114</v>
      </c>
      <c r="BD193" s="51" t="s">
        <v>114</v>
      </c>
      <c r="BE193" s="51" t="s">
        <v>114</v>
      </c>
      <c r="BF193" s="51" t="s">
        <v>114</v>
      </c>
    </row>
    <row r="194" spans="1:59" x14ac:dyDescent="0.2">
      <c r="A194" t="str">
        <f>Tabel1[[#This Row],[Objectcode]]&amp;"-"&amp;Tabel1[[#This Row],[Dakcode]]</f>
        <v>UT000212-D02</v>
      </c>
      <c r="B194" t="s">
        <v>547</v>
      </c>
      <c r="C194" t="s">
        <v>57</v>
      </c>
      <c r="D194" t="s">
        <v>94</v>
      </c>
      <c r="E194" t="s">
        <v>548</v>
      </c>
      <c r="G194" t="s">
        <v>539</v>
      </c>
      <c r="H194">
        <v>2008</v>
      </c>
      <c r="I194" t="s">
        <v>170</v>
      </c>
      <c r="J194"/>
      <c r="K194" s="50">
        <v>763</v>
      </c>
      <c r="L194" s="68" t="s">
        <v>840</v>
      </c>
      <c r="M194" s="69">
        <v>2028</v>
      </c>
      <c r="N194" s="3" t="s">
        <v>185</v>
      </c>
      <c r="O194" t="s">
        <v>64</v>
      </c>
      <c r="P194" s="53">
        <v>43</v>
      </c>
      <c r="Q194" t="s">
        <v>315</v>
      </c>
      <c r="R194" t="s">
        <v>327</v>
      </c>
      <c r="S194" s="50">
        <v>150</v>
      </c>
      <c r="T194" s="8" t="s">
        <v>306</v>
      </c>
      <c r="U194" s="50">
        <v>42</v>
      </c>
      <c r="V194" s="50">
        <v>340</v>
      </c>
      <c r="W194" s="50">
        <f>Tabel1[[#This Row],[Aantal panelen]]*Tabel1[[#This Row],[Paneelpiekvermogen '[Wp']]]/1000</f>
        <v>14.28</v>
      </c>
      <c r="X194" s="50">
        <f>IFERROR(Tabel1[[#This Row],[Totaal piekvermogen '[kWp']]]*1000/Tabel1[[#This Row],[Bruto dakoppervlak '[m2']]],"N.v.t.")</f>
        <v>95.2</v>
      </c>
      <c r="Y194" s="53">
        <v>891.2</v>
      </c>
      <c r="Z194" s="50">
        <f>Tabel1[[#This Row],[Totaal piekvermogen '[kWp']]]*Tabel1[[#This Row],[Specifieke opbrengst '[kWh/kWp jaar']]]</f>
        <v>12726.335999999999</v>
      </c>
      <c r="AA194" t="s">
        <v>68</v>
      </c>
      <c r="AB194" t="s">
        <v>69</v>
      </c>
      <c r="AC194" s="50">
        <v>10</v>
      </c>
      <c r="AD194" t="s">
        <v>70</v>
      </c>
      <c r="AE194" t="s">
        <v>491</v>
      </c>
      <c r="AF194" s="9" t="s">
        <v>549</v>
      </c>
      <c r="AG194" s="9">
        <v>4937101</v>
      </c>
      <c r="AH194" s="9" t="s">
        <v>73</v>
      </c>
      <c r="AI194" s="60" t="s">
        <v>74</v>
      </c>
      <c r="AJ194" s="60" t="s">
        <v>550</v>
      </c>
      <c r="AK194" s="55">
        <v>53</v>
      </c>
      <c r="AL194" s="55">
        <v>48</v>
      </c>
      <c r="AM194" s="21">
        <v>43500.395833333336</v>
      </c>
      <c r="AN194" s="9" t="s">
        <v>76</v>
      </c>
      <c r="AO194" s="9" t="s">
        <v>551</v>
      </c>
      <c r="AP194" s="9" t="s">
        <v>493</v>
      </c>
      <c r="AR194" t="str">
        <f t="shared" ref="AR194:BF194" si="107">"Gedeeld met "&amp;$A$193</f>
        <v>Gedeeld met UT000212-D01</v>
      </c>
      <c r="AS194" t="str">
        <f t="shared" si="107"/>
        <v>Gedeeld met UT000212-D01</v>
      </c>
      <c r="AT194" s="51" t="str">
        <f t="shared" si="107"/>
        <v>Gedeeld met UT000212-D01</v>
      </c>
      <c r="AU194" s="51" t="str">
        <f t="shared" si="107"/>
        <v>Gedeeld met UT000212-D01</v>
      </c>
      <c r="AV194" s="51" t="str">
        <f t="shared" si="107"/>
        <v>Gedeeld met UT000212-D01</v>
      </c>
      <c r="AW194" s="51" t="str">
        <f t="shared" si="107"/>
        <v>Gedeeld met UT000212-D01</v>
      </c>
      <c r="AX194" s="51" t="str">
        <f t="shared" si="107"/>
        <v>Gedeeld met UT000212-D01</v>
      </c>
      <c r="AY194" s="51" t="str">
        <f t="shared" si="107"/>
        <v>Gedeeld met UT000212-D01</v>
      </c>
      <c r="AZ194" s="51" t="str">
        <f t="shared" si="107"/>
        <v>Gedeeld met UT000212-D01</v>
      </c>
      <c r="BA194" s="51" t="str">
        <f t="shared" si="107"/>
        <v>Gedeeld met UT000212-D01</v>
      </c>
      <c r="BB194" s="51" t="str">
        <f t="shared" si="107"/>
        <v>Gedeeld met UT000212-D01</v>
      </c>
      <c r="BC194" s="51" t="str">
        <f t="shared" si="107"/>
        <v>Gedeeld met UT000212-D01</v>
      </c>
      <c r="BD194" s="51" t="str">
        <f t="shared" si="107"/>
        <v>Gedeeld met UT000212-D01</v>
      </c>
      <c r="BE194" s="51" t="str">
        <f t="shared" si="107"/>
        <v>Gedeeld met UT000212-D01</v>
      </c>
      <c r="BF194" s="51" t="str">
        <f t="shared" si="107"/>
        <v>Gedeeld met UT000212-D01</v>
      </c>
      <c r="BG194" s="51" t="s">
        <v>553</v>
      </c>
    </row>
    <row r="195" spans="1:59" x14ac:dyDescent="0.2">
      <c r="A195" t="str">
        <f>Tabel1[[#This Row],[Objectcode]]&amp;"-"&amp;Tabel1[[#This Row],[Dakcode]]</f>
        <v>UT000219-</v>
      </c>
      <c r="B195" t="s">
        <v>554</v>
      </c>
      <c r="C195" t="s">
        <v>173</v>
      </c>
      <c r="E195" t="s">
        <v>555</v>
      </c>
      <c r="G195" t="s">
        <v>556</v>
      </c>
      <c r="H195">
        <v>2001</v>
      </c>
      <c r="I195" t="s">
        <v>222</v>
      </c>
      <c r="J195"/>
      <c r="K195" s="50">
        <v>2771</v>
      </c>
      <c r="L195" s="68" t="s">
        <v>130</v>
      </c>
      <c r="M195" s="69">
        <v>2062</v>
      </c>
      <c r="N195" s="3" t="s">
        <v>185</v>
      </c>
      <c r="O195" t="s">
        <v>114</v>
      </c>
      <c r="P195" s="53" t="s">
        <v>114</v>
      </c>
      <c r="Q195" t="s">
        <v>114</v>
      </c>
      <c r="R195" t="s">
        <v>114</v>
      </c>
      <c r="S195" s="53" t="s">
        <v>114</v>
      </c>
      <c r="T195" s="8" t="s">
        <v>80</v>
      </c>
      <c r="U195" s="50">
        <v>0</v>
      </c>
      <c r="V195" s="50">
        <v>340</v>
      </c>
      <c r="W195" s="50">
        <f>Tabel1[[#This Row],[Aantal panelen]]*Tabel1[[#This Row],[Paneelpiekvermogen '[Wp']]]/1000</f>
        <v>0</v>
      </c>
      <c r="X195" s="50" t="str">
        <f>IFERROR(Tabel1[[#This Row],[Totaal piekvermogen '[kWp']]]*1000/Tabel1[[#This Row],[Bruto dakoppervlak '[m2']]],"N.v.t.")</f>
        <v>N.v.t.</v>
      </c>
      <c r="Y195" s="50" t="s">
        <v>114</v>
      </c>
      <c r="Z195" s="50" t="s">
        <v>114</v>
      </c>
      <c r="AA195" s="29" t="s">
        <v>114</v>
      </c>
      <c r="AB195" s="29" t="s">
        <v>114</v>
      </c>
      <c r="AC195" s="50" t="s">
        <v>114</v>
      </c>
      <c r="AD195" s="29" t="s">
        <v>114</v>
      </c>
      <c r="AE195" t="s">
        <v>491</v>
      </c>
      <c r="AF195" s="9" t="s">
        <v>545</v>
      </c>
      <c r="AG195" s="9">
        <v>4937172</v>
      </c>
      <c r="AH195" s="9" t="s">
        <v>73</v>
      </c>
      <c r="AI195" s="60" t="s">
        <v>79</v>
      </c>
      <c r="AJ195" s="60">
        <v>1100</v>
      </c>
      <c r="AK195" s="55">
        <v>396</v>
      </c>
      <c r="AL195" s="55">
        <v>284</v>
      </c>
      <c r="AM195" s="21">
        <v>43565.520833333336</v>
      </c>
      <c r="AN195" s="9" t="s">
        <v>76</v>
      </c>
      <c r="AO195" s="9" t="s">
        <v>365</v>
      </c>
      <c r="AP195" s="9" t="s">
        <v>769</v>
      </c>
      <c r="AR195" t="s">
        <v>121</v>
      </c>
      <c r="AS195" t="s">
        <v>79</v>
      </c>
      <c r="AT195" s="51" t="s">
        <v>79</v>
      </c>
      <c r="AU195" s="51" t="s">
        <v>770</v>
      </c>
      <c r="AV195" s="51" t="s">
        <v>81</v>
      </c>
      <c r="AW195" s="51" t="s">
        <v>114</v>
      </c>
      <c r="AX195" s="60" t="str">
        <f t="shared" ref="AX195:BF195" si="108">"Gedeeld met "&amp;$A$196</f>
        <v>Gedeeld met UT000220-D01</v>
      </c>
      <c r="AY195" s="60" t="str">
        <f t="shared" si="108"/>
        <v>Gedeeld met UT000220-D01</v>
      </c>
      <c r="AZ195" s="60" t="str">
        <f t="shared" si="108"/>
        <v>Gedeeld met UT000220-D01</v>
      </c>
      <c r="BA195" s="60" t="str">
        <f t="shared" si="108"/>
        <v>Gedeeld met UT000220-D01</v>
      </c>
      <c r="BB195" s="60" t="str">
        <f t="shared" si="108"/>
        <v>Gedeeld met UT000220-D01</v>
      </c>
      <c r="BC195" s="60" t="str">
        <f t="shared" si="108"/>
        <v>Gedeeld met UT000220-D01</v>
      </c>
      <c r="BD195" s="60" t="str">
        <f t="shared" si="108"/>
        <v>Gedeeld met UT000220-D01</v>
      </c>
      <c r="BE195" s="60" t="str">
        <f t="shared" si="108"/>
        <v>Gedeeld met UT000220-D01</v>
      </c>
      <c r="BF195" s="60" t="str">
        <f t="shared" si="108"/>
        <v>Gedeeld met UT000220-D01</v>
      </c>
      <c r="BG195" s="51" t="s">
        <v>771</v>
      </c>
    </row>
    <row r="196" spans="1:59" x14ac:dyDescent="0.2">
      <c r="A196" t="str">
        <f>Tabel1[[#This Row],[Objectcode]]&amp;"-"&amp;Tabel1[[#This Row],[Dakcode]]</f>
        <v>UT000220-D01</v>
      </c>
      <c r="B196" t="s">
        <v>557</v>
      </c>
      <c r="C196" t="s">
        <v>57</v>
      </c>
      <c r="D196" t="s">
        <v>58</v>
      </c>
      <c r="E196" t="s">
        <v>558</v>
      </c>
      <c r="G196" t="s">
        <v>559</v>
      </c>
      <c r="H196">
        <v>2001</v>
      </c>
      <c r="I196" t="s">
        <v>170</v>
      </c>
      <c r="J196"/>
      <c r="K196" s="50">
        <v>1462</v>
      </c>
      <c r="L196" s="68" t="s">
        <v>841</v>
      </c>
      <c r="M196" s="69">
        <v>2019</v>
      </c>
      <c r="N196" s="3" t="s">
        <v>185</v>
      </c>
      <c r="O196" t="s">
        <v>64</v>
      </c>
      <c r="P196" s="53">
        <v>15</v>
      </c>
      <c r="Q196" t="s">
        <v>85</v>
      </c>
      <c r="R196" t="s">
        <v>86</v>
      </c>
      <c r="S196" s="50">
        <v>307</v>
      </c>
      <c r="T196" s="8" t="s">
        <v>67</v>
      </c>
      <c r="U196" s="50">
        <v>0</v>
      </c>
      <c r="V196" s="50">
        <v>340</v>
      </c>
      <c r="W196" s="50">
        <f>Tabel1[[#This Row],[Aantal panelen]]*Tabel1[[#This Row],[Paneelpiekvermogen '[Wp']]]/1000</f>
        <v>0</v>
      </c>
      <c r="X196" s="50">
        <f>IFERROR(Tabel1[[#This Row],[Totaal piekvermogen '[kWp']]]*1000/Tabel1[[#This Row],[Bruto dakoppervlak '[m2']]],"N.v.t.")</f>
        <v>0</v>
      </c>
      <c r="Y196" s="50" t="s">
        <v>114</v>
      </c>
      <c r="Z196" s="50" t="s">
        <v>114</v>
      </c>
      <c r="AA196" s="29" t="s">
        <v>114</v>
      </c>
      <c r="AB196" s="29" t="s">
        <v>114</v>
      </c>
      <c r="AC196" s="50" t="s">
        <v>114</v>
      </c>
      <c r="AD196" s="29" t="s">
        <v>114</v>
      </c>
      <c r="AE196" t="s">
        <v>491</v>
      </c>
      <c r="AF196" s="9" t="s">
        <v>560</v>
      </c>
      <c r="AG196" s="9">
        <v>4937158</v>
      </c>
      <c r="AH196" s="9" t="s">
        <v>73</v>
      </c>
      <c r="AI196" s="60" t="s">
        <v>74</v>
      </c>
      <c r="AJ196" s="60" t="s">
        <v>243</v>
      </c>
      <c r="AK196" s="55">
        <v>70</v>
      </c>
      <c r="AL196" s="55">
        <v>55</v>
      </c>
      <c r="AM196" s="21">
        <v>43641.09375</v>
      </c>
      <c r="AN196" s="9" t="s">
        <v>76</v>
      </c>
      <c r="AO196" s="9" t="s">
        <v>551</v>
      </c>
      <c r="AP196" s="9" t="s">
        <v>561</v>
      </c>
      <c r="AR196">
        <v>0</v>
      </c>
      <c r="AS196" t="s">
        <v>79</v>
      </c>
      <c r="AT196" s="51">
        <v>273</v>
      </c>
      <c r="AU196" s="51">
        <v>0</v>
      </c>
      <c r="AV196" s="51" t="s">
        <v>81</v>
      </c>
      <c r="AW196" s="51" t="s">
        <v>81</v>
      </c>
      <c r="AX196" s="51">
        <v>50</v>
      </c>
      <c r="AY196" s="52">
        <v>1</v>
      </c>
      <c r="AZ196" s="52">
        <v>0</v>
      </c>
      <c r="BA196" s="52">
        <v>52</v>
      </c>
      <c r="BB196" s="52">
        <v>5</v>
      </c>
      <c r="BC196" s="52">
        <v>2</v>
      </c>
      <c r="BD196" s="51">
        <f>(AX196*22)+(AY196*50)+(BB196*22)+(BC196*11)</f>
        <v>1282</v>
      </c>
      <c r="BE196" s="51">
        <v>80</v>
      </c>
      <c r="BF196" s="51" t="s">
        <v>144</v>
      </c>
    </row>
    <row r="197" spans="1:59" x14ac:dyDescent="0.2">
      <c r="A197" t="str">
        <f>Tabel1[[#This Row],[Objectcode]]&amp;"-"&amp;Tabel1[[#This Row],[Dakcode]]</f>
        <v>UT000220-D02</v>
      </c>
      <c r="B197" t="s">
        <v>557</v>
      </c>
      <c r="C197" t="s">
        <v>57</v>
      </c>
      <c r="D197" t="s">
        <v>94</v>
      </c>
      <c r="E197" t="s">
        <v>558</v>
      </c>
      <c r="G197" t="s">
        <v>559</v>
      </c>
      <c r="H197">
        <v>2001</v>
      </c>
      <c r="I197" t="s">
        <v>170</v>
      </c>
      <c r="J197"/>
      <c r="K197" s="50">
        <v>1462</v>
      </c>
      <c r="L197" s="68" t="s">
        <v>841</v>
      </c>
      <c r="M197" s="69">
        <v>2035</v>
      </c>
      <c r="N197" s="3" t="s">
        <v>185</v>
      </c>
      <c r="O197" t="s">
        <v>64</v>
      </c>
      <c r="P197" s="53">
        <v>15</v>
      </c>
      <c r="Q197" t="s">
        <v>85</v>
      </c>
      <c r="R197" t="s">
        <v>86</v>
      </c>
      <c r="S197" s="50">
        <v>134</v>
      </c>
      <c r="T197" s="8" t="s">
        <v>67</v>
      </c>
      <c r="U197" s="50">
        <v>26</v>
      </c>
      <c r="V197" s="50">
        <v>340</v>
      </c>
      <c r="W197" s="50">
        <f>Tabel1[[#This Row],[Aantal panelen]]*Tabel1[[#This Row],[Paneelpiekvermogen '[Wp']]]/1000</f>
        <v>8.84</v>
      </c>
      <c r="X197" s="50">
        <f>IFERROR(Tabel1[[#This Row],[Totaal piekvermogen '[kWp']]]*1000/Tabel1[[#This Row],[Bruto dakoppervlak '[m2']]],"N.v.t.")</f>
        <v>65.97014925373135</v>
      </c>
      <c r="Y197" s="50">
        <v>740.6</v>
      </c>
      <c r="Z197" s="50">
        <f>Tabel1[[#This Row],[Totaal piekvermogen '[kWp']]]*Tabel1[[#This Row],[Specifieke opbrengst '[kWh/kWp jaar']]]</f>
        <v>6546.9040000000005</v>
      </c>
      <c r="AA197" t="s">
        <v>68</v>
      </c>
      <c r="AB197" t="s">
        <v>69</v>
      </c>
      <c r="AC197" s="50">
        <v>10</v>
      </c>
      <c r="AD197" t="s">
        <v>319</v>
      </c>
      <c r="AE197" t="s">
        <v>491</v>
      </c>
      <c r="AF197" s="9" t="s">
        <v>560</v>
      </c>
      <c r="AG197" s="9" t="str">
        <f t="shared" ref="AG197:AP199" si="109">"Gedeeld met "&amp;$A$196</f>
        <v>Gedeeld met UT000220-D01</v>
      </c>
      <c r="AH197" s="9" t="str">
        <f t="shared" si="109"/>
        <v>Gedeeld met UT000220-D01</v>
      </c>
      <c r="AI197" s="60" t="str">
        <f t="shared" si="109"/>
        <v>Gedeeld met UT000220-D01</v>
      </c>
      <c r="AJ197" s="60" t="str">
        <f t="shared" si="109"/>
        <v>Gedeeld met UT000220-D01</v>
      </c>
      <c r="AK197" s="60" t="str">
        <f t="shared" si="109"/>
        <v>Gedeeld met UT000220-D01</v>
      </c>
      <c r="AL197" s="60" t="str">
        <f t="shared" si="109"/>
        <v>Gedeeld met UT000220-D01</v>
      </c>
      <c r="AM197" s="9" t="str">
        <f t="shared" si="109"/>
        <v>Gedeeld met UT000220-D01</v>
      </c>
      <c r="AN197" s="9" t="str">
        <f t="shared" si="109"/>
        <v>Gedeeld met UT000220-D01</v>
      </c>
      <c r="AO197" s="9" t="str">
        <f t="shared" si="109"/>
        <v>Gedeeld met UT000220-D01</v>
      </c>
      <c r="AP197" s="9" t="str">
        <f t="shared" si="109"/>
        <v>Gedeeld met UT000220-D01</v>
      </c>
      <c r="AR197" s="9" t="str">
        <f t="shared" ref="AR197:AU199" si="110">"Gedeeld met "&amp;$A$196</f>
        <v>Gedeeld met UT000220-D01</v>
      </c>
      <c r="AS197" s="9" t="str">
        <f t="shared" si="110"/>
        <v>Gedeeld met UT000220-D01</v>
      </c>
      <c r="AT197" s="60" t="str">
        <f t="shared" si="110"/>
        <v>Gedeeld met UT000220-D01</v>
      </c>
      <c r="AU197" s="60" t="str">
        <f t="shared" si="110"/>
        <v>Gedeeld met UT000220-D01</v>
      </c>
      <c r="AX197" s="60" t="str">
        <f t="shared" ref="AX197:BF199" si="111">"Gedeeld met "&amp;$A$196</f>
        <v>Gedeeld met UT000220-D01</v>
      </c>
      <c r="AY197" s="60" t="str">
        <f t="shared" si="111"/>
        <v>Gedeeld met UT000220-D01</v>
      </c>
      <c r="AZ197" s="60" t="str">
        <f t="shared" si="111"/>
        <v>Gedeeld met UT000220-D01</v>
      </c>
      <c r="BA197" s="60" t="str">
        <f t="shared" si="111"/>
        <v>Gedeeld met UT000220-D01</v>
      </c>
      <c r="BB197" s="60" t="str">
        <f t="shared" si="111"/>
        <v>Gedeeld met UT000220-D01</v>
      </c>
      <c r="BC197" s="60" t="str">
        <f t="shared" si="111"/>
        <v>Gedeeld met UT000220-D01</v>
      </c>
      <c r="BD197" s="60" t="str">
        <f t="shared" si="111"/>
        <v>Gedeeld met UT000220-D01</v>
      </c>
      <c r="BE197" s="60" t="str">
        <f t="shared" si="111"/>
        <v>Gedeeld met UT000220-D01</v>
      </c>
      <c r="BF197" s="60" t="str">
        <f t="shared" si="111"/>
        <v>Gedeeld met UT000220-D01</v>
      </c>
    </row>
    <row r="198" spans="1:59" x14ac:dyDescent="0.2">
      <c r="A198" t="str">
        <f>Tabel1[[#This Row],[Objectcode]]&amp;"-"&amp;Tabel1[[#This Row],[Dakcode]]</f>
        <v>UT000220-D03</v>
      </c>
      <c r="B198" t="s">
        <v>557</v>
      </c>
      <c r="C198" t="s">
        <v>57</v>
      </c>
      <c r="D198" t="s">
        <v>126</v>
      </c>
      <c r="E198" t="s">
        <v>558</v>
      </c>
      <c r="G198" t="s">
        <v>559</v>
      </c>
      <c r="H198">
        <v>2001</v>
      </c>
      <c r="I198" t="s">
        <v>170</v>
      </c>
      <c r="J198"/>
      <c r="K198" s="50">
        <v>1462</v>
      </c>
      <c r="L198" s="68" t="s">
        <v>841</v>
      </c>
      <c r="M198" s="69">
        <v>2019</v>
      </c>
      <c r="N198" s="3" t="s">
        <v>185</v>
      </c>
      <c r="O198" t="s">
        <v>64</v>
      </c>
      <c r="P198" s="53">
        <v>15</v>
      </c>
      <c r="Q198" t="s">
        <v>315</v>
      </c>
      <c r="R198" t="s">
        <v>86</v>
      </c>
      <c r="S198" s="50">
        <v>144.1</v>
      </c>
      <c r="T198" s="8" t="s">
        <v>67</v>
      </c>
      <c r="U198" s="50">
        <v>16</v>
      </c>
      <c r="V198" s="50">
        <v>340</v>
      </c>
      <c r="W198" s="50">
        <f>Tabel1[[#This Row],[Aantal panelen]]*Tabel1[[#This Row],[Paneelpiekvermogen '[Wp']]]/1000</f>
        <v>5.44</v>
      </c>
      <c r="X198" s="50">
        <f>IFERROR(Tabel1[[#This Row],[Totaal piekvermogen '[kWp']]]*1000/Tabel1[[#This Row],[Bruto dakoppervlak '[m2']]],"N.v.t.")</f>
        <v>37.751561415683554</v>
      </c>
      <c r="Y198" s="50">
        <v>740.6</v>
      </c>
      <c r="Z198" s="50">
        <f>Tabel1[[#This Row],[Totaal piekvermogen '[kWp']]]*Tabel1[[#This Row],[Specifieke opbrengst '[kWh/kWp jaar']]]</f>
        <v>4028.8640000000005</v>
      </c>
      <c r="AA198" t="s">
        <v>68</v>
      </c>
      <c r="AB198" t="s">
        <v>328</v>
      </c>
      <c r="AC198" s="50">
        <v>10</v>
      </c>
      <c r="AD198" t="s">
        <v>319</v>
      </c>
      <c r="AE198" t="s">
        <v>491</v>
      </c>
      <c r="AF198" s="9" t="s">
        <v>560</v>
      </c>
      <c r="AG198" s="9" t="str">
        <f t="shared" si="109"/>
        <v>Gedeeld met UT000220-D01</v>
      </c>
      <c r="AH198" s="9" t="str">
        <f t="shared" si="109"/>
        <v>Gedeeld met UT000220-D01</v>
      </c>
      <c r="AI198" s="60" t="str">
        <f t="shared" si="109"/>
        <v>Gedeeld met UT000220-D01</v>
      </c>
      <c r="AJ198" s="60" t="str">
        <f t="shared" si="109"/>
        <v>Gedeeld met UT000220-D01</v>
      </c>
      <c r="AK198" s="60" t="str">
        <f t="shared" si="109"/>
        <v>Gedeeld met UT000220-D01</v>
      </c>
      <c r="AL198" s="60" t="str">
        <f t="shared" si="109"/>
        <v>Gedeeld met UT000220-D01</v>
      </c>
      <c r="AM198" s="9" t="str">
        <f t="shared" si="109"/>
        <v>Gedeeld met UT000220-D01</v>
      </c>
      <c r="AN198" s="9" t="str">
        <f t="shared" si="109"/>
        <v>Gedeeld met UT000220-D01</v>
      </c>
      <c r="AO198" s="9" t="str">
        <f t="shared" si="109"/>
        <v>Gedeeld met UT000220-D01</v>
      </c>
      <c r="AP198" s="9" t="str">
        <f t="shared" si="109"/>
        <v>Gedeeld met UT000220-D01</v>
      </c>
      <c r="AR198" s="9" t="str">
        <f t="shared" si="110"/>
        <v>Gedeeld met UT000220-D01</v>
      </c>
      <c r="AS198" s="9" t="str">
        <f t="shared" si="110"/>
        <v>Gedeeld met UT000220-D01</v>
      </c>
      <c r="AT198" s="60" t="str">
        <f t="shared" si="110"/>
        <v>Gedeeld met UT000220-D01</v>
      </c>
      <c r="AU198" s="60" t="str">
        <f t="shared" si="110"/>
        <v>Gedeeld met UT000220-D01</v>
      </c>
      <c r="AX198" s="60" t="str">
        <f t="shared" si="111"/>
        <v>Gedeeld met UT000220-D01</v>
      </c>
      <c r="AY198" s="60" t="str">
        <f t="shared" si="111"/>
        <v>Gedeeld met UT000220-D01</v>
      </c>
      <c r="AZ198" s="60" t="str">
        <f t="shared" si="111"/>
        <v>Gedeeld met UT000220-D01</v>
      </c>
      <c r="BA198" s="60" t="str">
        <f t="shared" si="111"/>
        <v>Gedeeld met UT000220-D01</v>
      </c>
      <c r="BB198" s="60" t="str">
        <f t="shared" si="111"/>
        <v>Gedeeld met UT000220-D01</v>
      </c>
      <c r="BC198" s="60" t="str">
        <f t="shared" si="111"/>
        <v>Gedeeld met UT000220-D01</v>
      </c>
      <c r="BD198" s="60" t="str">
        <f t="shared" si="111"/>
        <v>Gedeeld met UT000220-D01</v>
      </c>
      <c r="BE198" s="60" t="str">
        <f t="shared" si="111"/>
        <v>Gedeeld met UT000220-D01</v>
      </c>
      <c r="BF198" s="60" t="str">
        <f t="shared" si="111"/>
        <v>Gedeeld met UT000220-D01</v>
      </c>
    </row>
    <row r="199" spans="1:59" x14ac:dyDescent="0.2">
      <c r="A199" t="str">
        <f>Tabel1[[#This Row],[Objectcode]]&amp;"-"&amp;Tabel1[[#This Row],[Dakcode]]</f>
        <v>UT000220-D04</v>
      </c>
      <c r="B199" t="s">
        <v>557</v>
      </c>
      <c r="C199" t="s">
        <v>57</v>
      </c>
      <c r="D199" t="s">
        <v>153</v>
      </c>
      <c r="E199" t="s">
        <v>558</v>
      </c>
      <c r="G199" t="s">
        <v>559</v>
      </c>
      <c r="H199">
        <v>2001</v>
      </c>
      <c r="I199" t="s">
        <v>170</v>
      </c>
      <c r="J199"/>
      <c r="K199" s="50">
        <v>1462</v>
      </c>
      <c r="L199" s="68" t="s">
        <v>841</v>
      </c>
      <c r="M199" s="69">
        <v>2035</v>
      </c>
      <c r="N199" s="3" t="s">
        <v>185</v>
      </c>
      <c r="O199" t="s">
        <v>64</v>
      </c>
      <c r="P199" s="53">
        <v>15</v>
      </c>
      <c r="Q199" t="s">
        <v>85</v>
      </c>
      <c r="R199" t="s">
        <v>86</v>
      </c>
      <c r="S199" s="50">
        <v>415</v>
      </c>
      <c r="T199" s="8" t="s">
        <v>67</v>
      </c>
      <c r="U199" s="50">
        <v>0</v>
      </c>
      <c r="V199" s="50">
        <v>340</v>
      </c>
      <c r="W199" s="50">
        <f>Tabel1[[#This Row],[Aantal panelen]]*Tabel1[[#This Row],[Paneelpiekvermogen '[Wp']]]/1000</f>
        <v>0</v>
      </c>
      <c r="X199" s="50">
        <f>IFERROR(Tabel1[[#This Row],[Totaal piekvermogen '[kWp']]]*1000/Tabel1[[#This Row],[Bruto dakoppervlak '[m2']]],"N.v.t.")</f>
        <v>0</v>
      </c>
      <c r="Y199" s="50" t="s">
        <v>114</v>
      </c>
      <c r="Z199" s="50" t="s">
        <v>114</v>
      </c>
      <c r="AA199" s="29" t="s">
        <v>114</v>
      </c>
      <c r="AB199" s="29" t="s">
        <v>114</v>
      </c>
      <c r="AC199" s="50" t="s">
        <v>114</v>
      </c>
      <c r="AD199" s="29" t="s">
        <v>114</v>
      </c>
      <c r="AE199" t="s">
        <v>491</v>
      </c>
      <c r="AF199" s="9" t="s">
        <v>560</v>
      </c>
      <c r="AG199" s="9" t="str">
        <f t="shared" si="109"/>
        <v>Gedeeld met UT000220-D01</v>
      </c>
      <c r="AH199" s="9" t="str">
        <f t="shared" si="109"/>
        <v>Gedeeld met UT000220-D01</v>
      </c>
      <c r="AI199" s="60" t="str">
        <f t="shared" si="109"/>
        <v>Gedeeld met UT000220-D01</v>
      </c>
      <c r="AJ199" s="60" t="str">
        <f t="shared" si="109"/>
        <v>Gedeeld met UT000220-D01</v>
      </c>
      <c r="AK199" s="60" t="str">
        <f t="shared" si="109"/>
        <v>Gedeeld met UT000220-D01</v>
      </c>
      <c r="AL199" s="60" t="str">
        <f t="shared" si="109"/>
        <v>Gedeeld met UT000220-D01</v>
      </c>
      <c r="AM199" s="9" t="str">
        <f t="shared" si="109"/>
        <v>Gedeeld met UT000220-D01</v>
      </c>
      <c r="AN199" s="9" t="str">
        <f t="shared" si="109"/>
        <v>Gedeeld met UT000220-D01</v>
      </c>
      <c r="AO199" s="9" t="str">
        <f t="shared" si="109"/>
        <v>Gedeeld met UT000220-D01</v>
      </c>
      <c r="AP199" s="9" t="str">
        <f t="shared" si="109"/>
        <v>Gedeeld met UT000220-D01</v>
      </c>
      <c r="AR199" s="9" t="str">
        <f t="shared" si="110"/>
        <v>Gedeeld met UT000220-D01</v>
      </c>
      <c r="AS199" s="9" t="str">
        <f t="shared" si="110"/>
        <v>Gedeeld met UT000220-D01</v>
      </c>
      <c r="AT199" s="60" t="str">
        <f t="shared" si="110"/>
        <v>Gedeeld met UT000220-D01</v>
      </c>
      <c r="AU199" s="60" t="str">
        <f t="shared" si="110"/>
        <v>Gedeeld met UT000220-D01</v>
      </c>
      <c r="AX199" s="60" t="str">
        <f t="shared" si="111"/>
        <v>Gedeeld met UT000220-D01</v>
      </c>
      <c r="AY199" s="60" t="str">
        <f t="shared" si="111"/>
        <v>Gedeeld met UT000220-D01</v>
      </c>
      <c r="AZ199" s="60" t="str">
        <f t="shared" si="111"/>
        <v>Gedeeld met UT000220-D01</v>
      </c>
      <c r="BA199" s="60" t="str">
        <f t="shared" si="111"/>
        <v>Gedeeld met UT000220-D01</v>
      </c>
      <c r="BB199" s="60" t="str">
        <f t="shared" si="111"/>
        <v>Gedeeld met UT000220-D01</v>
      </c>
      <c r="BC199" s="60" t="str">
        <f t="shared" si="111"/>
        <v>Gedeeld met UT000220-D01</v>
      </c>
      <c r="BD199" s="60" t="str">
        <f t="shared" si="111"/>
        <v>Gedeeld met UT000220-D01</v>
      </c>
      <c r="BE199" s="60" t="str">
        <f t="shared" si="111"/>
        <v>Gedeeld met UT000220-D01</v>
      </c>
      <c r="BF199" s="60" t="str">
        <f t="shared" si="111"/>
        <v>Gedeeld met UT000220-D01</v>
      </c>
    </row>
    <row r="200" spans="1:59" x14ac:dyDescent="0.2">
      <c r="A200" t="str">
        <f>Tabel1[[#This Row],[Objectcode]]&amp;"-"&amp;Tabel1[[#This Row],[Dakcode]]</f>
        <v>UT000260 -D01</v>
      </c>
      <c r="B200" t="s">
        <v>565</v>
      </c>
      <c r="C200" t="s">
        <v>57</v>
      </c>
      <c r="D200" t="s">
        <v>58</v>
      </c>
      <c r="E200" t="s">
        <v>566</v>
      </c>
      <c r="G200" t="s">
        <v>567</v>
      </c>
      <c r="H200">
        <v>1995</v>
      </c>
      <c r="I200" t="s">
        <v>399</v>
      </c>
      <c r="J200"/>
      <c r="K200" s="50">
        <v>1208</v>
      </c>
      <c r="L200" s="68" t="s">
        <v>848</v>
      </c>
      <c r="M200" s="69">
        <v>2020</v>
      </c>
      <c r="N200" s="3" t="s">
        <v>185</v>
      </c>
      <c r="O200" t="s">
        <v>64</v>
      </c>
      <c r="P200" s="53" t="s">
        <v>79</v>
      </c>
      <c r="Q200" t="s">
        <v>85</v>
      </c>
      <c r="R200" t="s">
        <v>79</v>
      </c>
      <c r="S200" s="50">
        <v>471</v>
      </c>
      <c r="T200" s="8" t="s">
        <v>67</v>
      </c>
      <c r="U200" s="50" t="s">
        <v>79</v>
      </c>
      <c r="V200" s="50">
        <v>340</v>
      </c>
      <c r="W200" s="50">
        <v>0</v>
      </c>
      <c r="X200" s="50">
        <f>IFERROR(Tabel1[[#This Row],[Totaal piekvermogen '[kWp']]]*1000/Tabel1[[#This Row],[Bruto dakoppervlak '[m2']]],"N.v.t.")</f>
        <v>0</v>
      </c>
      <c r="Y200" s="50">
        <v>823</v>
      </c>
      <c r="Z200" s="50">
        <f>Tabel1[[#This Row],[Totaal piekvermogen '[kWp']]]*Tabel1[[#This Row],[Specifieke opbrengst '[kWh/kWp jaar']]]</f>
        <v>0</v>
      </c>
      <c r="AA200" t="s">
        <v>68</v>
      </c>
      <c r="AB200" t="s">
        <v>223</v>
      </c>
      <c r="AC200" s="50">
        <v>10</v>
      </c>
      <c r="AD200" t="s">
        <v>79</v>
      </c>
      <c r="AE200" t="s">
        <v>115</v>
      </c>
      <c r="AF200" s="9" t="s">
        <v>568</v>
      </c>
      <c r="AG200" s="9" t="s">
        <v>569</v>
      </c>
      <c r="AH200" s="9" t="s">
        <v>73</v>
      </c>
      <c r="AI200" s="60" t="s">
        <v>74</v>
      </c>
      <c r="AJ200" s="60" t="s">
        <v>119</v>
      </c>
      <c r="AK200" s="55">
        <v>34</v>
      </c>
      <c r="AL200" s="55">
        <v>32</v>
      </c>
      <c r="AM200" s="21">
        <v>43488</v>
      </c>
      <c r="AN200" s="9" t="s">
        <v>76</v>
      </c>
      <c r="AO200" s="9" t="s">
        <v>570</v>
      </c>
      <c r="AP200" s="9" t="s">
        <v>77</v>
      </c>
      <c r="AR200" t="s">
        <v>530</v>
      </c>
      <c r="AS200" t="s">
        <v>79</v>
      </c>
      <c r="AT200" s="51" t="s">
        <v>79</v>
      </c>
      <c r="AU200" s="51" t="s">
        <v>80</v>
      </c>
      <c r="AV200" s="51" t="s">
        <v>81</v>
      </c>
      <c r="AW200" s="51" t="s">
        <v>81</v>
      </c>
      <c r="AX200" s="51">
        <v>4</v>
      </c>
      <c r="AY200" s="51">
        <v>0</v>
      </c>
      <c r="AZ200" s="51">
        <v>0</v>
      </c>
      <c r="BA200" s="51">
        <v>4</v>
      </c>
      <c r="BB200" s="51">
        <v>0</v>
      </c>
      <c r="BC200" s="51">
        <v>0</v>
      </c>
      <c r="BD200" s="51">
        <f>(AX200*22)+(AY200*50)+(BB200*22)+(BC200*11)</f>
        <v>88</v>
      </c>
      <c r="BE200" s="51">
        <v>35</v>
      </c>
      <c r="BF200" s="51" t="s">
        <v>82</v>
      </c>
      <c r="BG200" s="51" t="s">
        <v>787</v>
      </c>
    </row>
    <row r="201" spans="1:59" x14ac:dyDescent="0.2">
      <c r="A201" t="str">
        <f>Tabel1[[#This Row],[Objectcode]]&amp;"-"&amp;Tabel1[[#This Row],[Dakcode]]</f>
        <v>UT000260A-D01</v>
      </c>
      <c r="B201" t="s">
        <v>786</v>
      </c>
      <c r="C201" t="s">
        <v>57</v>
      </c>
      <c r="D201" t="s">
        <v>58</v>
      </c>
      <c r="E201" t="s">
        <v>566</v>
      </c>
      <c r="G201" t="s">
        <v>567</v>
      </c>
      <c r="H201">
        <v>1995</v>
      </c>
      <c r="I201" t="s">
        <v>399</v>
      </c>
      <c r="J201"/>
      <c r="K201" s="50">
        <v>1208</v>
      </c>
      <c r="L201" s="68" t="s">
        <v>130</v>
      </c>
      <c r="M201" s="69">
        <v>2025</v>
      </c>
      <c r="N201" s="3" t="s">
        <v>185</v>
      </c>
      <c r="O201" t="s">
        <v>64</v>
      </c>
      <c r="P201" s="53">
        <v>15</v>
      </c>
      <c r="Q201" t="s">
        <v>85</v>
      </c>
      <c r="R201" t="s">
        <v>79</v>
      </c>
      <c r="S201" s="50">
        <v>398</v>
      </c>
      <c r="T201" s="8" t="s">
        <v>67</v>
      </c>
      <c r="U201" s="50">
        <v>156</v>
      </c>
      <c r="V201" s="50">
        <v>340</v>
      </c>
      <c r="W201" s="50">
        <f>Tabel1[[#This Row],[Aantal panelen]]*Tabel1[[#This Row],[Paneelpiekvermogen '[Wp']]]/1000</f>
        <v>53.04</v>
      </c>
      <c r="X201" s="50">
        <f>IFERROR(Tabel1[[#This Row],[Totaal piekvermogen '[kWp']]]*1000/Tabel1[[#This Row],[Bruto dakoppervlak '[m2']]],"N.v.t.")</f>
        <v>133.26633165829145</v>
      </c>
      <c r="Y201" s="50">
        <v>823</v>
      </c>
      <c r="Z201" s="50">
        <f>Tabel1[[#This Row],[Totaal piekvermogen '[kWp']]]*Tabel1[[#This Row],[Specifieke opbrengst '[kWh/kWp jaar']]]</f>
        <v>43651.92</v>
      </c>
      <c r="AA201" t="s">
        <v>68</v>
      </c>
      <c r="AB201" t="s">
        <v>223</v>
      </c>
      <c r="AC201" s="50">
        <v>10</v>
      </c>
      <c r="AD201" t="s">
        <v>79</v>
      </c>
      <c r="AE201" t="s">
        <v>115</v>
      </c>
      <c r="AF201" s="9" t="s">
        <v>568</v>
      </c>
      <c r="AG201" t="str">
        <f t="shared" ref="AG201:AP204" si="112">"Gedeeld met "&amp;$A$200</f>
        <v>Gedeeld met UT000260 -D01</v>
      </c>
      <c r="AH201" t="str">
        <f t="shared" si="112"/>
        <v>Gedeeld met UT000260 -D01</v>
      </c>
      <c r="AI201" s="51" t="str">
        <f t="shared" si="112"/>
        <v>Gedeeld met UT000260 -D01</v>
      </c>
      <c r="AJ201" s="51" t="str">
        <f t="shared" si="112"/>
        <v>Gedeeld met UT000260 -D01</v>
      </c>
      <c r="AK201" s="51" t="str">
        <f t="shared" si="112"/>
        <v>Gedeeld met UT000260 -D01</v>
      </c>
      <c r="AL201" s="51" t="str">
        <f t="shared" si="112"/>
        <v>Gedeeld met UT000260 -D01</v>
      </c>
      <c r="AM201" t="str">
        <f t="shared" si="112"/>
        <v>Gedeeld met UT000260 -D01</v>
      </c>
      <c r="AN201" t="str">
        <f t="shared" si="112"/>
        <v>Gedeeld met UT000260 -D01</v>
      </c>
      <c r="AO201" t="str">
        <f t="shared" si="112"/>
        <v>Gedeeld met UT000260 -D01</v>
      </c>
      <c r="AP201" t="str">
        <f t="shared" si="112"/>
        <v>Gedeeld met UT000260 -D01</v>
      </c>
      <c r="AR201" t="str">
        <f t="shared" ref="AR201:AZ204" si="113">"Gedeeld met "&amp;$A$200</f>
        <v>Gedeeld met UT000260 -D01</v>
      </c>
      <c r="AS201" t="str">
        <f t="shared" si="113"/>
        <v>Gedeeld met UT000260 -D01</v>
      </c>
      <c r="AT201" s="51" t="str">
        <f t="shared" si="113"/>
        <v>Gedeeld met UT000260 -D01</v>
      </c>
      <c r="AU201" s="51" t="str">
        <f t="shared" si="113"/>
        <v>Gedeeld met UT000260 -D01</v>
      </c>
      <c r="AV201" s="51" t="str">
        <f t="shared" si="113"/>
        <v>Gedeeld met UT000260 -D01</v>
      </c>
      <c r="AW201" s="51" t="str">
        <f t="shared" si="113"/>
        <v>Gedeeld met UT000260 -D01</v>
      </c>
      <c r="AX201" s="51" t="str">
        <f t="shared" si="113"/>
        <v>Gedeeld met UT000260 -D01</v>
      </c>
      <c r="AY201" s="51" t="str">
        <f t="shared" si="113"/>
        <v>Gedeeld met UT000260 -D01</v>
      </c>
      <c r="AZ201" s="51" t="str">
        <f t="shared" si="113"/>
        <v>Gedeeld met UT000260 -D01</v>
      </c>
      <c r="BA201" s="51" t="str">
        <f t="shared" ref="BA201:BG204" si="114">"Gedeeld met "&amp;$A$200</f>
        <v>Gedeeld met UT000260 -D01</v>
      </c>
      <c r="BB201" s="51" t="str">
        <f t="shared" si="114"/>
        <v>Gedeeld met UT000260 -D01</v>
      </c>
      <c r="BC201" s="51" t="str">
        <f t="shared" si="114"/>
        <v>Gedeeld met UT000260 -D01</v>
      </c>
      <c r="BD201" s="51" t="str">
        <f t="shared" si="114"/>
        <v>Gedeeld met UT000260 -D01</v>
      </c>
      <c r="BE201" s="51" t="str">
        <f t="shared" si="114"/>
        <v>Gedeeld met UT000260 -D01</v>
      </c>
      <c r="BF201" s="51" t="str">
        <f t="shared" si="114"/>
        <v>Gedeeld met UT000260 -D01</v>
      </c>
      <c r="BG201" s="51" t="str">
        <f t="shared" si="114"/>
        <v>Gedeeld met UT000260 -D01</v>
      </c>
    </row>
    <row r="202" spans="1:59" x14ac:dyDescent="0.2">
      <c r="A202" t="str">
        <f>Tabel1[[#This Row],[Objectcode]]&amp;"-"&amp;Tabel1[[#This Row],[Dakcode]]</f>
        <v>UT000260A-D02</v>
      </c>
      <c r="B202" t="s">
        <v>786</v>
      </c>
      <c r="C202" t="s">
        <v>57</v>
      </c>
      <c r="D202" t="s">
        <v>94</v>
      </c>
      <c r="E202" t="s">
        <v>566</v>
      </c>
      <c r="G202" t="s">
        <v>567</v>
      </c>
      <c r="H202">
        <v>1995</v>
      </c>
      <c r="I202" t="s">
        <v>399</v>
      </c>
      <c r="J202"/>
      <c r="K202" s="50">
        <v>1208</v>
      </c>
      <c r="L202" s="68" t="s">
        <v>130</v>
      </c>
      <c r="M202" s="69">
        <v>2025</v>
      </c>
      <c r="N202" s="3" t="s">
        <v>185</v>
      </c>
      <c r="O202" t="s">
        <v>64</v>
      </c>
      <c r="P202" s="53">
        <v>15</v>
      </c>
      <c r="Q202" t="s">
        <v>85</v>
      </c>
      <c r="R202" t="s">
        <v>79</v>
      </c>
      <c r="S202" s="50">
        <v>140</v>
      </c>
      <c r="T202" s="8" t="s">
        <v>67</v>
      </c>
      <c r="U202" s="50">
        <v>26</v>
      </c>
      <c r="V202" s="50">
        <v>340</v>
      </c>
      <c r="W202" s="50">
        <f>Tabel1[[#This Row],[Aantal panelen]]*Tabel1[[#This Row],[Paneelpiekvermogen '[Wp']]]/1000</f>
        <v>8.84</v>
      </c>
      <c r="X202" s="50">
        <f>IFERROR(Tabel1[[#This Row],[Totaal piekvermogen '[kWp']]]*1000/Tabel1[[#This Row],[Bruto dakoppervlak '[m2']]],"N.v.t.")</f>
        <v>63.142857142857146</v>
      </c>
      <c r="Y202" s="50">
        <v>823</v>
      </c>
      <c r="Z202" s="50">
        <f>Tabel1[[#This Row],[Totaal piekvermogen '[kWp']]]*Tabel1[[#This Row],[Specifieke opbrengst '[kWh/kWp jaar']]]</f>
        <v>7275.32</v>
      </c>
      <c r="AA202" t="s">
        <v>68</v>
      </c>
      <c r="AB202" t="s">
        <v>223</v>
      </c>
      <c r="AC202" s="50">
        <v>10</v>
      </c>
      <c r="AD202" t="s">
        <v>79</v>
      </c>
      <c r="AE202" t="s">
        <v>115</v>
      </c>
      <c r="AF202" s="9" t="s">
        <v>568</v>
      </c>
      <c r="AG202" t="str">
        <f t="shared" si="112"/>
        <v>Gedeeld met UT000260 -D01</v>
      </c>
      <c r="AH202" t="str">
        <f t="shared" si="112"/>
        <v>Gedeeld met UT000260 -D01</v>
      </c>
      <c r="AI202" s="51" t="str">
        <f t="shared" si="112"/>
        <v>Gedeeld met UT000260 -D01</v>
      </c>
      <c r="AJ202" s="51" t="str">
        <f t="shared" si="112"/>
        <v>Gedeeld met UT000260 -D01</v>
      </c>
      <c r="AK202" s="51" t="str">
        <f t="shared" si="112"/>
        <v>Gedeeld met UT000260 -D01</v>
      </c>
      <c r="AL202" s="51" t="str">
        <f t="shared" si="112"/>
        <v>Gedeeld met UT000260 -D01</v>
      </c>
      <c r="AM202" t="str">
        <f t="shared" si="112"/>
        <v>Gedeeld met UT000260 -D01</v>
      </c>
      <c r="AN202" t="str">
        <f t="shared" si="112"/>
        <v>Gedeeld met UT000260 -D01</v>
      </c>
      <c r="AO202" t="str">
        <f t="shared" si="112"/>
        <v>Gedeeld met UT000260 -D01</v>
      </c>
      <c r="AP202" t="str">
        <f t="shared" si="112"/>
        <v>Gedeeld met UT000260 -D01</v>
      </c>
      <c r="AR202" t="str">
        <f t="shared" si="113"/>
        <v>Gedeeld met UT000260 -D01</v>
      </c>
      <c r="AS202" t="str">
        <f t="shared" si="113"/>
        <v>Gedeeld met UT000260 -D01</v>
      </c>
      <c r="AT202" s="51" t="str">
        <f t="shared" si="113"/>
        <v>Gedeeld met UT000260 -D01</v>
      </c>
      <c r="AU202" s="51" t="str">
        <f t="shared" si="113"/>
        <v>Gedeeld met UT000260 -D01</v>
      </c>
      <c r="AV202" s="51" t="str">
        <f t="shared" si="113"/>
        <v>Gedeeld met UT000260 -D01</v>
      </c>
      <c r="AW202" s="51" t="str">
        <f t="shared" si="113"/>
        <v>Gedeeld met UT000260 -D01</v>
      </c>
      <c r="AX202" s="51" t="str">
        <f t="shared" si="113"/>
        <v>Gedeeld met UT000260 -D01</v>
      </c>
      <c r="AY202" s="51" t="str">
        <f t="shared" si="113"/>
        <v>Gedeeld met UT000260 -D01</v>
      </c>
      <c r="AZ202" s="51" t="str">
        <f t="shared" si="113"/>
        <v>Gedeeld met UT000260 -D01</v>
      </c>
      <c r="BA202" s="51" t="str">
        <f t="shared" si="114"/>
        <v>Gedeeld met UT000260 -D01</v>
      </c>
      <c r="BB202" s="51" t="str">
        <f t="shared" si="114"/>
        <v>Gedeeld met UT000260 -D01</v>
      </c>
      <c r="BC202" s="51" t="str">
        <f t="shared" si="114"/>
        <v>Gedeeld met UT000260 -D01</v>
      </c>
      <c r="BD202" s="51" t="str">
        <f t="shared" si="114"/>
        <v>Gedeeld met UT000260 -D01</v>
      </c>
      <c r="BE202" s="51" t="str">
        <f t="shared" si="114"/>
        <v>Gedeeld met UT000260 -D01</v>
      </c>
      <c r="BF202" s="51" t="str">
        <f t="shared" si="114"/>
        <v>Gedeeld met UT000260 -D01</v>
      </c>
      <c r="BG202" s="51" t="str">
        <f t="shared" si="114"/>
        <v>Gedeeld met UT000260 -D01</v>
      </c>
    </row>
    <row r="203" spans="1:59" x14ac:dyDescent="0.2">
      <c r="A203" t="str">
        <f>Tabel1[[#This Row],[Objectcode]]&amp;"-"&amp;Tabel1[[#This Row],[Dakcode]]</f>
        <v>UT000260B-D01</v>
      </c>
      <c r="B203" t="s">
        <v>571</v>
      </c>
      <c r="C203" t="s">
        <v>57</v>
      </c>
      <c r="D203" t="s">
        <v>58</v>
      </c>
      <c r="E203" t="s">
        <v>566</v>
      </c>
      <c r="G203" t="s">
        <v>567</v>
      </c>
      <c r="H203">
        <v>1995</v>
      </c>
      <c r="I203" t="s">
        <v>399</v>
      </c>
      <c r="J203"/>
      <c r="K203" s="50">
        <v>1208</v>
      </c>
      <c r="L203" s="68" t="s">
        <v>130</v>
      </c>
      <c r="M203" s="69">
        <v>2030</v>
      </c>
      <c r="N203" s="3" t="s">
        <v>185</v>
      </c>
      <c r="O203" t="s">
        <v>90</v>
      </c>
      <c r="P203" s="53">
        <v>14</v>
      </c>
      <c r="Q203" t="s">
        <v>85</v>
      </c>
      <c r="R203" t="s">
        <v>79</v>
      </c>
      <c r="S203" s="50">
        <v>158</v>
      </c>
      <c r="T203" s="8" t="s">
        <v>67</v>
      </c>
      <c r="U203" s="50">
        <v>177</v>
      </c>
      <c r="V203" s="50">
        <v>340</v>
      </c>
      <c r="W203" s="50">
        <f>Tabel1[[#This Row],[Aantal panelen]]*Tabel1[[#This Row],[Paneelpiekvermogen '[Wp']]]/1000</f>
        <v>60.18</v>
      </c>
      <c r="X203" s="50">
        <f>IFERROR(Tabel1[[#This Row],[Totaal piekvermogen '[kWp']]]*1000/Tabel1[[#This Row],[Bruto dakoppervlak '[m2']]],"N.v.t.")</f>
        <v>380.88607594936707</v>
      </c>
      <c r="Y203" s="50">
        <v>823</v>
      </c>
      <c r="Z203" s="50">
        <f>Tabel1[[#This Row],[Totaal piekvermogen '[kWp']]]*Tabel1[[#This Row],[Specifieke opbrengst '[kWh/kWp jaar']]]</f>
        <v>49528.14</v>
      </c>
      <c r="AA203" s="3" t="s">
        <v>92</v>
      </c>
      <c r="AB203" t="s">
        <v>125</v>
      </c>
      <c r="AC203" s="50">
        <v>8</v>
      </c>
      <c r="AD203" t="s">
        <v>79</v>
      </c>
      <c r="AE203" t="s">
        <v>115</v>
      </c>
      <c r="AF203" s="9" t="s">
        <v>568</v>
      </c>
      <c r="AG203" t="str">
        <f t="shared" si="112"/>
        <v>Gedeeld met UT000260 -D01</v>
      </c>
      <c r="AH203" t="str">
        <f t="shared" si="112"/>
        <v>Gedeeld met UT000260 -D01</v>
      </c>
      <c r="AI203" s="51" t="str">
        <f t="shared" si="112"/>
        <v>Gedeeld met UT000260 -D01</v>
      </c>
      <c r="AJ203" s="51" t="str">
        <f t="shared" si="112"/>
        <v>Gedeeld met UT000260 -D01</v>
      </c>
      <c r="AK203" s="51" t="str">
        <f t="shared" si="112"/>
        <v>Gedeeld met UT000260 -D01</v>
      </c>
      <c r="AL203" s="51" t="str">
        <f t="shared" si="112"/>
        <v>Gedeeld met UT000260 -D01</v>
      </c>
      <c r="AM203" t="str">
        <f t="shared" si="112"/>
        <v>Gedeeld met UT000260 -D01</v>
      </c>
      <c r="AN203" t="str">
        <f t="shared" si="112"/>
        <v>Gedeeld met UT000260 -D01</v>
      </c>
      <c r="AO203" t="str">
        <f t="shared" si="112"/>
        <v>Gedeeld met UT000260 -D01</v>
      </c>
      <c r="AP203" t="str">
        <f t="shared" si="112"/>
        <v>Gedeeld met UT000260 -D01</v>
      </c>
      <c r="AR203" t="str">
        <f t="shared" si="113"/>
        <v>Gedeeld met UT000260 -D01</v>
      </c>
      <c r="AS203" t="str">
        <f t="shared" si="113"/>
        <v>Gedeeld met UT000260 -D01</v>
      </c>
      <c r="AT203" s="51" t="str">
        <f t="shared" si="113"/>
        <v>Gedeeld met UT000260 -D01</v>
      </c>
      <c r="AU203" s="51" t="str">
        <f t="shared" si="113"/>
        <v>Gedeeld met UT000260 -D01</v>
      </c>
      <c r="AV203" s="51" t="str">
        <f t="shared" si="113"/>
        <v>Gedeeld met UT000260 -D01</v>
      </c>
      <c r="AW203" s="51" t="str">
        <f t="shared" si="113"/>
        <v>Gedeeld met UT000260 -D01</v>
      </c>
      <c r="AX203" s="51" t="str">
        <f t="shared" si="113"/>
        <v>Gedeeld met UT000260 -D01</v>
      </c>
      <c r="AY203" s="51" t="str">
        <f t="shared" si="113"/>
        <v>Gedeeld met UT000260 -D01</v>
      </c>
      <c r="AZ203" s="51" t="str">
        <f t="shared" si="113"/>
        <v>Gedeeld met UT000260 -D01</v>
      </c>
      <c r="BA203" s="51" t="str">
        <f t="shared" si="114"/>
        <v>Gedeeld met UT000260 -D01</v>
      </c>
      <c r="BB203" s="51" t="str">
        <f t="shared" si="114"/>
        <v>Gedeeld met UT000260 -D01</v>
      </c>
      <c r="BC203" s="51" t="str">
        <f t="shared" si="114"/>
        <v>Gedeeld met UT000260 -D01</v>
      </c>
      <c r="BD203" s="51" t="str">
        <f t="shared" si="114"/>
        <v>Gedeeld met UT000260 -D01</v>
      </c>
      <c r="BE203" s="51" t="str">
        <f t="shared" si="114"/>
        <v>Gedeeld met UT000260 -D01</v>
      </c>
      <c r="BF203" s="51" t="str">
        <f t="shared" si="114"/>
        <v>Gedeeld met UT000260 -D01</v>
      </c>
      <c r="BG203" s="51" t="str">
        <f t="shared" si="114"/>
        <v>Gedeeld met UT000260 -D01</v>
      </c>
    </row>
    <row r="204" spans="1:59" x14ac:dyDescent="0.2">
      <c r="A204" t="str">
        <f>Tabel1[[#This Row],[Objectcode]]&amp;"-"&amp;Tabel1[[#This Row],[Dakcode]]</f>
        <v>UT000260B-D02</v>
      </c>
      <c r="B204" t="s">
        <v>571</v>
      </c>
      <c r="C204" t="s">
        <v>57</v>
      </c>
      <c r="D204" t="s">
        <v>94</v>
      </c>
      <c r="E204" t="s">
        <v>566</v>
      </c>
      <c r="G204" t="s">
        <v>567</v>
      </c>
      <c r="H204">
        <v>1995</v>
      </c>
      <c r="I204" t="s">
        <v>399</v>
      </c>
      <c r="J204"/>
      <c r="K204" s="50">
        <v>1208</v>
      </c>
      <c r="L204" s="68" t="s">
        <v>130</v>
      </c>
      <c r="M204" s="69">
        <v>2030</v>
      </c>
      <c r="N204" s="3" t="s">
        <v>185</v>
      </c>
      <c r="O204" t="s">
        <v>90</v>
      </c>
      <c r="P204" s="53">
        <v>14</v>
      </c>
      <c r="Q204" t="s">
        <v>85</v>
      </c>
      <c r="R204" t="s">
        <v>79</v>
      </c>
      <c r="S204" s="50">
        <v>158</v>
      </c>
      <c r="T204" s="8" t="s">
        <v>67</v>
      </c>
      <c r="U204" s="50">
        <v>177</v>
      </c>
      <c r="V204" s="50">
        <v>340</v>
      </c>
      <c r="W204" s="50">
        <f>Tabel1[[#This Row],[Aantal panelen]]*Tabel1[[#This Row],[Paneelpiekvermogen '[Wp']]]/1000</f>
        <v>60.18</v>
      </c>
      <c r="X204" s="50">
        <f>IFERROR(Tabel1[[#This Row],[Totaal piekvermogen '[kWp']]]*1000/Tabel1[[#This Row],[Bruto dakoppervlak '[m2']]],"N.v.t.")</f>
        <v>380.88607594936707</v>
      </c>
      <c r="Y204" s="50">
        <v>823</v>
      </c>
      <c r="Z204" s="50">
        <f>Tabel1[[#This Row],[Totaal piekvermogen '[kWp']]]*Tabel1[[#This Row],[Specifieke opbrengst '[kWh/kWp jaar']]]</f>
        <v>49528.14</v>
      </c>
      <c r="AA204" t="s">
        <v>92</v>
      </c>
      <c r="AB204" t="s">
        <v>127</v>
      </c>
      <c r="AC204" s="50">
        <v>8</v>
      </c>
      <c r="AD204" t="s">
        <v>79</v>
      </c>
      <c r="AE204" t="s">
        <v>115</v>
      </c>
      <c r="AF204" s="9" t="s">
        <v>568</v>
      </c>
      <c r="AG204" t="str">
        <f t="shared" si="112"/>
        <v>Gedeeld met UT000260 -D01</v>
      </c>
      <c r="AH204" t="str">
        <f t="shared" si="112"/>
        <v>Gedeeld met UT000260 -D01</v>
      </c>
      <c r="AI204" s="51" t="str">
        <f t="shared" si="112"/>
        <v>Gedeeld met UT000260 -D01</v>
      </c>
      <c r="AJ204" s="51" t="str">
        <f t="shared" si="112"/>
        <v>Gedeeld met UT000260 -D01</v>
      </c>
      <c r="AK204" s="51" t="str">
        <f t="shared" si="112"/>
        <v>Gedeeld met UT000260 -D01</v>
      </c>
      <c r="AL204" s="51" t="str">
        <f t="shared" si="112"/>
        <v>Gedeeld met UT000260 -D01</v>
      </c>
      <c r="AM204" t="str">
        <f t="shared" si="112"/>
        <v>Gedeeld met UT000260 -D01</v>
      </c>
      <c r="AN204" t="str">
        <f t="shared" si="112"/>
        <v>Gedeeld met UT000260 -D01</v>
      </c>
      <c r="AO204" t="str">
        <f t="shared" si="112"/>
        <v>Gedeeld met UT000260 -D01</v>
      </c>
      <c r="AP204" t="str">
        <f t="shared" si="112"/>
        <v>Gedeeld met UT000260 -D01</v>
      </c>
      <c r="AR204" t="str">
        <f t="shared" si="113"/>
        <v>Gedeeld met UT000260 -D01</v>
      </c>
      <c r="AS204" t="str">
        <f t="shared" si="113"/>
        <v>Gedeeld met UT000260 -D01</v>
      </c>
      <c r="AT204" s="51" t="str">
        <f t="shared" si="113"/>
        <v>Gedeeld met UT000260 -D01</v>
      </c>
      <c r="AU204" s="51" t="str">
        <f t="shared" si="113"/>
        <v>Gedeeld met UT000260 -D01</v>
      </c>
      <c r="AV204" s="51" t="str">
        <f t="shared" si="113"/>
        <v>Gedeeld met UT000260 -D01</v>
      </c>
      <c r="AW204" s="51" t="str">
        <f t="shared" si="113"/>
        <v>Gedeeld met UT000260 -D01</v>
      </c>
      <c r="AX204" s="51" t="str">
        <f t="shared" si="113"/>
        <v>Gedeeld met UT000260 -D01</v>
      </c>
      <c r="AY204" s="51" t="str">
        <f t="shared" si="113"/>
        <v>Gedeeld met UT000260 -D01</v>
      </c>
      <c r="AZ204" s="51" t="str">
        <f t="shared" si="113"/>
        <v>Gedeeld met UT000260 -D01</v>
      </c>
      <c r="BA204" s="51" t="str">
        <f t="shared" si="114"/>
        <v>Gedeeld met UT000260 -D01</v>
      </c>
      <c r="BB204" s="51" t="str">
        <f t="shared" si="114"/>
        <v>Gedeeld met UT000260 -D01</v>
      </c>
      <c r="BC204" s="51" t="str">
        <f t="shared" si="114"/>
        <v>Gedeeld met UT000260 -D01</v>
      </c>
      <c r="BD204" s="51" t="str">
        <f t="shared" si="114"/>
        <v>Gedeeld met UT000260 -D01</v>
      </c>
      <c r="BE204" s="51" t="str">
        <f t="shared" si="114"/>
        <v>Gedeeld met UT000260 -D01</v>
      </c>
      <c r="BF204" s="51" t="str">
        <f t="shared" si="114"/>
        <v>Gedeeld met UT000260 -D01</v>
      </c>
      <c r="BG204" s="51" t="str">
        <f t="shared" si="114"/>
        <v>Gedeeld met UT000260 -D01</v>
      </c>
    </row>
    <row r="205" spans="1:59" x14ac:dyDescent="0.2">
      <c r="A205" t="str">
        <f>Tabel1[[#This Row],[Objectcode]]&amp;"-"&amp;Tabel1[[#This Row],[Dakcode]]</f>
        <v>UT000272a-D01(1)</v>
      </c>
      <c r="B205" t="s">
        <v>576</v>
      </c>
      <c r="C205" t="s">
        <v>57</v>
      </c>
      <c r="D205" t="s">
        <v>523</v>
      </c>
      <c r="E205" t="s">
        <v>573</v>
      </c>
      <c r="F205" t="s">
        <v>835</v>
      </c>
      <c r="G205" t="s">
        <v>574</v>
      </c>
      <c r="H205">
        <v>2016</v>
      </c>
      <c r="I205" t="s">
        <v>267</v>
      </c>
      <c r="J205"/>
      <c r="K205" s="50">
        <v>336</v>
      </c>
      <c r="L205" s="68" t="s">
        <v>130</v>
      </c>
      <c r="M205" s="69">
        <v>2056</v>
      </c>
      <c r="N205" s="3" t="s">
        <v>185</v>
      </c>
      <c r="O205" t="s">
        <v>90</v>
      </c>
      <c r="P205" s="53">
        <v>15</v>
      </c>
      <c r="Q205" t="s">
        <v>536</v>
      </c>
      <c r="R205" t="s">
        <v>88</v>
      </c>
      <c r="S205" s="50">
        <f>1118/4</f>
        <v>279.5</v>
      </c>
      <c r="T205" s="8" t="s">
        <v>306</v>
      </c>
      <c r="U205" s="50">
        <v>75</v>
      </c>
      <c r="V205" s="50">
        <v>340</v>
      </c>
      <c r="W205" s="50">
        <f>Tabel1[[#This Row],[Aantal panelen]]*Tabel1[[#This Row],[Paneelpiekvermogen '[Wp']]]/1000</f>
        <v>25.5</v>
      </c>
      <c r="X205" s="50">
        <f>IFERROR(Tabel1[[#This Row],[Totaal piekvermogen '[kWp']]]*1000/Tabel1[[#This Row],[Bruto dakoppervlak '[m2']]],"N.v.t.")</f>
        <v>91.234347048300535</v>
      </c>
      <c r="Y205" s="50">
        <v>836</v>
      </c>
      <c r="Z205" s="50">
        <f>Tabel1[[#This Row],[Totaal piekvermogen '[kWp']]]*Tabel1[[#This Row],[Specifieke opbrengst '[kWh/kWp jaar']]]</f>
        <v>21318</v>
      </c>
      <c r="AA205" t="s">
        <v>92</v>
      </c>
      <c r="AB205" t="s">
        <v>137</v>
      </c>
      <c r="AC205" s="50">
        <v>4</v>
      </c>
      <c r="AD205" t="s">
        <v>70</v>
      </c>
      <c r="AE205" t="s">
        <v>491</v>
      </c>
      <c r="AF205" s="9" t="s">
        <v>575</v>
      </c>
      <c r="AG205" t="str">
        <f t="shared" ref="AG205:AP208" si="115">"Gedeeld met "&amp;$A$205</f>
        <v>Gedeeld met UT000272a-D01(1)</v>
      </c>
      <c r="AH205" t="str">
        <f t="shared" si="115"/>
        <v>Gedeeld met UT000272a-D01(1)</v>
      </c>
      <c r="AI205" s="51" t="str">
        <f t="shared" si="115"/>
        <v>Gedeeld met UT000272a-D01(1)</v>
      </c>
      <c r="AJ205" s="51" t="str">
        <f t="shared" si="115"/>
        <v>Gedeeld met UT000272a-D01(1)</v>
      </c>
      <c r="AK205" s="51" t="str">
        <f t="shared" si="115"/>
        <v>Gedeeld met UT000272a-D01(1)</v>
      </c>
      <c r="AL205" s="51" t="str">
        <f t="shared" si="115"/>
        <v>Gedeeld met UT000272a-D01(1)</v>
      </c>
      <c r="AM205" t="str">
        <f t="shared" si="115"/>
        <v>Gedeeld met UT000272a-D01(1)</v>
      </c>
      <c r="AN205" t="str">
        <f t="shared" si="115"/>
        <v>Gedeeld met UT000272a-D01(1)</v>
      </c>
      <c r="AO205" t="str">
        <f t="shared" si="115"/>
        <v>Gedeeld met UT000272a-D01(1)</v>
      </c>
      <c r="AP205" t="str">
        <f t="shared" si="115"/>
        <v>Gedeeld met UT000272a-D01(1)</v>
      </c>
      <c r="AR205" t="str">
        <f t="shared" ref="AR205:BF208" si="116">"Gedeeld met "&amp;$A$205</f>
        <v>Gedeeld met UT000272a-D01(1)</v>
      </c>
      <c r="AS205" t="str">
        <f t="shared" si="116"/>
        <v>Gedeeld met UT000272a-D01(1)</v>
      </c>
      <c r="AT205" s="51" t="str">
        <f t="shared" si="116"/>
        <v>Gedeeld met UT000272a-D01(1)</v>
      </c>
      <c r="AU205" s="51" t="str">
        <f t="shared" si="116"/>
        <v>Gedeeld met UT000272a-D01(1)</v>
      </c>
      <c r="AV205" s="51" t="str">
        <f t="shared" si="116"/>
        <v>Gedeeld met UT000272a-D01(1)</v>
      </c>
      <c r="AW205" s="51" t="str">
        <f t="shared" si="116"/>
        <v>Gedeeld met UT000272a-D01(1)</v>
      </c>
      <c r="AX205" s="51" t="str">
        <f t="shared" si="116"/>
        <v>Gedeeld met UT000272a-D01(1)</v>
      </c>
      <c r="AY205" s="51" t="str">
        <f t="shared" si="116"/>
        <v>Gedeeld met UT000272a-D01(1)</v>
      </c>
      <c r="AZ205" s="51" t="str">
        <f t="shared" si="116"/>
        <v>Gedeeld met UT000272a-D01(1)</v>
      </c>
      <c r="BA205" s="51" t="str">
        <f t="shared" si="116"/>
        <v>Gedeeld met UT000272a-D01(1)</v>
      </c>
      <c r="BB205" s="51" t="str">
        <f t="shared" si="116"/>
        <v>Gedeeld met UT000272a-D01(1)</v>
      </c>
      <c r="BC205" s="51" t="str">
        <f t="shared" si="116"/>
        <v>Gedeeld met UT000272a-D01(1)</v>
      </c>
      <c r="BD205" s="51" t="str">
        <f t="shared" si="116"/>
        <v>Gedeeld met UT000272a-D01(1)</v>
      </c>
      <c r="BE205" s="51" t="str">
        <f t="shared" si="116"/>
        <v>Gedeeld met UT000272a-D01(1)</v>
      </c>
      <c r="BF205" s="51" t="str">
        <f t="shared" si="116"/>
        <v>Gedeeld met UT000272a-D01(1)</v>
      </c>
    </row>
    <row r="206" spans="1:59" x14ac:dyDescent="0.2">
      <c r="A206" t="str">
        <f>Tabel1[[#This Row],[Objectcode]]&amp;"-"&amp;Tabel1[[#This Row],[Dakcode]]</f>
        <v>UT000272a-D01(2)</v>
      </c>
      <c r="B206" t="s">
        <v>576</v>
      </c>
      <c r="C206" t="s">
        <v>57</v>
      </c>
      <c r="D206" t="s">
        <v>535</v>
      </c>
      <c r="E206" t="s">
        <v>573</v>
      </c>
      <c r="F206" t="s">
        <v>835</v>
      </c>
      <c r="G206" t="s">
        <v>574</v>
      </c>
      <c r="H206">
        <v>2017</v>
      </c>
      <c r="I206" t="s">
        <v>267</v>
      </c>
      <c r="J206"/>
      <c r="K206" s="50">
        <v>337</v>
      </c>
      <c r="L206" s="68" t="s">
        <v>130</v>
      </c>
      <c r="M206" s="69">
        <v>2056</v>
      </c>
      <c r="N206" s="3" t="s">
        <v>185</v>
      </c>
      <c r="O206" t="s">
        <v>90</v>
      </c>
      <c r="P206" s="53">
        <v>15</v>
      </c>
      <c r="Q206" t="s">
        <v>536</v>
      </c>
      <c r="R206" t="s">
        <v>88</v>
      </c>
      <c r="S206" s="50">
        <f>1118/4</f>
        <v>279.5</v>
      </c>
      <c r="T206" s="8" t="s">
        <v>306</v>
      </c>
      <c r="U206" s="50">
        <v>74</v>
      </c>
      <c r="V206" s="50">
        <v>340</v>
      </c>
      <c r="W206" s="50">
        <f>Tabel1[[#This Row],[Aantal panelen]]*Tabel1[[#This Row],[Paneelpiekvermogen '[Wp']]]/1000</f>
        <v>25.16</v>
      </c>
      <c r="X206" s="50">
        <f>IFERROR(Tabel1[[#This Row],[Totaal piekvermogen '[kWp']]]*1000/Tabel1[[#This Row],[Bruto dakoppervlak '[m2']]],"N.v.t.")</f>
        <v>90.017889087656528</v>
      </c>
      <c r="Y206" s="50">
        <v>836</v>
      </c>
      <c r="Z206" s="50">
        <f>Tabel1[[#This Row],[Totaal piekvermogen '[kWp']]]*Tabel1[[#This Row],[Specifieke opbrengst '[kWh/kWp jaar']]]</f>
        <v>21033.759999999998</v>
      </c>
      <c r="AA206" t="s">
        <v>92</v>
      </c>
      <c r="AB206" t="s">
        <v>500</v>
      </c>
      <c r="AC206" s="50">
        <v>4</v>
      </c>
      <c r="AD206" t="s">
        <v>70</v>
      </c>
      <c r="AE206" t="s">
        <v>491</v>
      </c>
      <c r="AF206" s="9" t="s">
        <v>575</v>
      </c>
      <c r="AG206" t="str">
        <f t="shared" si="115"/>
        <v>Gedeeld met UT000272a-D01(1)</v>
      </c>
      <c r="AH206" t="str">
        <f t="shared" si="115"/>
        <v>Gedeeld met UT000272a-D01(1)</v>
      </c>
      <c r="AI206" s="51" t="str">
        <f t="shared" si="115"/>
        <v>Gedeeld met UT000272a-D01(1)</v>
      </c>
      <c r="AJ206" s="51" t="str">
        <f t="shared" si="115"/>
        <v>Gedeeld met UT000272a-D01(1)</v>
      </c>
      <c r="AK206" s="51" t="str">
        <f t="shared" si="115"/>
        <v>Gedeeld met UT000272a-D01(1)</v>
      </c>
      <c r="AL206" s="51" t="str">
        <f t="shared" si="115"/>
        <v>Gedeeld met UT000272a-D01(1)</v>
      </c>
      <c r="AM206" t="str">
        <f t="shared" si="115"/>
        <v>Gedeeld met UT000272a-D01(1)</v>
      </c>
      <c r="AN206" t="str">
        <f t="shared" si="115"/>
        <v>Gedeeld met UT000272a-D01(1)</v>
      </c>
      <c r="AO206" t="str">
        <f t="shared" si="115"/>
        <v>Gedeeld met UT000272a-D01(1)</v>
      </c>
      <c r="AP206" t="str">
        <f t="shared" si="115"/>
        <v>Gedeeld met UT000272a-D01(1)</v>
      </c>
      <c r="AQ206" s="22"/>
      <c r="AR206" t="str">
        <f t="shared" si="116"/>
        <v>Gedeeld met UT000272a-D01(1)</v>
      </c>
      <c r="AS206" t="str">
        <f t="shared" si="116"/>
        <v>Gedeeld met UT000272a-D01(1)</v>
      </c>
      <c r="AT206" s="51" t="str">
        <f t="shared" si="116"/>
        <v>Gedeeld met UT000272a-D01(1)</v>
      </c>
      <c r="AU206" s="51" t="str">
        <f t="shared" si="116"/>
        <v>Gedeeld met UT000272a-D01(1)</v>
      </c>
      <c r="AV206" s="51" t="str">
        <f t="shared" si="116"/>
        <v>Gedeeld met UT000272a-D01(1)</v>
      </c>
      <c r="AW206" s="51" t="str">
        <f t="shared" si="116"/>
        <v>Gedeeld met UT000272a-D01(1)</v>
      </c>
      <c r="AX206" s="51" t="str">
        <f t="shared" si="116"/>
        <v>Gedeeld met UT000272a-D01(1)</v>
      </c>
      <c r="AY206" s="51" t="str">
        <f t="shared" si="116"/>
        <v>Gedeeld met UT000272a-D01(1)</v>
      </c>
      <c r="AZ206" s="51" t="str">
        <f t="shared" si="116"/>
        <v>Gedeeld met UT000272a-D01(1)</v>
      </c>
      <c r="BA206" s="51" t="str">
        <f t="shared" si="116"/>
        <v>Gedeeld met UT000272a-D01(1)</v>
      </c>
      <c r="BB206" s="51" t="str">
        <f t="shared" si="116"/>
        <v>Gedeeld met UT000272a-D01(1)</v>
      </c>
      <c r="BC206" s="51" t="str">
        <f t="shared" si="116"/>
        <v>Gedeeld met UT000272a-D01(1)</v>
      </c>
      <c r="BD206" s="51" t="str">
        <f t="shared" si="116"/>
        <v>Gedeeld met UT000272a-D01(1)</v>
      </c>
      <c r="BE206" s="51" t="str">
        <f t="shared" si="116"/>
        <v>Gedeeld met UT000272a-D01(1)</v>
      </c>
      <c r="BF206" s="51" t="str">
        <f t="shared" si="116"/>
        <v>Gedeeld met UT000272a-D01(1)</v>
      </c>
    </row>
    <row r="207" spans="1:59" x14ac:dyDescent="0.2">
      <c r="A207" t="str">
        <f>Tabel1[[#This Row],[Objectcode]]&amp;"-"&amp;Tabel1[[#This Row],[Dakcode]]</f>
        <v>UT000272a-D01(3)</v>
      </c>
      <c r="B207" t="s">
        <v>576</v>
      </c>
      <c r="C207" t="s">
        <v>57</v>
      </c>
      <c r="D207" t="s">
        <v>730</v>
      </c>
      <c r="E207" t="s">
        <v>573</v>
      </c>
      <c r="F207" t="s">
        <v>835</v>
      </c>
      <c r="G207" t="s">
        <v>574</v>
      </c>
      <c r="H207">
        <v>2018</v>
      </c>
      <c r="I207" t="s">
        <v>267</v>
      </c>
      <c r="J207"/>
      <c r="K207" s="50">
        <v>338</v>
      </c>
      <c r="L207" s="68" t="s">
        <v>130</v>
      </c>
      <c r="M207" s="69">
        <v>2056</v>
      </c>
      <c r="N207" s="3" t="s">
        <v>185</v>
      </c>
      <c r="O207" t="s">
        <v>90</v>
      </c>
      <c r="P207" s="53">
        <v>15</v>
      </c>
      <c r="Q207" t="s">
        <v>536</v>
      </c>
      <c r="R207" t="s">
        <v>88</v>
      </c>
      <c r="S207" s="50">
        <f>1118/4</f>
        <v>279.5</v>
      </c>
      <c r="T207" s="8" t="s">
        <v>306</v>
      </c>
      <c r="U207" s="50">
        <v>75</v>
      </c>
      <c r="V207" s="50">
        <v>340</v>
      </c>
      <c r="W207" s="50">
        <f>Tabel1[[#This Row],[Aantal panelen]]*Tabel1[[#This Row],[Paneelpiekvermogen '[Wp']]]/1000</f>
        <v>25.5</v>
      </c>
      <c r="X207" s="50">
        <f>IFERROR(Tabel1[[#This Row],[Totaal piekvermogen '[kWp']]]*1000/Tabel1[[#This Row],[Bruto dakoppervlak '[m2']]],"N.v.t.")</f>
        <v>91.234347048300535</v>
      </c>
      <c r="Y207" s="50">
        <v>836</v>
      </c>
      <c r="Z207" s="50">
        <f>Tabel1[[#This Row],[Totaal piekvermogen '[kWp']]]*Tabel1[[#This Row],[Specifieke opbrengst '[kWh/kWp jaar']]]</f>
        <v>21318</v>
      </c>
      <c r="AA207" t="s">
        <v>92</v>
      </c>
      <c r="AB207" t="s">
        <v>137</v>
      </c>
      <c r="AC207" s="50">
        <v>4</v>
      </c>
      <c r="AD207" t="s">
        <v>70</v>
      </c>
      <c r="AE207" t="s">
        <v>491</v>
      </c>
      <c r="AF207" s="9" t="s">
        <v>575</v>
      </c>
      <c r="AG207" t="str">
        <f t="shared" si="115"/>
        <v>Gedeeld met UT000272a-D01(1)</v>
      </c>
      <c r="AH207" t="str">
        <f t="shared" si="115"/>
        <v>Gedeeld met UT000272a-D01(1)</v>
      </c>
      <c r="AI207" s="51" t="str">
        <f t="shared" si="115"/>
        <v>Gedeeld met UT000272a-D01(1)</v>
      </c>
      <c r="AJ207" s="51" t="str">
        <f t="shared" si="115"/>
        <v>Gedeeld met UT000272a-D01(1)</v>
      </c>
      <c r="AK207" s="51" t="str">
        <f t="shared" si="115"/>
        <v>Gedeeld met UT000272a-D01(1)</v>
      </c>
      <c r="AL207" s="51" t="str">
        <f t="shared" si="115"/>
        <v>Gedeeld met UT000272a-D01(1)</v>
      </c>
      <c r="AM207" t="str">
        <f t="shared" si="115"/>
        <v>Gedeeld met UT000272a-D01(1)</v>
      </c>
      <c r="AN207" t="str">
        <f t="shared" si="115"/>
        <v>Gedeeld met UT000272a-D01(1)</v>
      </c>
      <c r="AO207" t="str">
        <f t="shared" si="115"/>
        <v>Gedeeld met UT000272a-D01(1)</v>
      </c>
      <c r="AP207" t="str">
        <f t="shared" si="115"/>
        <v>Gedeeld met UT000272a-D01(1)</v>
      </c>
      <c r="AQ207" s="22"/>
      <c r="AR207" t="str">
        <f t="shared" si="116"/>
        <v>Gedeeld met UT000272a-D01(1)</v>
      </c>
      <c r="AS207" t="str">
        <f t="shared" si="116"/>
        <v>Gedeeld met UT000272a-D01(1)</v>
      </c>
      <c r="AT207" s="51" t="str">
        <f t="shared" si="116"/>
        <v>Gedeeld met UT000272a-D01(1)</v>
      </c>
      <c r="AU207" s="51" t="str">
        <f t="shared" si="116"/>
        <v>Gedeeld met UT000272a-D01(1)</v>
      </c>
      <c r="AV207" s="51" t="str">
        <f t="shared" si="116"/>
        <v>Gedeeld met UT000272a-D01(1)</v>
      </c>
      <c r="AW207" s="51" t="str">
        <f t="shared" si="116"/>
        <v>Gedeeld met UT000272a-D01(1)</v>
      </c>
      <c r="AX207" s="51" t="str">
        <f t="shared" si="116"/>
        <v>Gedeeld met UT000272a-D01(1)</v>
      </c>
      <c r="AY207" s="51" t="str">
        <f t="shared" si="116"/>
        <v>Gedeeld met UT000272a-D01(1)</v>
      </c>
      <c r="AZ207" s="51" t="str">
        <f t="shared" si="116"/>
        <v>Gedeeld met UT000272a-D01(1)</v>
      </c>
      <c r="BA207" s="51" t="str">
        <f t="shared" si="116"/>
        <v>Gedeeld met UT000272a-D01(1)</v>
      </c>
      <c r="BB207" s="51" t="str">
        <f t="shared" si="116"/>
        <v>Gedeeld met UT000272a-D01(1)</v>
      </c>
      <c r="BC207" s="51" t="str">
        <f t="shared" si="116"/>
        <v>Gedeeld met UT000272a-D01(1)</v>
      </c>
      <c r="BD207" s="51" t="str">
        <f t="shared" si="116"/>
        <v>Gedeeld met UT000272a-D01(1)</v>
      </c>
      <c r="BE207" s="51" t="str">
        <f t="shared" si="116"/>
        <v>Gedeeld met UT000272a-D01(1)</v>
      </c>
      <c r="BF207" s="51" t="str">
        <f t="shared" si="116"/>
        <v>Gedeeld met UT000272a-D01(1)</v>
      </c>
    </row>
    <row r="208" spans="1:59" x14ac:dyDescent="0.2">
      <c r="A208" t="str">
        <f>Tabel1[[#This Row],[Objectcode]]&amp;"-"&amp;Tabel1[[#This Row],[Dakcode]]</f>
        <v>UT000272a-D01(4)</v>
      </c>
      <c r="B208" t="s">
        <v>576</v>
      </c>
      <c r="C208" t="s">
        <v>57</v>
      </c>
      <c r="D208" t="s">
        <v>833</v>
      </c>
      <c r="E208" t="s">
        <v>573</v>
      </c>
      <c r="F208" t="s">
        <v>835</v>
      </c>
      <c r="G208" t="s">
        <v>574</v>
      </c>
      <c r="H208">
        <v>2019</v>
      </c>
      <c r="I208" t="s">
        <v>267</v>
      </c>
      <c r="J208"/>
      <c r="K208" s="50">
        <v>339</v>
      </c>
      <c r="L208" s="68" t="s">
        <v>130</v>
      </c>
      <c r="M208" s="69">
        <v>2056</v>
      </c>
      <c r="N208" s="3" t="s">
        <v>185</v>
      </c>
      <c r="O208" t="s">
        <v>90</v>
      </c>
      <c r="P208" s="53">
        <v>15</v>
      </c>
      <c r="Q208" t="s">
        <v>536</v>
      </c>
      <c r="R208" t="s">
        <v>88</v>
      </c>
      <c r="S208" s="50">
        <f>1118/4</f>
        <v>279.5</v>
      </c>
      <c r="T208" s="8" t="s">
        <v>306</v>
      </c>
      <c r="U208" s="50">
        <v>74</v>
      </c>
      <c r="V208" s="50">
        <v>340</v>
      </c>
      <c r="W208" s="50">
        <f>Tabel1[[#This Row],[Aantal panelen]]*Tabel1[[#This Row],[Paneelpiekvermogen '[Wp']]]/1000</f>
        <v>25.16</v>
      </c>
      <c r="X208" s="50">
        <f>IFERROR(Tabel1[[#This Row],[Totaal piekvermogen '[kWp']]]*1000/Tabel1[[#This Row],[Bruto dakoppervlak '[m2']]],"N.v.t.")</f>
        <v>90.017889087656528</v>
      </c>
      <c r="Y208" s="50">
        <v>836</v>
      </c>
      <c r="Z208" s="50">
        <f>Tabel1[[#This Row],[Totaal piekvermogen '[kWp']]]*Tabel1[[#This Row],[Specifieke opbrengst '[kWh/kWp jaar']]]</f>
        <v>21033.759999999998</v>
      </c>
      <c r="AA208" t="s">
        <v>92</v>
      </c>
      <c r="AB208" t="s">
        <v>500</v>
      </c>
      <c r="AC208" s="50">
        <v>4</v>
      </c>
      <c r="AD208" t="s">
        <v>70</v>
      </c>
      <c r="AE208" t="s">
        <v>491</v>
      </c>
      <c r="AF208" s="9" t="s">
        <v>575</v>
      </c>
      <c r="AG208" t="str">
        <f t="shared" si="115"/>
        <v>Gedeeld met UT000272a-D01(1)</v>
      </c>
      <c r="AH208" t="str">
        <f t="shared" si="115"/>
        <v>Gedeeld met UT000272a-D01(1)</v>
      </c>
      <c r="AI208" s="51" t="str">
        <f t="shared" si="115"/>
        <v>Gedeeld met UT000272a-D01(1)</v>
      </c>
      <c r="AJ208" s="51" t="str">
        <f t="shared" si="115"/>
        <v>Gedeeld met UT000272a-D01(1)</v>
      </c>
      <c r="AK208" s="51" t="str">
        <f t="shared" si="115"/>
        <v>Gedeeld met UT000272a-D01(1)</v>
      </c>
      <c r="AL208" s="51" t="str">
        <f t="shared" si="115"/>
        <v>Gedeeld met UT000272a-D01(1)</v>
      </c>
      <c r="AM208" t="str">
        <f t="shared" si="115"/>
        <v>Gedeeld met UT000272a-D01(1)</v>
      </c>
      <c r="AN208" t="str">
        <f t="shared" si="115"/>
        <v>Gedeeld met UT000272a-D01(1)</v>
      </c>
      <c r="AO208" t="str">
        <f t="shared" si="115"/>
        <v>Gedeeld met UT000272a-D01(1)</v>
      </c>
      <c r="AP208" t="str">
        <f t="shared" si="115"/>
        <v>Gedeeld met UT000272a-D01(1)</v>
      </c>
      <c r="AQ208" s="22"/>
      <c r="AR208" t="str">
        <f t="shared" si="116"/>
        <v>Gedeeld met UT000272a-D01(1)</v>
      </c>
      <c r="AS208" t="str">
        <f t="shared" si="116"/>
        <v>Gedeeld met UT000272a-D01(1)</v>
      </c>
      <c r="AT208" s="51" t="str">
        <f t="shared" si="116"/>
        <v>Gedeeld met UT000272a-D01(1)</v>
      </c>
      <c r="AU208" s="51" t="str">
        <f t="shared" si="116"/>
        <v>Gedeeld met UT000272a-D01(1)</v>
      </c>
      <c r="AV208" s="51" t="str">
        <f t="shared" si="116"/>
        <v>Gedeeld met UT000272a-D01(1)</v>
      </c>
      <c r="AW208" s="51" t="str">
        <f t="shared" si="116"/>
        <v>Gedeeld met UT000272a-D01(1)</v>
      </c>
      <c r="AX208" s="51" t="str">
        <f t="shared" si="116"/>
        <v>Gedeeld met UT000272a-D01(1)</v>
      </c>
      <c r="AY208" s="51" t="str">
        <f t="shared" si="116"/>
        <v>Gedeeld met UT000272a-D01(1)</v>
      </c>
      <c r="AZ208" s="51" t="str">
        <f t="shared" si="116"/>
        <v>Gedeeld met UT000272a-D01(1)</v>
      </c>
      <c r="BA208" s="51" t="str">
        <f t="shared" si="116"/>
        <v>Gedeeld met UT000272a-D01(1)</v>
      </c>
      <c r="BB208" s="51" t="str">
        <f t="shared" si="116"/>
        <v>Gedeeld met UT000272a-D01(1)</v>
      </c>
      <c r="BC208" s="51" t="str">
        <f t="shared" si="116"/>
        <v>Gedeeld met UT000272a-D01(1)</v>
      </c>
      <c r="BD208" s="51" t="str">
        <f t="shared" si="116"/>
        <v>Gedeeld met UT000272a-D01(1)</v>
      </c>
      <c r="BE208" s="51" t="str">
        <f t="shared" si="116"/>
        <v>Gedeeld met UT000272a-D01(1)</v>
      </c>
      <c r="BF208" s="51" t="str">
        <f t="shared" si="116"/>
        <v>Gedeeld met UT000272a-D01(1)</v>
      </c>
    </row>
    <row r="209" spans="1:59" x14ac:dyDescent="0.2">
      <c r="A209" t="str">
        <f>Tabel1[[#This Row],[Objectcode]]&amp;"-"&amp;Tabel1[[#This Row],[Dakcode]]</f>
        <v>UT000272-D01</v>
      </c>
      <c r="B209" t="s">
        <v>572</v>
      </c>
      <c r="C209" t="s">
        <v>57</v>
      </c>
      <c r="D209" t="s">
        <v>58</v>
      </c>
      <c r="E209" t="s">
        <v>573</v>
      </c>
      <c r="F209" t="s">
        <v>835</v>
      </c>
      <c r="G209" t="s">
        <v>574</v>
      </c>
      <c r="H209">
        <v>2016</v>
      </c>
      <c r="I209" t="s">
        <v>267</v>
      </c>
      <c r="J209"/>
      <c r="K209" s="50">
        <v>336</v>
      </c>
      <c r="L209" s="68" t="s">
        <v>840</v>
      </c>
      <c r="M209" s="69" t="s">
        <v>846</v>
      </c>
      <c r="N209" s="3" t="s">
        <v>185</v>
      </c>
      <c r="O209" t="s">
        <v>90</v>
      </c>
      <c r="P209" s="53">
        <v>15</v>
      </c>
      <c r="Q209" t="s">
        <v>834</v>
      </c>
      <c r="R209" t="s">
        <v>88</v>
      </c>
      <c r="S209" s="50">
        <v>3186</v>
      </c>
      <c r="T209" s="8" t="s">
        <v>306</v>
      </c>
      <c r="U209" s="50">
        <v>0</v>
      </c>
      <c r="V209" s="50">
        <v>340</v>
      </c>
      <c r="W209" s="50">
        <f>Tabel1[[#This Row],[Aantal panelen]]*Tabel1[[#This Row],[Paneelpiekvermogen '[Wp']]]/1000</f>
        <v>0</v>
      </c>
      <c r="X209" s="50">
        <f>IFERROR(Tabel1[[#This Row],[Totaal piekvermogen '[kWp']]]*1000/Tabel1[[#This Row],[Bruto dakoppervlak '[m2']]],"N.v.t.")</f>
        <v>0</v>
      </c>
      <c r="Y209" s="50">
        <v>836</v>
      </c>
      <c r="Z209" s="50">
        <f>Tabel1[[#This Row],[Totaal piekvermogen '[kWp']]]*Tabel1[[#This Row],[Specifieke opbrengst '[kWh/kWp jaar']]]</f>
        <v>0</v>
      </c>
      <c r="AA209" t="s">
        <v>68</v>
      </c>
      <c r="AB209" t="s">
        <v>147</v>
      </c>
      <c r="AC209" s="50">
        <v>7</v>
      </c>
      <c r="AD209" t="s">
        <v>70</v>
      </c>
      <c r="AE209" t="s">
        <v>491</v>
      </c>
      <c r="AF209" s="9" t="s">
        <v>575</v>
      </c>
      <c r="AG209" s="9">
        <v>5102244</v>
      </c>
      <c r="AH209" s="9" t="s">
        <v>73</v>
      </c>
      <c r="AI209" s="60" t="s">
        <v>79</v>
      </c>
      <c r="AJ209" s="60" t="s">
        <v>140</v>
      </c>
      <c r="AK209" s="55">
        <v>221</v>
      </c>
      <c r="AL209" s="55">
        <v>54</v>
      </c>
      <c r="AM209" s="21">
        <v>43500.208333333336</v>
      </c>
      <c r="AN209" s="9" t="s">
        <v>76</v>
      </c>
      <c r="AO209" s="9" t="s">
        <v>365</v>
      </c>
      <c r="AP209" s="9" t="s">
        <v>79</v>
      </c>
      <c r="AR209" t="s">
        <v>836</v>
      </c>
      <c r="AS209" t="s">
        <v>79</v>
      </c>
      <c r="AT209" s="51" t="s">
        <v>837</v>
      </c>
      <c r="AU209" s="51" t="s">
        <v>838</v>
      </c>
      <c r="AV209" s="51" t="s">
        <v>81</v>
      </c>
      <c r="AW209" s="51" t="s">
        <v>81</v>
      </c>
      <c r="AX209" s="51">
        <v>4</v>
      </c>
      <c r="AY209" s="54">
        <v>0</v>
      </c>
      <c r="AZ209" s="54">
        <v>0</v>
      </c>
      <c r="BA209" s="54">
        <v>4</v>
      </c>
      <c r="BB209" s="54">
        <v>0</v>
      </c>
      <c r="BC209" s="54">
        <v>0</v>
      </c>
      <c r="BD209" s="51">
        <f>(AX209*22)+(AY209*50)+(BB209*22)+(BC209*11)</f>
        <v>88</v>
      </c>
      <c r="BE209" s="51">
        <v>30</v>
      </c>
      <c r="BF209" s="51" t="s">
        <v>82</v>
      </c>
    </row>
    <row r="210" spans="1:59" x14ac:dyDescent="0.2">
      <c r="A210" t="str">
        <f>Tabel1[[#This Row],[Objectcode]]&amp;"-"&amp;Tabel1[[#This Row],[Dakcode]]</f>
        <v>UT000277a-</v>
      </c>
      <c r="B210" t="s">
        <v>856</v>
      </c>
      <c r="C210" t="s">
        <v>857</v>
      </c>
      <c r="E210" t="s">
        <v>858</v>
      </c>
      <c r="G210" t="s">
        <v>563</v>
      </c>
      <c r="H210">
        <v>2016</v>
      </c>
      <c r="I210" t="s">
        <v>267</v>
      </c>
      <c r="J210"/>
      <c r="L210" s="68" t="s">
        <v>864</v>
      </c>
      <c r="M210" s="68"/>
      <c r="N210" s="3" t="s">
        <v>185</v>
      </c>
      <c r="P210" s="53"/>
      <c r="S210" s="50"/>
      <c r="T210" s="44"/>
      <c r="U210" s="50"/>
      <c r="V210" s="50"/>
      <c r="W210" s="50">
        <f>Tabel1[[#This Row],[Aantal panelen]]*Tabel1[[#This Row],[Paneelpiekvermogen '[Wp']]]/1000</f>
        <v>0</v>
      </c>
      <c r="X210" s="50" t="str">
        <f>IFERROR(Tabel1[[#This Row],[Totaal piekvermogen '[kWp']]]*1000/Tabel1[[#This Row],[Bruto dakoppervlak '[m2']]],"N.v.t.")</f>
        <v>N.v.t.</v>
      </c>
      <c r="Y210" s="50"/>
      <c r="Z210" s="50">
        <f>Tabel1[[#This Row],[Totaal piekvermogen '[kWp']]]*Tabel1[[#This Row],[Specifieke opbrengst '[kWh/kWp jaar']]]</f>
        <v>0</v>
      </c>
      <c r="AC210" s="50"/>
      <c r="AF210" s="45"/>
      <c r="AG210" s="46"/>
      <c r="AH210" s="45"/>
      <c r="AI210" s="84"/>
      <c r="AJ210" s="84"/>
      <c r="AK210" s="87"/>
      <c r="AL210" s="87"/>
      <c r="AM210" s="47"/>
      <c r="AN210" s="45"/>
      <c r="AO210" s="45"/>
      <c r="AP210" s="45"/>
      <c r="AQ210" s="46" t="str">
        <f>"Gedeeld met "&amp;$A$114</f>
        <v>Gedeeld met NB000040A-D03</v>
      </c>
      <c r="AX210" s="51">
        <v>4</v>
      </c>
      <c r="AY210" s="54"/>
      <c r="AZ210" s="54"/>
      <c r="BA210" s="54"/>
      <c r="BB210" s="54"/>
      <c r="BC210" s="54"/>
    </row>
    <row r="211" spans="1:59" x14ac:dyDescent="0.2">
      <c r="A211" t="str">
        <f>Tabel1[[#This Row],[Objectcode]]&amp;"-"&amp;Tabel1[[#This Row],[Dakcode]]</f>
        <v>ZH000139A-</v>
      </c>
      <c r="B211" t="s">
        <v>577</v>
      </c>
      <c r="C211" t="s">
        <v>173</v>
      </c>
      <c r="E211" t="s">
        <v>578</v>
      </c>
      <c r="G211" t="s">
        <v>579</v>
      </c>
      <c r="H211" t="s">
        <v>79</v>
      </c>
      <c r="I211" t="s">
        <v>113</v>
      </c>
      <c r="J211"/>
      <c r="L211" s="68" t="s">
        <v>475</v>
      </c>
      <c r="M211" s="69" t="s">
        <v>130</v>
      </c>
      <c r="N211" s="3" t="s">
        <v>185</v>
      </c>
      <c r="O211" t="s">
        <v>114</v>
      </c>
      <c r="P211" s="53" t="s">
        <v>114</v>
      </c>
      <c r="Q211" t="s">
        <v>114</v>
      </c>
      <c r="R211" t="s">
        <v>114</v>
      </c>
      <c r="S211" s="50" t="s">
        <v>114</v>
      </c>
      <c r="T211" s="8" t="s">
        <v>80</v>
      </c>
      <c r="U211" s="50">
        <v>0</v>
      </c>
      <c r="V211" s="50">
        <v>340</v>
      </c>
      <c r="W211" s="50">
        <f>Tabel1[[#This Row],[Aantal panelen]]*Tabel1[[#This Row],[Paneelpiekvermogen '[Wp']]]/1000</f>
        <v>0</v>
      </c>
      <c r="X211" s="50" t="str">
        <f>IFERROR(Tabel1[[#This Row],[Totaal piekvermogen '[kWp']]]*1000/Tabel1[[#This Row],[Bruto dakoppervlak '[m2']]],"N.v.t.")</f>
        <v>N.v.t.</v>
      </c>
      <c r="Y211" s="50">
        <v>0</v>
      </c>
      <c r="Z211" s="50">
        <f>Tabel1[[#This Row],[Totaal piekvermogen '[kWp']]]*Tabel1[[#This Row],[Specifieke opbrengst '[kWh/kWp jaar']]]</f>
        <v>0</v>
      </c>
      <c r="AA211" t="s">
        <v>114</v>
      </c>
      <c r="AB211" t="s">
        <v>114</v>
      </c>
      <c r="AC211" s="50" t="s">
        <v>114</v>
      </c>
      <c r="AD211" t="s">
        <v>114</v>
      </c>
      <c r="AE211" t="s">
        <v>491</v>
      </c>
      <c r="AF211" s="9" t="s">
        <v>580</v>
      </c>
      <c r="AG211" s="9">
        <v>4913131</v>
      </c>
      <c r="AH211" s="9" t="s">
        <v>73</v>
      </c>
      <c r="AI211" s="60" t="s">
        <v>74</v>
      </c>
      <c r="AJ211" s="60" t="s">
        <v>352</v>
      </c>
      <c r="AK211" s="55">
        <v>55</v>
      </c>
      <c r="AL211" s="55">
        <v>47</v>
      </c>
      <c r="AM211" s="21">
        <v>43828.302083333336</v>
      </c>
      <c r="AN211" s="9" t="s">
        <v>76</v>
      </c>
      <c r="AO211" s="9" t="s">
        <v>77</v>
      </c>
      <c r="AP211" s="9" t="s">
        <v>79</v>
      </c>
      <c r="AR211" t="s">
        <v>338</v>
      </c>
      <c r="AS211" t="s">
        <v>79</v>
      </c>
      <c r="AT211" s="51" t="s">
        <v>79</v>
      </c>
      <c r="AU211" s="51" t="s">
        <v>80</v>
      </c>
      <c r="AV211" s="51" t="s">
        <v>81</v>
      </c>
      <c r="AW211" s="51" t="s">
        <v>114</v>
      </c>
      <c r="AX211" s="51">
        <v>4</v>
      </c>
      <c r="AY211" s="51">
        <v>0</v>
      </c>
      <c r="AZ211" s="51">
        <v>0</v>
      </c>
      <c r="BA211" s="51">
        <v>4</v>
      </c>
      <c r="BB211" s="51">
        <v>0</v>
      </c>
      <c r="BC211" s="51">
        <v>0</v>
      </c>
      <c r="BD211" s="51">
        <f>(AX211*22)+(AY211*50)+(BB211*22)+(BC211*11)</f>
        <v>88</v>
      </c>
      <c r="BE211" s="51">
        <v>5</v>
      </c>
      <c r="BF211" s="51" t="s">
        <v>189</v>
      </c>
      <c r="BG211" s="51" t="s">
        <v>581</v>
      </c>
    </row>
    <row r="212" spans="1:59" x14ac:dyDescent="0.2">
      <c r="A212" t="str">
        <f>Tabel1[[#This Row],[Objectcode]]&amp;"-"&amp;Tabel1[[#This Row],[Dakcode]]</f>
        <v>ZH000140-</v>
      </c>
      <c r="B212" t="s">
        <v>582</v>
      </c>
      <c r="C212" t="s">
        <v>173</v>
      </c>
      <c r="E212" t="s">
        <v>583</v>
      </c>
      <c r="G212" t="s">
        <v>584</v>
      </c>
      <c r="H212">
        <v>1979</v>
      </c>
      <c r="I212" t="s">
        <v>113</v>
      </c>
      <c r="J212"/>
      <c r="K212" s="50">
        <v>1357</v>
      </c>
      <c r="L212" s="68" t="s">
        <v>845</v>
      </c>
      <c r="M212" s="69" t="s">
        <v>114</v>
      </c>
      <c r="N212" s="3" t="s">
        <v>185</v>
      </c>
      <c r="O212" t="s">
        <v>114</v>
      </c>
      <c r="P212" s="53" t="s">
        <v>114</v>
      </c>
      <c r="Q212" t="s">
        <v>114</v>
      </c>
      <c r="R212" t="s">
        <v>114</v>
      </c>
      <c r="S212" s="50" t="s">
        <v>114</v>
      </c>
      <c r="T212" s="8" t="s">
        <v>80</v>
      </c>
      <c r="U212" s="50">
        <v>0</v>
      </c>
      <c r="V212" s="50">
        <v>340</v>
      </c>
      <c r="W212" s="50">
        <f>Tabel1[[#This Row],[Aantal panelen]]*Tabel1[[#This Row],[Paneelpiekvermogen '[Wp']]]/1000</f>
        <v>0</v>
      </c>
      <c r="X212" s="50" t="str">
        <f>IFERROR(Tabel1[[#This Row],[Totaal piekvermogen '[kWp']]]*1000/Tabel1[[#This Row],[Bruto dakoppervlak '[m2']]],"N.v.t.")</f>
        <v>N.v.t.</v>
      </c>
      <c r="Y212" s="50">
        <v>0</v>
      </c>
      <c r="Z212" s="50">
        <f>Tabel1[[#This Row],[Totaal piekvermogen '[kWp']]]*Tabel1[[#This Row],[Specifieke opbrengst '[kWh/kWp jaar']]]</f>
        <v>0</v>
      </c>
      <c r="AA212" t="s">
        <v>114</v>
      </c>
      <c r="AB212" t="s">
        <v>114</v>
      </c>
      <c r="AC212" s="50" t="s">
        <v>114</v>
      </c>
      <c r="AD212" t="s">
        <v>114</v>
      </c>
      <c r="AE212" t="s">
        <v>491</v>
      </c>
      <c r="AF212" s="9" t="s">
        <v>585</v>
      </c>
      <c r="AG212" s="9" t="s">
        <v>79</v>
      </c>
      <c r="AH212" s="9" t="s">
        <v>117</v>
      </c>
      <c r="AI212" s="60" t="s">
        <v>79</v>
      </c>
      <c r="AJ212" s="60" t="s">
        <v>119</v>
      </c>
      <c r="AK212" s="55" t="s">
        <v>79</v>
      </c>
      <c r="AL212" s="55" t="s">
        <v>79</v>
      </c>
      <c r="AM212" s="21"/>
      <c r="AN212" s="9" t="s">
        <v>275</v>
      </c>
      <c r="AO212" s="9" t="s">
        <v>79</v>
      </c>
      <c r="AP212" s="9" t="s">
        <v>79</v>
      </c>
      <c r="AR212" t="s">
        <v>749</v>
      </c>
      <c r="AS212" t="s">
        <v>79</v>
      </c>
      <c r="AT212" s="51" t="s">
        <v>79</v>
      </c>
      <c r="AU212" s="51" t="s">
        <v>80</v>
      </c>
      <c r="AV212" s="51" t="s">
        <v>81</v>
      </c>
      <c r="AW212" s="51" t="s">
        <v>114</v>
      </c>
      <c r="AX212" s="51">
        <v>2</v>
      </c>
      <c r="AY212" s="51">
        <v>0</v>
      </c>
      <c r="AZ212" s="51">
        <v>2</v>
      </c>
      <c r="BA212" s="51">
        <v>0</v>
      </c>
      <c r="BB212" s="51">
        <v>0</v>
      </c>
      <c r="BC212" s="51">
        <v>0</v>
      </c>
      <c r="BD212" s="51">
        <f>(AX212*22)+(AY212*50)+(BB212*22)+(BC212*11)</f>
        <v>44</v>
      </c>
      <c r="BE212" s="51">
        <v>5</v>
      </c>
      <c r="BF212" s="51" t="s">
        <v>189</v>
      </c>
      <c r="BG212" s="51" t="s">
        <v>750</v>
      </c>
    </row>
    <row r="213" spans="1:59" x14ac:dyDescent="0.2">
      <c r="A213" t="str">
        <f>Tabel1[[#This Row],[Objectcode]]&amp;"-"&amp;Tabel1[[#This Row],[Dakcode]]</f>
        <v>ZH000165-</v>
      </c>
      <c r="B213" t="s">
        <v>586</v>
      </c>
      <c r="C213" t="s">
        <v>173</v>
      </c>
      <c r="E213" t="s">
        <v>587</v>
      </c>
      <c r="G213" t="s">
        <v>588</v>
      </c>
      <c r="H213">
        <v>1878</v>
      </c>
      <c r="I213" t="s">
        <v>113</v>
      </c>
      <c r="J213"/>
      <c r="K213" s="50">
        <v>1050</v>
      </c>
      <c r="L213" s="68" t="s">
        <v>114</v>
      </c>
      <c r="M213" s="69" t="s">
        <v>114</v>
      </c>
      <c r="N213" s="3" t="s">
        <v>185</v>
      </c>
      <c r="O213" t="s">
        <v>114</v>
      </c>
      <c r="P213" s="53" t="s">
        <v>114</v>
      </c>
      <c r="Q213" t="s">
        <v>114</v>
      </c>
      <c r="R213" t="s">
        <v>114</v>
      </c>
      <c r="S213" s="53" t="s">
        <v>114</v>
      </c>
      <c r="T213" s="8" t="s">
        <v>80</v>
      </c>
      <c r="U213" s="50">
        <v>0</v>
      </c>
      <c r="V213" s="50">
        <v>340</v>
      </c>
      <c r="W213" s="50">
        <f>Tabel1[[#This Row],[Aantal panelen]]*Tabel1[[#This Row],[Paneelpiekvermogen '[Wp']]]/1000</f>
        <v>0</v>
      </c>
      <c r="X213" s="50" t="str">
        <f>IFERROR(Tabel1[[#This Row],[Totaal piekvermogen '[kWp']]]*1000/Tabel1[[#This Row],[Bruto dakoppervlak '[m2']]],"N.v.t.")</f>
        <v>N.v.t.</v>
      </c>
      <c r="Y213" s="50" t="s">
        <v>114</v>
      </c>
      <c r="Z213" s="50" t="s">
        <v>114</v>
      </c>
      <c r="AA213" s="29" t="s">
        <v>114</v>
      </c>
      <c r="AB213" s="29" t="s">
        <v>114</v>
      </c>
      <c r="AC213" s="50" t="s">
        <v>114</v>
      </c>
      <c r="AD213" s="29" t="s">
        <v>114</v>
      </c>
      <c r="AE213" t="s">
        <v>491</v>
      </c>
      <c r="AF213" s="9" t="s">
        <v>589</v>
      </c>
      <c r="AG213" s="9">
        <v>4913127</v>
      </c>
      <c r="AH213" s="9" t="s">
        <v>73</v>
      </c>
      <c r="AI213" s="60" t="s">
        <v>74</v>
      </c>
      <c r="AJ213" s="60" t="s">
        <v>352</v>
      </c>
      <c r="AK213" s="55">
        <v>40</v>
      </c>
      <c r="AL213" s="55">
        <v>36</v>
      </c>
      <c r="AM213" s="21">
        <v>43811.385416666664</v>
      </c>
      <c r="AN213" s="9" t="s">
        <v>76</v>
      </c>
      <c r="AO213" s="9" t="s">
        <v>77</v>
      </c>
      <c r="AP213" s="9" t="s">
        <v>358</v>
      </c>
      <c r="AR213" t="s">
        <v>338</v>
      </c>
      <c r="AS213" t="s">
        <v>213</v>
      </c>
      <c r="AT213" s="58" t="s">
        <v>590</v>
      </c>
      <c r="AU213" s="51" t="s">
        <v>591</v>
      </c>
      <c r="AV213" s="51" t="s">
        <v>81</v>
      </c>
      <c r="AW213" s="51" t="s">
        <v>81</v>
      </c>
      <c r="AX213" s="51">
        <v>2</v>
      </c>
      <c r="AY213" s="51">
        <v>0</v>
      </c>
      <c r="AZ213" s="51">
        <v>0</v>
      </c>
      <c r="BA213" s="51">
        <v>2</v>
      </c>
      <c r="BB213" s="51">
        <v>0</v>
      </c>
      <c r="BC213" s="51">
        <v>0</v>
      </c>
      <c r="BD213" s="51">
        <f>(AX213*22)+(AY213*50)+(BB213*22)+(BC213*11)</f>
        <v>44</v>
      </c>
      <c r="BE213" s="51">
        <v>40</v>
      </c>
      <c r="BF213" s="51" t="s">
        <v>144</v>
      </c>
      <c r="BG213" s="51" t="s">
        <v>751</v>
      </c>
    </row>
    <row r="214" spans="1:59" x14ac:dyDescent="0.2">
      <c r="A214" t="str">
        <f>Tabel1[[#This Row],[Objectcode]]&amp;"-"&amp;Tabel1[[#This Row],[Dakcode]]</f>
        <v>ZH000279 -D01a</v>
      </c>
      <c r="B214" t="s">
        <v>592</v>
      </c>
      <c r="C214" t="s">
        <v>57</v>
      </c>
      <c r="D214" t="s">
        <v>132</v>
      </c>
      <c r="E214" t="s">
        <v>593</v>
      </c>
      <c r="G214" t="s">
        <v>594</v>
      </c>
      <c r="H214">
        <v>2004</v>
      </c>
      <c r="I214" t="s">
        <v>222</v>
      </c>
      <c r="J214"/>
      <c r="K214" s="50">
        <v>2520</v>
      </c>
      <c r="L214" s="68" t="s">
        <v>845</v>
      </c>
      <c r="M214" s="69">
        <v>2044</v>
      </c>
      <c r="N214" s="3" t="s">
        <v>185</v>
      </c>
      <c r="O214" t="s">
        <v>64</v>
      </c>
      <c r="P214" s="53">
        <v>31</v>
      </c>
      <c r="Q214" t="s">
        <v>595</v>
      </c>
      <c r="R214" t="s">
        <v>327</v>
      </c>
      <c r="S214" s="50">
        <v>404</v>
      </c>
      <c r="T214" s="8" t="s">
        <v>67</v>
      </c>
      <c r="U214" s="50">
        <v>33</v>
      </c>
      <c r="V214" s="50">
        <v>340</v>
      </c>
      <c r="W214" s="50">
        <f>Tabel1[[#This Row],[Aantal panelen]]*Tabel1[[#This Row],[Paneelpiekvermogen '[Wp']]]/1000</f>
        <v>11.22</v>
      </c>
      <c r="X214" s="50">
        <f>IFERROR(Tabel1[[#This Row],[Totaal piekvermogen '[kWp']]]*1000/Tabel1[[#This Row],[Bruto dakoppervlak '[m2']]],"N.v.t.")</f>
        <v>27.772277227722771</v>
      </c>
      <c r="Y214" s="50"/>
      <c r="Z214" s="50">
        <f>Tabel1[[#This Row],[Totaal piekvermogen '[kWp']]]*Tabel1[[#This Row],[Specifieke opbrengst '[kWh/kWp jaar']]]</f>
        <v>0</v>
      </c>
      <c r="AA214" t="s">
        <v>68</v>
      </c>
      <c r="AB214" t="s">
        <v>93</v>
      </c>
      <c r="AC214" s="50">
        <v>10</v>
      </c>
      <c r="AD214" t="s">
        <v>319</v>
      </c>
      <c r="AE214" t="s">
        <v>491</v>
      </c>
      <c r="AF214" s="9" t="s">
        <v>596</v>
      </c>
      <c r="AG214" s="9">
        <v>4913086</v>
      </c>
      <c r="AH214" s="9" t="s">
        <v>73</v>
      </c>
      <c r="AI214" s="60" t="s">
        <v>79</v>
      </c>
      <c r="AJ214" s="60" t="s">
        <v>352</v>
      </c>
      <c r="AK214" s="55">
        <v>269</v>
      </c>
      <c r="AL214" s="55">
        <v>270</v>
      </c>
      <c r="AM214" s="21">
        <v>43647.416666666664</v>
      </c>
      <c r="AN214" s="9" t="s">
        <v>76</v>
      </c>
      <c r="AO214" s="9" t="s">
        <v>365</v>
      </c>
      <c r="AP214" s="9" t="s">
        <v>552</v>
      </c>
      <c r="AR214" t="s">
        <v>338</v>
      </c>
      <c r="AS214" t="s">
        <v>213</v>
      </c>
      <c r="AT214" s="51" t="s">
        <v>597</v>
      </c>
      <c r="AU214" s="51" t="s">
        <v>598</v>
      </c>
      <c r="AV214" s="51" t="s">
        <v>81</v>
      </c>
      <c r="AW214" s="51" t="s">
        <v>81</v>
      </c>
      <c r="AX214" s="51" t="s">
        <v>114</v>
      </c>
      <c r="AY214" s="51" t="s">
        <v>114</v>
      </c>
      <c r="AZ214" s="51" t="s">
        <v>114</v>
      </c>
      <c r="BA214" s="51" t="s">
        <v>114</v>
      </c>
      <c r="BB214" s="51" t="s">
        <v>114</v>
      </c>
      <c r="BC214" s="51" t="s">
        <v>114</v>
      </c>
      <c r="BD214" s="51" t="s">
        <v>114</v>
      </c>
      <c r="BE214" s="51" t="s">
        <v>114</v>
      </c>
      <c r="BF214" s="51" t="s">
        <v>114</v>
      </c>
    </row>
    <row r="215" spans="1:59" x14ac:dyDescent="0.2">
      <c r="A215" t="str">
        <f>Tabel1[[#This Row],[Objectcode]]&amp;"-"&amp;Tabel1[[#This Row],[Dakcode]]</f>
        <v>ZH000279 -D01b</v>
      </c>
      <c r="B215" t="s">
        <v>592</v>
      </c>
      <c r="C215" t="s">
        <v>57</v>
      </c>
      <c r="D215" t="s">
        <v>165</v>
      </c>
      <c r="E215" t="s">
        <v>593</v>
      </c>
      <c r="G215" t="s">
        <v>594</v>
      </c>
      <c r="H215">
        <v>2004</v>
      </c>
      <c r="I215" t="s">
        <v>222</v>
      </c>
      <c r="J215"/>
      <c r="K215" s="50">
        <v>2520</v>
      </c>
      <c r="L215" s="68" t="s">
        <v>845</v>
      </c>
      <c r="M215" s="69">
        <v>2044</v>
      </c>
      <c r="N215" s="3" t="s">
        <v>185</v>
      </c>
      <c r="O215" t="s">
        <v>64</v>
      </c>
      <c r="P215" s="53">
        <v>44</v>
      </c>
      <c r="Q215" t="s">
        <v>595</v>
      </c>
      <c r="R215" t="s">
        <v>327</v>
      </c>
      <c r="S215" s="50">
        <v>404</v>
      </c>
      <c r="T215" s="8" t="s">
        <v>67</v>
      </c>
      <c r="U215" s="50">
        <v>33</v>
      </c>
      <c r="V215" s="50">
        <v>340</v>
      </c>
      <c r="W215" s="50">
        <f>Tabel1[[#This Row],[Aantal panelen]]*Tabel1[[#This Row],[Paneelpiekvermogen '[Wp']]]/1000</f>
        <v>11.22</v>
      </c>
      <c r="X215" s="50">
        <f>IFERROR(Tabel1[[#This Row],[Totaal piekvermogen '[kWp']]]*1000/Tabel1[[#This Row],[Bruto dakoppervlak '[m2']]],"N.v.t.")</f>
        <v>27.772277227722771</v>
      </c>
      <c r="Y215" s="50"/>
      <c r="Z215" s="50">
        <f>Tabel1[[#This Row],[Totaal piekvermogen '[kWp']]]*Tabel1[[#This Row],[Specifieke opbrengst '[kWh/kWp jaar']]]</f>
        <v>0</v>
      </c>
      <c r="AA215" t="s">
        <v>68</v>
      </c>
      <c r="AB215" t="s">
        <v>93</v>
      </c>
      <c r="AC215" s="50">
        <v>13</v>
      </c>
      <c r="AD215" t="s">
        <v>319</v>
      </c>
      <c r="AE215" t="s">
        <v>491</v>
      </c>
      <c r="AF215" s="9" t="s">
        <v>596</v>
      </c>
      <c r="AG215" s="9">
        <v>4913086</v>
      </c>
      <c r="AH215" s="9" t="s">
        <v>73</v>
      </c>
      <c r="AI215" s="60" t="s">
        <v>79</v>
      </c>
      <c r="AJ215" s="60" t="s">
        <v>352</v>
      </c>
      <c r="AK215" s="55">
        <v>269</v>
      </c>
      <c r="AL215" s="55">
        <v>270</v>
      </c>
      <c r="AM215" s="21">
        <v>43647.416666666664</v>
      </c>
      <c r="AN215" s="9" t="s">
        <v>76</v>
      </c>
      <c r="AO215" s="9" t="s">
        <v>365</v>
      </c>
      <c r="AP215" s="9" t="str">
        <f t="shared" ref="AP215:AP221" si="117">"Gedeeld met "&amp;$A$214</f>
        <v>Gedeeld met ZH000279 -D01a</v>
      </c>
      <c r="AR215" t="str">
        <f t="shared" ref="AR215:BF221" si="118">"Gedeeld met "&amp;$A$214</f>
        <v>Gedeeld met ZH000279 -D01a</v>
      </c>
      <c r="AS215" t="str">
        <f t="shared" si="118"/>
        <v>Gedeeld met ZH000279 -D01a</v>
      </c>
      <c r="AT215" s="51" t="str">
        <f t="shared" si="118"/>
        <v>Gedeeld met ZH000279 -D01a</v>
      </c>
      <c r="AU215" s="51" t="str">
        <f t="shared" si="118"/>
        <v>Gedeeld met ZH000279 -D01a</v>
      </c>
      <c r="AV215" s="51" t="str">
        <f t="shared" si="118"/>
        <v>Gedeeld met ZH000279 -D01a</v>
      </c>
      <c r="AW215" s="51" t="str">
        <f t="shared" si="118"/>
        <v>Gedeeld met ZH000279 -D01a</v>
      </c>
      <c r="AX215" s="51" t="str">
        <f t="shared" si="118"/>
        <v>Gedeeld met ZH000279 -D01a</v>
      </c>
      <c r="AY215" s="51" t="str">
        <f t="shared" si="118"/>
        <v>Gedeeld met ZH000279 -D01a</v>
      </c>
      <c r="AZ215" s="51" t="str">
        <f t="shared" si="118"/>
        <v>Gedeeld met ZH000279 -D01a</v>
      </c>
      <c r="BA215" s="51" t="str">
        <f t="shared" si="118"/>
        <v>Gedeeld met ZH000279 -D01a</v>
      </c>
      <c r="BB215" s="51" t="str">
        <f t="shared" si="118"/>
        <v>Gedeeld met ZH000279 -D01a</v>
      </c>
      <c r="BC215" s="51" t="str">
        <f t="shared" si="118"/>
        <v>Gedeeld met ZH000279 -D01a</v>
      </c>
      <c r="BD215" s="51" t="str">
        <f t="shared" si="118"/>
        <v>Gedeeld met ZH000279 -D01a</v>
      </c>
      <c r="BE215" s="51" t="str">
        <f t="shared" si="118"/>
        <v>Gedeeld met ZH000279 -D01a</v>
      </c>
      <c r="BF215" s="51" t="str">
        <f t="shared" si="118"/>
        <v>Gedeeld met ZH000279 -D01a</v>
      </c>
      <c r="BG215" s="51" t="s">
        <v>553</v>
      </c>
    </row>
    <row r="216" spans="1:59" x14ac:dyDescent="0.2">
      <c r="A216" t="str">
        <f>Tabel1[[#This Row],[Objectcode]]&amp;"-"&amp;Tabel1[[#This Row],[Dakcode]]</f>
        <v>ZH000279 -D02</v>
      </c>
      <c r="B216" t="s">
        <v>592</v>
      </c>
      <c r="C216" t="s">
        <v>57</v>
      </c>
      <c r="D216" t="s">
        <v>94</v>
      </c>
      <c r="E216" t="s">
        <v>593</v>
      </c>
      <c r="G216" t="s">
        <v>594</v>
      </c>
      <c r="H216">
        <v>2004</v>
      </c>
      <c r="I216" t="s">
        <v>222</v>
      </c>
      <c r="J216"/>
      <c r="K216" s="50">
        <v>2520</v>
      </c>
      <c r="L216" s="68" t="s">
        <v>845</v>
      </c>
      <c r="M216" s="69">
        <v>2044</v>
      </c>
      <c r="N216" s="3" t="s">
        <v>185</v>
      </c>
      <c r="O216" t="s">
        <v>90</v>
      </c>
      <c r="P216" s="53">
        <v>31</v>
      </c>
      <c r="Q216" t="s">
        <v>595</v>
      </c>
      <c r="R216" t="s">
        <v>327</v>
      </c>
      <c r="S216" s="50">
        <v>95</v>
      </c>
      <c r="T216" s="8" t="s">
        <v>67</v>
      </c>
      <c r="U216" s="50">
        <v>36</v>
      </c>
      <c r="V216" s="50">
        <v>340</v>
      </c>
      <c r="W216" s="50">
        <f>Tabel1[[#This Row],[Aantal panelen]]*Tabel1[[#This Row],[Paneelpiekvermogen '[Wp']]]/1000</f>
        <v>12.24</v>
      </c>
      <c r="X216" s="50">
        <f>IFERROR(Tabel1[[#This Row],[Totaal piekvermogen '[kWp']]]*1000/Tabel1[[#This Row],[Bruto dakoppervlak '[m2']]],"N.v.t.")</f>
        <v>128.84210526315789</v>
      </c>
      <c r="Y216" s="50"/>
      <c r="Z216" s="50">
        <f>Tabel1[[#This Row],[Totaal piekvermogen '[kWp']]]*Tabel1[[#This Row],[Specifieke opbrengst '[kWh/kWp jaar']]]</f>
        <v>0</v>
      </c>
      <c r="AA216" t="s">
        <v>68</v>
      </c>
      <c r="AB216" t="s">
        <v>69</v>
      </c>
      <c r="AC216" s="50">
        <v>10</v>
      </c>
      <c r="AD216" t="s">
        <v>319</v>
      </c>
      <c r="AE216" t="s">
        <v>491</v>
      </c>
      <c r="AF216" s="9" t="s">
        <v>596</v>
      </c>
      <c r="AG216" s="9">
        <v>4913086</v>
      </c>
      <c r="AH216" s="9" t="s">
        <v>73</v>
      </c>
      <c r="AI216" s="60" t="s">
        <v>79</v>
      </c>
      <c r="AJ216" s="60" t="s">
        <v>352</v>
      </c>
      <c r="AK216" s="55">
        <v>269</v>
      </c>
      <c r="AL216" s="55">
        <v>270</v>
      </c>
      <c r="AM216" s="21">
        <v>43647.416666666664</v>
      </c>
      <c r="AN216" s="9" t="s">
        <v>76</v>
      </c>
      <c r="AO216" s="9" t="s">
        <v>365</v>
      </c>
      <c r="AP216" s="9" t="str">
        <f t="shared" si="117"/>
        <v>Gedeeld met ZH000279 -D01a</v>
      </c>
      <c r="AR216" t="str">
        <f t="shared" si="118"/>
        <v>Gedeeld met ZH000279 -D01a</v>
      </c>
      <c r="AS216" t="str">
        <f t="shared" si="118"/>
        <v>Gedeeld met ZH000279 -D01a</v>
      </c>
      <c r="AT216" s="51" t="str">
        <f t="shared" si="118"/>
        <v>Gedeeld met ZH000279 -D01a</v>
      </c>
      <c r="AU216" s="51" t="str">
        <f t="shared" si="118"/>
        <v>Gedeeld met ZH000279 -D01a</v>
      </c>
      <c r="AV216" s="51" t="str">
        <f t="shared" si="118"/>
        <v>Gedeeld met ZH000279 -D01a</v>
      </c>
      <c r="AW216" s="51" t="str">
        <f t="shared" si="118"/>
        <v>Gedeeld met ZH000279 -D01a</v>
      </c>
      <c r="AX216" s="51" t="str">
        <f t="shared" si="118"/>
        <v>Gedeeld met ZH000279 -D01a</v>
      </c>
      <c r="AY216" s="51" t="str">
        <f t="shared" si="118"/>
        <v>Gedeeld met ZH000279 -D01a</v>
      </c>
      <c r="AZ216" s="51" t="str">
        <f t="shared" si="118"/>
        <v>Gedeeld met ZH000279 -D01a</v>
      </c>
      <c r="BA216" s="51" t="str">
        <f t="shared" si="118"/>
        <v>Gedeeld met ZH000279 -D01a</v>
      </c>
      <c r="BB216" s="51" t="str">
        <f t="shared" si="118"/>
        <v>Gedeeld met ZH000279 -D01a</v>
      </c>
      <c r="BC216" s="51" t="str">
        <f t="shared" si="118"/>
        <v>Gedeeld met ZH000279 -D01a</v>
      </c>
      <c r="BD216" s="51" t="str">
        <f t="shared" si="118"/>
        <v>Gedeeld met ZH000279 -D01a</v>
      </c>
      <c r="BE216" s="51" t="str">
        <f t="shared" si="118"/>
        <v>Gedeeld met ZH000279 -D01a</v>
      </c>
      <c r="BF216" s="51" t="str">
        <f t="shared" si="118"/>
        <v>Gedeeld met ZH000279 -D01a</v>
      </c>
      <c r="BG216" s="51" t="s">
        <v>553</v>
      </c>
    </row>
    <row r="217" spans="1:59" x14ac:dyDescent="0.2">
      <c r="A217" t="str">
        <f>Tabel1[[#This Row],[Objectcode]]&amp;"-"&amp;Tabel1[[#This Row],[Dakcode]]</f>
        <v>ZH000279 -D03</v>
      </c>
      <c r="B217" t="s">
        <v>592</v>
      </c>
      <c r="C217" t="s">
        <v>57</v>
      </c>
      <c r="D217" t="s">
        <v>126</v>
      </c>
      <c r="E217" t="s">
        <v>593</v>
      </c>
      <c r="G217" t="s">
        <v>594</v>
      </c>
      <c r="H217">
        <v>2004</v>
      </c>
      <c r="I217" t="s">
        <v>222</v>
      </c>
      <c r="J217"/>
      <c r="K217" s="50">
        <v>2520</v>
      </c>
      <c r="L217" s="68" t="s">
        <v>845</v>
      </c>
      <c r="M217" s="69">
        <v>2044</v>
      </c>
      <c r="N217" s="3" t="s">
        <v>185</v>
      </c>
      <c r="O217" t="s">
        <v>114</v>
      </c>
      <c r="P217" s="53" t="s">
        <v>114</v>
      </c>
      <c r="Q217" t="s">
        <v>114</v>
      </c>
      <c r="R217" t="s">
        <v>114</v>
      </c>
      <c r="S217" s="53" t="s">
        <v>114</v>
      </c>
      <c r="T217" s="8" t="s">
        <v>80</v>
      </c>
      <c r="U217" s="50">
        <v>0</v>
      </c>
      <c r="V217" s="50">
        <v>340</v>
      </c>
      <c r="W217" s="50">
        <f>Tabel1[[#This Row],[Aantal panelen]]*Tabel1[[#This Row],[Paneelpiekvermogen '[Wp']]]/1000</f>
        <v>0</v>
      </c>
      <c r="X217" s="50" t="str">
        <f>IFERROR(Tabel1[[#This Row],[Totaal piekvermogen '[kWp']]]*1000/Tabel1[[#This Row],[Bruto dakoppervlak '[m2']]],"N.v.t.")</f>
        <v>N.v.t.</v>
      </c>
      <c r="Y217" s="50" t="s">
        <v>114</v>
      </c>
      <c r="Z217" s="50" t="s">
        <v>114</v>
      </c>
      <c r="AA217" s="29" t="s">
        <v>114</v>
      </c>
      <c r="AB217" s="29" t="s">
        <v>114</v>
      </c>
      <c r="AC217" s="50" t="s">
        <v>114</v>
      </c>
      <c r="AD217" s="29" t="s">
        <v>114</v>
      </c>
      <c r="AE217" t="s">
        <v>491</v>
      </c>
      <c r="AF217" s="9" t="s">
        <v>596</v>
      </c>
      <c r="AG217" s="9">
        <v>4913086</v>
      </c>
      <c r="AH217" s="9" t="s">
        <v>73</v>
      </c>
      <c r="AI217" s="60" t="s">
        <v>79</v>
      </c>
      <c r="AJ217" s="60" t="s">
        <v>352</v>
      </c>
      <c r="AK217" s="55">
        <v>269</v>
      </c>
      <c r="AL217" s="55">
        <v>270</v>
      </c>
      <c r="AM217" s="21">
        <v>43647.416666666664</v>
      </c>
      <c r="AN217" s="9" t="s">
        <v>76</v>
      </c>
      <c r="AO217" s="9" t="s">
        <v>365</v>
      </c>
      <c r="AP217" s="9" t="str">
        <f t="shared" si="117"/>
        <v>Gedeeld met ZH000279 -D01a</v>
      </c>
      <c r="AR217" t="str">
        <f t="shared" si="118"/>
        <v>Gedeeld met ZH000279 -D01a</v>
      </c>
      <c r="AS217" t="str">
        <f t="shared" si="118"/>
        <v>Gedeeld met ZH000279 -D01a</v>
      </c>
      <c r="AT217" s="51" t="str">
        <f t="shared" si="118"/>
        <v>Gedeeld met ZH000279 -D01a</v>
      </c>
      <c r="AU217" s="51" t="str">
        <f t="shared" si="118"/>
        <v>Gedeeld met ZH000279 -D01a</v>
      </c>
      <c r="AV217" s="51" t="str">
        <f t="shared" si="118"/>
        <v>Gedeeld met ZH000279 -D01a</v>
      </c>
      <c r="AW217" s="51" t="str">
        <f t="shared" si="118"/>
        <v>Gedeeld met ZH000279 -D01a</v>
      </c>
      <c r="AX217" s="51" t="str">
        <f t="shared" si="118"/>
        <v>Gedeeld met ZH000279 -D01a</v>
      </c>
      <c r="AY217" s="51" t="str">
        <f t="shared" si="118"/>
        <v>Gedeeld met ZH000279 -D01a</v>
      </c>
      <c r="AZ217" s="51" t="str">
        <f t="shared" si="118"/>
        <v>Gedeeld met ZH000279 -D01a</v>
      </c>
      <c r="BA217" s="51" t="str">
        <f t="shared" si="118"/>
        <v>Gedeeld met ZH000279 -D01a</v>
      </c>
      <c r="BB217" s="51" t="str">
        <f t="shared" si="118"/>
        <v>Gedeeld met ZH000279 -D01a</v>
      </c>
      <c r="BC217" s="51" t="str">
        <f t="shared" si="118"/>
        <v>Gedeeld met ZH000279 -D01a</v>
      </c>
      <c r="BD217" s="51" t="str">
        <f t="shared" si="118"/>
        <v>Gedeeld met ZH000279 -D01a</v>
      </c>
      <c r="BE217" s="51" t="str">
        <f t="shared" si="118"/>
        <v>Gedeeld met ZH000279 -D01a</v>
      </c>
      <c r="BF217" s="51" t="str">
        <f t="shared" si="118"/>
        <v>Gedeeld met ZH000279 -D01a</v>
      </c>
      <c r="BG217" s="51" t="s">
        <v>553</v>
      </c>
    </row>
    <row r="218" spans="1:59" x14ac:dyDescent="0.2">
      <c r="A218" t="str">
        <f>Tabel1[[#This Row],[Objectcode]]&amp;"-"&amp;Tabel1[[#This Row],[Dakcode]]</f>
        <v>ZH000279 -D04</v>
      </c>
      <c r="B218" t="s">
        <v>592</v>
      </c>
      <c r="C218" t="s">
        <v>57</v>
      </c>
      <c r="D218" t="s">
        <v>153</v>
      </c>
      <c r="E218" t="s">
        <v>593</v>
      </c>
      <c r="G218" t="s">
        <v>594</v>
      </c>
      <c r="H218">
        <v>2004</v>
      </c>
      <c r="I218" t="s">
        <v>222</v>
      </c>
      <c r="J218"/>
      <c r="K218" s="50">
        <v>2520</v>
      </c>
      <c r="L218" s="68" t="s">
        <v>845</v>
      </c>
      <c r="M218" s="69">
        <v>2044</v>
      </c>
      <c r="N218" s="3" t="s">
        <v>185</v>
      </c>
      <c r="O218" t="s">
        <v>114</v>
      </c>
      <c r="P218" s="53" t="s">
        <v>114</v>
      </c>
      <c r="Q218" t="s">
        <v>114</v>
      </c>
      <c r="R218" t="s">
        <v>114</v>
      </c>
      <c r="S218" s="53" t="s">
        <v>114</v>
      </c>
      <c r="T218" s="8" t="s">
        <v>80</v>
      </c>
      <c r="U218" s="50">
        <v>0</v>
      </c>
      <c r="V218" s="50">
        <v>340</v>
      </c>
      <c r="W218" s="50">
        <f>Tabel1[[#This Row],[Aantal panelen]]*Tabel1[[#This Row],[Paneelpiekvermogen '[Wp']]]/1000</f>
        <v>0</v>
      </c>
      <c r="X218" s="50" t="str">
        <f>IFERROR(Tabel1[[#This Row],[Totaal piekvermogen '[kWp']]]*1000/Tabel1[[#This Row],[Bruto dakoppervlak '[m2']]],"N.v.t.")</f>
        <v>N.v.t.</v>
      </c>
      <c r="Y218" s="50" t="s">
        <v>114</v>
      </c>
      <c r="Z218" s="50" t="s">
        <v>114</v>
      </c>
      <c r="AA218" s="29" t="s">
        <v>114</v>
      </c>
      <c r="AB218" s="29" t="s">
        <v>114</v>
      </c>
      <c r="AC218" s="50" t="s">
        <v>114</v>
      </c>
      <c r="AD218" s="29" t="s">
        <v>114</v>
      </c>
      <c r="AE218" t="s">
        <v>491</v>
      </c>
      <c r="AF218" s="9" t="s">
        <v>596</v>
      </c>
      <c r="AG218" s="9">
        <v>4913086</v>
      </c>
      <c r="AH218" s="9" t="s">
        <v>73</v>
      </c>
      <c r="AI218" s="60" t="s">
        <v>79</v>
      </c>
      <c r="AJ218" s="60" t="s">
        <v>352</v>
      </c>
      <c r="AK218" s="55">
        <v>269</v>
      </c>
      <c r="AL218" s="55">
        <v>270</v>
      </c>
      <c r="AM218" s="21">
        <v>43647.416666666664</v>
      </c>
      <c r="AN218" s="9" t="s">
        <v>76</v>
      </c>
      <c r="AO218" s="9" t="s">
        <v>365</v>
      </c>
      <c r="AP218" s="9" t="str">
        <f t="shared" si="117"/>
        <v>Gedeeld met ZH000279 -D01a</v>
      </c>
      <c r="AR218" t="str">
        <f t="shared" si="118"/>
        <v>Gedeeld met ZH000279 -D01a</v>
      </c>
      <c r="AS218" t="str">
        <f t="shared" si="118"/>
        <v>Gedeeld met ZH000279 -D01a</v>
      </c>
      <c r="AT218" s="51" t="str">
        <f t="shared" si="118"/>
        <v>Gedeeld met ZH000279 -D01a</v>
      </c>
      <c r="AU218" s="51" t="str">
        <f t="shared" si="118"/>
        <v>Gedeeld met ZH000279 -D01a</v>
      </c>
      <c r="AV218" s="51" t="str">
        <f t="shared" si="118"/>
        <v>Gedeeld met ZH000279 -D01a</v>
      </c>
      <c r="AW218" s="51" t="str">
        <f t="shared" si="118"/>
        <v>Gedeeld met ZH000279 -D01a</v>
      </c>
      <c r="AX218" s="51" t="str">
        <f t="shared" si="118"/>
        <v>Gedeeld met ZH000279 -D01a</v>
      </c>
      <c r="AY218" s="51" t="str">
        <f t="shared" si="118"/>
        <v>Gedeeld met ZH000279 -D01a</v>
      </c>
      <c r="AZ218" s="51" t="str">
        <f t="shared" si="118"/>
        <v>Gedeeld met ZH000279 -D01a</v>
      </c>
      <c r="BA218" s="51" t="str">
        <f t="shared" si="118"/>
        <v>Gedeeld met ZH000279 -D01a</v>
      </c>
      <c r="BB218" s="51" t="str">
        <f t="shared" si="118"/>
        <v>Gedeeld met ZH000279 -D01a</v>
      </c>
      <c r="BC218" s="51" t="str">
        <f t="shared" si="118"/>
        <v>Gedeeld met ZH000279 -D01a</v>
      </c>
      <c r="BD218" s="51" t="str">
        <f t="shared" si="118"/>
        <v>Gedeeld met ZH000279 -D01a</v>
      </c>
      <c r="BE218" s="51" t="str">
        <f t="shared" si="118"/>
        <v>Gedeeld met ZH000279 -D01a</v>
      </c>
      <c r="BF218" s="51" t="str">
        <f t="shared" si="118"/>
        <v>Gedeeld met ZH000279 -D01a</v>
      </c>
      <c r="BG218" s="51" t="s">
        <v>553</v>
      </c>
    </row>
    <row r="219" spans="1:59" x14ac:dyDescent="0.2">
      <c r="A219" t="str">
        <f>Tabel1[[#This Row],[Objectcode]]&amp;"-"&amp;Tabel1[[#This Row],[Dakcode]]</f>
        <v>ZH000279 -D05</v>
      </c>
      <c r="B219" t="s">
        <v>592</v>
      </c>
      <c r="C219" t="s">
        <v>57</v>
      </c>
      <c r="D219" t="s">
        <v>254</v>
      </c>
      <c r="E219" t="s">
        <v>593</v>
      </c>
      <c r="G219" t="s">
        <v>594</v>
      </c>
      <c r="H219">
        <v>2004</v>
      </c>
      <c r="I219" t="s">
        <v>222</v>
      </c>
      <c r="J219"/>
      <c r="K219" s="50">
        <v>2520</v>
      </c>
      <c r="L219" s="68" t="s">
        <v>845</v>
      </c>
      <c r="M219" s="69">
        <v>2044</v>
      </c>
      <c r="N219" s="3" t="s">
        <v>185</v>
      </c>
      <c r="O219" t="s">
        <v>114</v>
      </c>
      <c r="P219" s="53" t="s">
        <v>114</v>
      </c>
      <c r="Q219" t="s">
        <v>114</v>
      </c>
      <c r="R219" t="s">
        <v>114</v>
      </c>
      <c r="S219" s="53" t="s">
        <v>114</v>
      </c>
      <c r="T219" s="8" t="s">
        <v>80</v>
      </c>
      <c r="U219" s="50">
        <v>0</v>
      </c>
      <c r="V219" s="50">
        <v>340</v>
      </c>
      <c r="W219" s="50">
        <f>Tabel1[[#This Row],[Aantal panelen]]*Tabel1[[#This Row],[Paneelpiekvermogen '[Wp']]]/1000</f>
        <v>0</v>
      </c>
      <c r="X219" s="50" t="str">
        <f>IFERROR(Tabel1[[#This Row],[Totaal piekvermogen '[kWp']]]*1000/Tabel1[[#This Row],[Bruto dakoppervlak '[m2']]],"N.v.t.")</f>
        <v>N.v.t.</v>
      </c>
      <c r="Y219" s="50" t="s">
        <v>114</v>
      </c>
      <c r="Z219" s="50" t="s">
        <v>114</v>
      </c>
      <c r="AA219" s="29" t="s">
        <v>114</v>
      </c>
      <c r="AB219" s="29" t="s">
        <v>114</v>
      </c>
      <c r="AC219" s="50" t="s">
        <v>114</v>
      </c>
      <c r="AD219" s="29" t="s">
        <v>114</v>
      </c>
      <c r="AE219" t="s">
        <v>491</v>
      </c>
      <c r="AF219" s="9" t="s">
        <v>596</v>
      </c>
      <c r="AG219" s="9">
        <v>4913086</v>
      </c>
      <c r="AH219" s="9" t="s">
        <v>73</v>
      </c>
      <c r="AI219" s="60" t="s">
        <v>79</v>
      </c>
      <c r="AJ219" s="60" t="s">
        <v>352</v>
      </c>
      <c r="AK219" s="55">
        <v>269</v>
      </c>
      <c r="AL219" s="55">
        <v>270</v>
      </c>
      <c r="AM219" s="21">
        <v>43647.416666666664</v>
      </c>
      <c r="AN219" s="9" t="s">
        <v>76</v>
      </c>
      <c r="AO219" s="9" t="s">
        <v>365</v>
      </c>
      <c r="AP219" s="9" t="str">
        <f t="shared" si="117"/>
        <v>Gedeeld met ZH000279 -D01a</v>
      </c>
      <c r="AR219" t="str">
        <f t="shared" si="118"/>
        <v>Gedeeld met ZH000279 -D01a</v>
      </c>
      <c r="AS219" t="str">
        <f t="shared" si="118"/>
        <v>Gedeeld met ZH000279 -D01a</v>
      </c>
      <c r="AT219" s="51" t="str">
        <f t="shared" si="118"/>
        <v>Gedeeld met ZH000279 -D01a</v>
      </c>
      <c r="AU219" s="51" t="str">
        <f t="shared" si="118"/>
        <v>Gedeeld met ZH000279 -D01a</v>
      </c>
      <c r="AV219" s="51" t="str">
        <f t="shared" si="118"/>
        <v>Gedeeld met ZH000279 -D01a</v>
      </c>
      <c r="AW219" s="51" t="str">
        <f t="shared" si="118"/>
        <v>Gedeeld met ZH000279 -D01a</v>
      </c>
      <c r="AX219" s="51" t="str">
        <f t="shared" si="118"/>
        <v>Gedeeld met ZH000279 -D01a</v>
      </c>
      <c r="AY219" s="51" t="str">
        <f t="shared" si="118"/>
        <v>Gedeeld met ZH000279 -D01a</v>
      </c>
      <c r="AZ219" s="51" t="str">
        <f t="shared" si="118"/>
        <v>Gedeeld met ZH000279 -D01a</v>
      </c>
      <c r="BA219" s="51" t="str">
        <f t="shared" si="118"/>
        <v>Gedeeld met ZH000279 -D01a</v>
      </c>
      <c r="BB219" s="51" t="str">
        <f t="shared" si="118"/>
        <v>Gedeeld met ZH000279 -D01a</v>
      </c>
      <c r="BC219" s="51" t="str">
        <f t="shared" si="118"/>
        <v>Gedeeld met ZH000279 -D01a</v>
      </c>
      <c r="BD219" s="51" t="str">
        <f t="shared" si="118"/>
        <v>Gedeeld met ZH000279 -D01a</v>
      </c>
      <c r="BE219" s="51" t="str">
        <f t="shared" si="118"/>
        <v>Gedeeld met ZH000279 -D01a</v>
      </c>
      <c r="BF219" s="51" t="str">
        <f t="shared" si="118"/>
        <v>Gedeeld met ZH000279 -D01a</v>
      </c>
      <c r="BG219" s="51" t="s">
        <v>553</v>
      </c>
    </row>
    <row r="220" spans="1:59" x14ac:dyDescent="0.2">
      <c r="A220" t="str">
        <f>Tabel1[[#This Row],[Objectcode]]&amp;"-"&amp;Tabel1[[#This Row],[Dakcode]]</f>
        <v>ZH000279 -D06</v>
      </c>
      <c r="B220" t="s">
        <v>592</v>
      </c>
      <c r="C220" t="s">
        <v>57</v>
      </c>
      <c r="D220" t="s">
        <v>256</v>
      </c>
      <c r="E220" t="s">
        <v>593</v>
      </c>
      <c r="G220" t="s">
        <v>594</v>
      </c>
      <c r="H220">
        <v>2004</v>
      </c>
      <c r="I220" t="s">
        <v>222</v>
      </c>
      <c r="J220"/>
      <c r="K220" s="50">
        <v>2520</v>
      </c>
      <c r="L220" s="68" t="s">
        <v>845</v>
      </c>
      <c r="M220" s="69">
        <v>2044</v>
      </c>
      <c r="N220" s="3" t="s">
        <v>185</v>
      </c>
      <c r="O220" t="s">
        <v>64</v>
      </c>
      <c r="P220" s="53">
        <v>190</v>
      </c>
      <c r="Q220" t="s">
        <v>595</v>
      </c>
      <c r="R220" t="s">
        <v>327</v>
      </c>
      <c r="S220" s="50">
        <v>117</v>
      </c>
      <c r="T220" s="8" t="s">
        <v>67</v>
      </c>
      <c r="U220" s="50">
        <v>24</v>
      </c>
      <c r="V220" s="50">
        <v>340</v>
      </c>
      <c r="W220" s="50">
        <f>Tabel1[[#This Row],[Aantal panelen]]*Tabel1[[#This Row],[Paneelpiekvermogen '[Wp']]]/1000</f>
        <v>8.16</v>
      </c>
      <c r="X220" s="50">
        <f>IFERROR(Tabel1[[#This Row],[Totaal piekvermogen '[kWp']]]*1000/Tabel1[[#This Row],[Bruto dakoppervlak '[m2']]],"N.v.t.")</f>
        <v>69.743589743589737</v>
      </c>
      <c r="Y220" s="50"/>
      <c r="Z220" s="50">
        <f>Tabel1[[#This Row],[Totaal piekvermogen '[kWp']]]*Tabel1[[#This Row],[Specifieke opbrengst '[kWh/kWp jaar']]]</f>
        <v>0</v>
      </c>
      <c r="AA220" t="s">
        <v>68</v>
      </c>
      <c r="AB220" t="s">
        <v>328</v>
      </c>
      <c r="AC220" s="50">
        <v>10</v>
      </c>
      <c r="AD220" t="s">
        <v>319</v>
      </c>
      <c r="AE220" t="s">
        <v>491</v>
      </c>
      <c r="AF220" s="9" t="s">
        <v>596</v>
      </c>
      <c r="AG220" s="9">
        <v>4913086</v>
      </c>
      <c r="AH220" s="9" t="s">
        <v>73</v>
      </c>
      <c r="AI220" s="60" t="s">
        <v>79</v>
      </c>
      <c r="AJ220" s="60" t="s">
        <v>352</v>
      </c>
      <c r="AK220" s="55">
        <v>269</v>
      </c>
      <c r="AL220" s="55">
        <v>270</v>
      </c>
      <c r="AM220" s="21">
        <v>43647.416666666664</v>
      </c>
      <c r="AN220" s="9" t="s">
        <v>76</v>
      </c>
      <c r="AO220" s="9" t="s">
        <v>365</v>
      </c>
      <c r="AP220" s="9" t="str">
        <f t="shared" si="117"/>
        <v>Gedeeld met ZH000279 -D01a</v>
      </c>
      <c r="AR220" t="str">
        <f t="shared" si="118"/>
        <v>Gedeeld met ZH000279 -D01a</v>
      </c>
      <c r="AS220" t="str">
        <f t="shared" si="118"/>
        <v>Gedeeld met ZH000279 -D01a</v>
      </c>
      <c r="AT220" s="51" t="str">
        <f t="shared" si="118"/>
        <v>Gedeeld met ZH000279 -D01a</v>
      </c>
      <c r="AU220" s="51" t="str">
        <f t="shared" si="118"/>
        <v>Gedeeld met ZH000279 -D01a</v>
      </c>
      <c r="AV220" s="51" t="str">
        <f t="shared" si="118"/>
        <v>Gedeeld met ZH000279 -D01a</v>
      </c>
      <c r="AW220" s="51" t="str">
        <f t="shared" si="118"/>
        <v>Gedeeld met ZH000279 -D01a</v>
      </c>
      <c r="AX220" s="51" t="str">
        <f t="shared" si="118"/>
        <v>Gedeeld met ZH000279 -D01a</v>
      </c>
      <c r="AY220" s="51" t="str">
        <f t="shared" si="118"/>
        <v>Gedeeld met ZH000279 -D01a</v>
      </c>
      <c r="AZ220" s="51" t="str">
        <f t="shared" si="118"/>
        <v>Gedeeld met ZH000279 -D01a</v>
      </c>
      <c r="BA220" s="51" t="str">
        <f t="shared" si="118"/>
        <v>Gedeeld met ZH000279 -D01a</v>
      </c>
      <c r="BB220" s="51" t="str">
        <f t="shared" si="118"/>
        <v>Gedeeld met ZH000279 -D01a</v>
      </c>
      <c r="BC220" s="51" t="str">
        <f t="shared" si="118"/>
        <v>Gedeeld met ZH000279 -D01a</v>
      </c>
      <c r="BD220" s="51" t="str">
        <f t="shared" si="118"/>
        <v>Gedeeld met ZH000279 -D01a</v>
      </c>
      <c r="BE220" s="51" t="str">
        <f t="shared" si="118"/>
        <v>Gedeeld met ZH000279 -D01a</v>
      </c>
      <c r="BF220" s="51" t="str">
        <f t="shared" si="118"/>
        <v>Gedeeld met ZH000279 -D01a</v>
      </c>
      <c r="BG220" s="51" t="s">
        <v>553</v>
      </c>
    </row>
    <row r="221" spans="1:59" x14ac:dyDescent="0.2">
      <c r="A221" t="str">
        <f>Tabel1[[#This Row],[Objectcode]]&amp;"-"&amp;Tabel1[[#This Row],[Dakcode]]</f>
        <v>ZH000279 -D07</v>
      </c>
      <c r="B221" t="s">
        <v>592</v>
      </c>
      <c r="C221" t="s">
        <v>57</v>
      </c>
      <c r="D221" t="s">
        <v>388</v>
      </c>
      <c r="E221" t="s">
        <v>593</v>
      </c>
      <c r="G221" t="s">
        <v>594</v>
      </c>
      <c r="H221">
        <v>2004</v>
      </c>
      <c r="I221" t="s">
        <v>222</v>
      </c>
      <c r="J221"/>
      <c r="K221" s="50">
        <v>2520</v>
      </c>
      <c r="L221" s="68" t="s">
        <v>845</v>
      </c>
      <c r="M221" s="69">
        <v>2044</v>
      </c>
      <c r="N221" s="3" t="s">
        <v>185</v>
      </c>
      <c r="O221" t="s">
        <v>64</v>
      </c>
      <c r="P221" s="53">
        <v>21</v>
      </c>
      <c r="Q221" t="s">
        <v>595</v>
      </c>
      <c r="R221" t="s">
        <v>327</v>
      </c>
      <c r="S221" s="50">
        <v>10</v>
      </c>
      <c r="T221" s="8" t="s">
        <v>67</v>
      </c>
      <c r="U221" s="50">
        <v>2</v>
      </c>
      <c r="V221" s="50">
        <v>340</v>
      </c>
      <c r="W221" s="50">
        <f>Tabel1[[#This Row],[Aantal panelen]]*Tabel1[[#This Row],[Paneelpiekvermogen '[Wp']]]/1000</f>
        <v>0.68</v>
      </c>
      <c r="X221" s="50">
        <f>IFERROR(Tabel1[[#This Row],[Totaal piekvermogen '[kWp']]]*1000/Tabel1[[#This Row],[Bruto dakoppervlak '[m2']]],"N.v.t.")</f>
        <v>68</v>
      </c>
      <c r="Y221" s="50"/>
      <c r="Z221" s="50">
        <f>Tabel1[[#This Row],[Totaal piekvermogen '[kWp']]]*Tabel1[[#This Row],[Specifieke opbrengst '[kWh/kWp jaar']]]</f>
        <v>0</v>
      </c>
      <c r="AA221" t="s">
        <v>68</v>
      </c>
      <c r="AB221" t="s">
        <v>69</v>
      </c>
      <c r="AC221" s="50">
        <v>36</v>
      </c>
      <c r="AD221" t="s">
        <v>319</v>
      </c>
      <c r="AE221" t="s">
        <v>491</v>
      </c>
      <c r="AF221" s="9" t="s">
        <v>596</v>
      </c>
      <c r="AG221" s="9">
        <v>4913086</v>
      </c>
      <c r="AH221" s="9" t="s">
        <v>73</v>
      </c>
      <c r="AI221" s="60" t="s">
        <v>79</v>
      </c>
      <c r="AJ221" s="60" t="s">
        <v>352</v>
      </c>
      <c r="AK221" s="55">
        <v>269</v>
      </c>
      <c r="AL221" s="55">
        <v>270</v>
      </c>
      <c r="AM221" s="21">
        <v>43647.416666666664</v>
      </c>
      <c r="AN221" s="9" t="s">
        <v>76</v>
      </c>
      <c r="AO221" s="9" t="s">
        <v>365</v>
      </c>
      <c r="AP221" s="9" t="str">
        <f t="shared" si="117"/>
        <v>Gedeeld met ZH000279 -D01a</v>
      </c>
      <c r="AR221" t="str">
        <f t="shared" si="118"/>
        <v>Gedeeld met ZH000279 -D01a</v>
      </c>
      <c r="AS221" t="str">
        <f t="shared" si="118"/>
        <v>Gedeeld met ZH000279 -D01a</v>
      </c>
      <c r="AT221" s="51" t="str">
        <f t="shared" si="118"/>
        <v>Gedeeld met ZH000279 -D01a</v>
      </c>
      <c r="AU221" s="51" t="str">
        <f t="shared" si="118"/>
        <v>Gedeeld met ZH000279 -D01a</v>
      </c>
      <c r="AV221" s="51" t="str">
        <f t="shared" si="118"/>
        <v>Gedeeld met ZH000279 -D01a</v>
      </c>
      <c r="AW221" s="51" t="str">
        <f t="shared" si="118"/>
        <v>Gedeeld met ZH000279 -D01a</v>
      </c>
      <c r="AX221" s="51" t="str">
        <f t="shared" si="118"/>
        <v>Gedeeld met ZH000279 -D01a</v>
      </c>
      <c r="AY221" s="51" t="str">
        <f t="shared" si="118"/>
        <v>Gedeeld met ZH000279 -D01a</v>
      </c>
      <c r="AZ221" s="51" t="str">
        <f t="shared" si="118"/>
        <v>Gedeeld met ZH000279 -D01a</v>
      </c>
      <c r="BA221" s="51" t="str">
        <f t="shared" si="118"/>
        <v>Gedeeld met ZH000279 -D01a</v>
      </c>
      <c r="BB221" s="51" t="str">
        <f t="shared" si="118"/>
        <v>Gedeeld met ZH000279 -D01a</v>
      </c>
      <c r="BC221" s="51" t="str">
        <f t="shared" si="118"/>
        <v>Gedeeld met ZH000279 -D01a</v>
      </c>
      <c r="BD221" s="51" t="str">
        <f t="shared" si="118"/>
        <v>Gedeeld met ZH000279 -D01a</v>
      </c>
      <c r="BE221" s="51" t="str">
        <f t="shared" si="118"/>
        <v>Gedeeld met ZH000279 -D01a</v>
      </c>
      <c r="BF221" s="51" t="str">
        <f t="shared" si="118"/>
        <v>Gedeeld met ZH000279 -D01a</v>
      </c>
      <c r="BG221" s="51" t="s">
        <v>553</v>
      </c>
    </row>
    <row r="222" spans="1:59" x14ac:dyDescent="0.2">
      <c r="A222" t="str">
        <f>Tabel1[[#This Row],[Objectcode]]&amp;"-"&amp;Tabel1[[#This Row],[Dakcode]]</f>
        <v>ZH000280A-D01</v>
      </c>
      <c r="B222" t="s">
        <v>604</v>
      </c>
      <c r="C222" t="s">
        <v>57</v>
      </c>
      <c r="D222" t="s">
        <v>58</v>
      </c>
      <c r="E222" t="s">
        <v>600</v>
      </c>
      <c r="G222" t="s">
        <v>601</v>
      </c>
      <c r="H222">
        <v>1980</v>
      </c>
      <c r="I222" t="s">
        <v>267</v>
      </c>
      <c r="J222"/>
      <c r="K222" s="50">
        <v>588</v>
      </c>
      <c r="L222" s="68" t="s">
        <v>130</v>
      </c>
      <c r="M222" s="69">
        <v>2025</v>
      </c>
      <c r="N222" s="3" t="s">
        <v>185</v>
      </c>
      <c r="O222" t="s">
        <v>64</v>
      </c>
      <c r="P222" s="53">
        <v>15</v>
      </c>
      <c r="Q222" t="s">
        <v>79</v>
      </c>
      <c r="R222" t="s">
        <v>327</v>
      </c>
      <c r="S222" s="50">
        <v>1160</v>
      </c>
      <c r="T222" s="8" t="s">
        <v>67</v>
      </c>
      <c r="U222" s="50">
        <v>294</v>
      </c>
      <c r="V222" s="50">
        <v>340</v>
      </c>
      <c r="W222" s="50">
        <f>Tabel1[[#This Row],[Aantal panelen]]*Tabel1[[#This Row],[Paneelpiekvermogen '[Wp']]]/1000</f>
        <v>99.96</v>
      </c>
      <c r="X222" s="50">
        <f>IFERROR(Tabel1[[#This Row],[Totaal piekvermogen '[kWp']]]*1000/Tabel1[[#This Row],[Bruto dakoppervlak '[m2']]],"N.v.t.")</f>
        <v>86.172413793103445</v>
      </c>
      <c r="Y222" s="50">
        <v>833</v>
      </c>
      <c r="Z222" s="50">
        <f>Tabel1[[#This Row],[Totaal piekvermogen '[kWp']]]*Tabel1[[#This Row],[Specifieke opbrengst '[kWh/kWp jaar']]]</f>
        <v>83266.679999999993</v>
      </c>
      <c r="AA222" t="s">
        <v>68</v>
      </c>
      <c r="AB222" t="s">
        <v>223</v>
      </c>
      <c r="AC222" s="50">
        <v>10</v>
      </c>
      <c r="AD222" t="s">
        <v>79</v>
      </c>
      <c r="AE222" t="s">
        <v>491</v>
      </c>
      <c r="AF222" s="9" t="s">
        <v>602</v>
      </c>
      <c r="AG222" t="str">
        <f t="shared" ref="AG222:AP222" si="119">"Gedeeld met "&amp;$A$222</f>
        <v>Gedeeld met ZH000280A-D01</v>
      </c>
      <c r="AH222" t="str">
        <f t="shared" si="119"/>
        <v>Gedeeld met ZH000280A-D01</v>
      </c>
      <c r="AI222" s="51" t="str">
        <f t="shared" si="119"/>
        <v>Gedeeld met ZH000280A-D01</v>
      </c>
      <c r="AJ222" s="51" t="str">
        <f t="shared" si="119"/>
        <v>Gedeeld met ZH000280A-D01</v>
      </c>
      <c r="AK222" s="51" t="str">
        <f t="shared" si="119"/>
        <v>Gedeeld met ZH000280A-D01</v>
      </c>
      <c r="AL222" s="51" t="str">
        <f t="shared" si="119"/>
        <v>Gedeeld met ZH000280A-D01</v>
      </c>
      <c r="AM222" t="str">
        <f t="shared" si="119"/>
        <v>Gedeeld met ZH000280A-D01</v>
      </c>
      <c r="AN222" t="str">
        <f t="shared" si="119"/>
        <v>Gedeeld met ZH000280A-D01</v>
      </c>
      <c r="AO222" t="str">
        <f t="shared" si="119"/>
        <v>Gedeeld met ZH000280A-D01</v>
      </c>
      <c r="AP222" t="str">
        <f t="shared" si="119"/>
        <v>Gedeeld met ZH000280A-D01</v>
      </c>
      <c r="AR222" t="str">
        <f t="shared" ref="AR222:BG222" si="120">"Gedeeld met "&amp;$A$222</f>
        <v>Gedeeld met ZH000280A-D01</v>
      </c>
      <c r="AS222" t="str">
        <f t="shared" si="120"/>
        <v>Gedeeld met ZH000280A-D01</v>
      </c>
      <c r="AT222" s="51" t="str">
        <f t="shared" si="120"/>
        <v>Gedeeld met ZH000280A-D01</v>
      </c>
      <c r="AU222" s="51" t="str">
        <f t="shared" si="120"/>
        <v>Gedeeld met ZH000280A-D01</v>
      </c>
      <c r="AV222" s="51" t="str">
        <f t="shared" si="120"/>
        <v>Gedeeld met ZH000280A-D01</v>
      </c>
      <c r="AW222" s="51" t="str">
        <f t="shared" si="120"/>
        <v>Gedeeld met ZH000280A-D01</v>
      </c>
      <c r="AX222" s="51" t="str">
        <f t="shared" si="120"/>
        <v>Gedeeld met ZH000280A-D01</v>
      </c>
      <c r="AY222" s="51" t="str">
        <f t="shared" si="120"/>
        <v>Gedeeld met ZH000280A-D01</v>
      </c>
      <c r="AZ222" s="51" t="str">
        <f t="shared" si="120"/>
        <v>Gedeeld met ZH000280A-D01</v>
      </c>
      <c r="BA222" s="51" t="str">
        <f t="shared" si="120"/>
        <v>Gedeeld met ZH000280A-D01</v>
      </c>
      <c r="BB222" s="51" t="str">
        <f t="shared" si="120"/>
        <v>Gedeeld met ZH000280A-D01</v>
      </c>
      <c r="BC222" s="51" t="str">
        <f t="shared" si="120"/>
        <v>Gedeeld met ZH000280A-D01</v>
      </c>
      <c r="BD222" s="51" t="str">
        <f t="shared" si="120"/>
        <v>Gedeeld met ZH000280A-D01</v>
      </c>
      <c r="BE222" s="51" t="str">
        <f t="shared" si="120"/>
        <v>Gedeeld met ZH000280A-D01</v>
      </c>
      <c r="BF222" s="51" t="str">
        <f t="shared" si="120"/>
        <v>Gedeeld met ZH000280A-D01</v>
      </c>
      <c r="BG222" s="51" t="str">
        <f t="shared" si="120"/>
        <v>Gedeeld met ZH000280A-D01</v>
      </c>
    </row>
    <row r="223" spans="1:59" x14ac:dyDescent="0.2">
      <c r="A223" t="str">
        <f>Tabel1[[#This Row],[Objectcode]]&amp;"-"&amp;Tabel1[[#This Row],[Dakcode]]</f>
        <v>ZH000280-D01</v>
      </c>
      <c r="B223" t="s">
        <v>599</v>
      </c>
      <c r="C223" t="s">
        <v>57</v>
      </c>
      <c r="D223" t="s">
        <v>58</v>
      </c>
      <c r="E223" t="s">
        <v>600</v>
      </c>
      <c r="G223" t="s">
        <v>601</v>
      </c>
      <c r="H223">
        <v>1980</v>
      </c>
      <c r="I223" t="s">
        <v>267</v>
      </c>
      <c r="J223"/>
      <c r="K223" s="50">
        <v>588</v>
      </c>
      <c r="L223" s="68" t="s">
        <v>848</v>
      </c>
      <c r="M223" s="69">
        <v>2025</v>
      </c>
      <c r="N223" s="3" t="s">
        <v>185</v>
      </c>
      <c r="O223" t="s">
        <v>64</v>
      </c>
      <c r="P223" s="53">
        <v>11</v>
      </c>
      <c r="Q223" t="s">
        <v>79</v>
      </c>
      <c r="R223" t="s">
        <v>327</v>
      </c>
      <c r="S223" s="50">
        <v>446</v>
      </c>
      <c r="T223" s="8" t="s">
        <v>67</v>
      </c>
      <c r="U223" s="50">
        <v>70</v>
      </c>
      <c r="V223" s="50">
        <v>340</v>
      </c>
      <c r="W223" s="50">
        <f>Tabel1[[#This Row],[Aantal panelen]]*Tabel1[[#This Row],[Paneelpiekvermogen '[Wp']]]/1000</f>
        <v>23.8</v>
      </c>
      <c r="X223" s="50">
        <f>IFERROR(Tabel1[[#This Row],[Totaal piekvermogen '[kWp']]]*1000/Tabel1[[#This Row],[Bruto dakoppervlak '[m2']]],"N.v.t.")</f>
        <v>53.36322869955157</v>
      </c>
      <c r="Y223" s="50">
        <v>833</v>
      </c>
      <c r="Z223" s="50">
        <f>Tabel1[[#This Row],[Totaal piekvermogen '[kWp']]]*Tabel1[[#This Row],[Specifieke opbrengst '[kWh/kWp jaar']]]</f>
        <v>19825.400000000001</v>
      </c>
      <c r="AA223" t="s">
        <v>68</v>
      </c>
      <c r="AB223" t="s">
        <v>147</v>
      </c>
      <c r="AC223" s="50">
        <v>10</v>
      </c>
      <c r="AD223" t="s">
        <v>79</v>
      </c>
      <c r="AE223" t="s">
        <v>491</v>
      </c>
      <c r="AF223" s="9" t="s">
        <v>602</v>
      </c>
      <c r="AG223" s="9">
        <v>5040070</v>
      </c>
      <c r="AH223" s="9" t="s">
        <v>73</v>
      </c>
      <c r="AI223" s="60" t="s">
        <v>79</v>
      </c>
      <c r="AJ223" s="60" t="s">
        <v>603</v>
      </c>
      <c r="AK223" s="55">
        <v>61</v>
      </c>
      <c r="AL223" s="55">
        <v>56</v>
      </c>
      <c r="AM223" s="21">
        <v>43483.40625</v>
      </c>
      <c r="AN223" s="9" t="s">
        <v>76</v>
      </c>
      <c r="AO223" s="9" t="s">
        <v>551</v>
      </c>
      <c r="AP223" s="9" t="s">
        <v>564</v>
      </c>
      <c r="AR223" t="s">
        <v>530</v>
      </c>
      <c r="AS223" t="s">
        <v>79</v>
      </c>
      <c r="AT223" s="51" t="s">
        <v>767</v>
      </c>
      <c r="AU223" s="51" t="s">
        <v>80</v>
      </c>
      <c r="AV223" s="51" t="s">
        <v>81</v>
      </c>
      <c r="AW223" s="51" t="s">
        <v>81</v>
      </c>
      <c r="AX223" s="51">
        <v>8</v>
      </c>
      <c r="AY223" s="51">
        <v>0</v>
      </c>
      <c r="AZ223" s="51">
        <v>0</v>
      </c>
      <c r="BA223" s="51">
        <v>8</v>
      </c>
      <c r="BB223" s="51">
        <v>0</v>
      </c>
      <c r="BC223" s="51">
        <v>0</v>
      </c>
      <c r="BD223" s="51">
        <f>(AX223*22)+(AY223*50)+(BB223*22)+(BC223*11)</f>
        <v>176</v>
      </c>
      <c r="BE223" s="51">
        <v>45</v>
      </c>
      <c r="BF223" s="51" t="s">
        <v>189</v>
      </c>
    </row>
    <row r="224" spans="1:59" x14ac:dyDescent="0.2">
      <c r="A224" t="str">
        <f>Tabel1[[#This Row],[Objectcode]]&amp;"-"&amp;Tabel1[[#This Row],[Dakcode]]</f>
        <v>ZH000280-D02</v>
      </c>
      <c r="B224" t="s">
        <v>599</v>
      </c>
      <c r="C224" t="s">
        <v>57</v>
      </c>
      <c r="D224" t="s">
        <v>94</v>
      </c>
      <c r="E224" t="s">
        <v>600</v>
      </c>
      <c r="G224" t="s">
        <v>601</v>
      </c>
      <c r="H224">
        <v>1980</v>
      </c>
      <c r="I224" t="s">
        <v>267</v>
      </c>
      <c r="J224"/>
      <c r="K224" s="50">
        <v>588</v>
      </c>
      <c r="L224" s="68" t="s">
        <v>848</v>
      </c>
      <c r="M224" s="69">
        <v>2025</v>
      </c>
      <c r="N224" s="3" t="s">
        <v>185</v>
      </c>
      <c r="O224" t="s">
        <v>64</v>
      </c>
      <c r="P224" s="53">
        <v>11</v>
      </c>
      <c r="Q224" t="s">
        <v>79</v>
      </c>
      <c r="R224" t="s">
        <v>327</v>
      </c>
      <c r="S224" s="50">
        <v>377</v>
      </c>
      <c r="T224" s="8" t="s">
        <v>67</v>
      </c>
      <c r="U224" s="50">
        <v>24</v>
      </c>
      <c r="V224" s="50">
        <v>340</v>
      </c>
      <c r="W224" s="50">
        <f>Tabel1[[#This Row],[Aantal panelen]]*Tabel1[[#This Row],[Paneelpiekvermogen '[Wp']]]/1000</f>
        <v>8.16</v>
      </c>
      <c r="X224" s="50">
        <f>IFERROR(Tabel1[[#This Row],[Totaal piekvermogen '[kWp']]]*1000/Tabel1[[#This Row],[Bruto dakoppervlak '[m2']]],"N.v.t.")</f>
        <v>21.644562334217508</v>
      </c>
      <c r="Y224" s="50">
        <v>833</v>
      </c>
      <c r="Z224" s="50">
        <f>Tabel1[[#This Row],[Totaal piekvermogen '[kWp']]]*Tabel1[[#This Row],[Specifieke opbrengst '[kWh/kWp jaar']]]</f>
        <v>6797.28</v>
      </c>
      <c r="AA224" t="s">
        <v>68</v>
      </c>
      <c r="AB224" t="s">
        <v>223</v>
      </c>
      <c r="AC224" s="50">
        <v>10</v>
      </c>
      <c r="AD224" t="s">
        <v>79</v>
      </c>
      <c r="AE224" t="s">
        <v>491</v>
      </c>
      <c r="AF224" s="9" t="s">
        <v>602</v>
      </c>
      <c r="AG224" t="str">
        <f t="shared" ref="AG224:AP224" si="121">"Gedeeld met "&amp;$A$222</f>
        <v>Gedeeld met ZH000280A-D01</v>
      </c>
      <c r="AH224" t="str">
        <f t="shared" si="121"/>
        <v>Gedeeld met ZH000280A-D01</v>
      </c>
      <c r="AI224" s="51" t="str">
        <f t="shared" si="121"/>
        <v>Gedeeld met ZH000280A-D01</v>
      </c>
      <c r="AJ224" s="51" t="str">
        <f t="shared" si="121"/>
        <v>Gedeeld met ZH000280A-D01</v>
      </c>
      <c r="AK224" s="51" t="str">
        <f t="shared" si="121"/>
        <v>Gedeeld met ZH000280A-D01</v>
      </c>
      <c r="AL224" s="51" t="str">
        <f t="shared" si="121"/>
        <v>Gedeeld met ZH000280A-D01</v>
      </c>
      <c r="AM224" t="str">
        <f t="shared" si="121"/>
        <v>Gedeeld met ZH000280A-D01</v>
      </c>
      <c r="AN224" t="str">
        <f t="shared" si="121"/>
        <v>Gedeeld met ZH000280A-D01</v>
      </c>
      <c r="AO224" t="str">
        <f t="shared" si="121"/>
        <v>Gedeeld met ZH000280A-D01</v>
      </c>
      <c r="AP224" t="str">
        <f t="shared" si="121"/>
        <v>Gedeeld met ZH000280A-D01</v>
      </c>
      <c r="AR224" t="str">
        <f t="shared" ref="AR224:BG224" si="122">"Gedeeld met "&amp;$A$222</f>
        <v>Gedeeld met ZH000280A-D01</v>
      </c>
      <c r="AS224" t="str">
        <f t="shared" si="122"/>
        <v>Gedeeld met ZH000280A-D01</v>
      </c>
      <c r="AT224" s="51" t="str">
        <f t="shared" si="122"/>
        <v>Gedeeld met ZH000280A-D01</v>
      </c>
      <c r="AU224" s="51" t="str">
        <f t="shared" si="122"/>
        <v>Gedeeld met ZH000280A-D01</v>
      </c>
      <c r="AV224" s="51" t="str">
        <f t="shared" si="122"/>
        <v>Gedeeld met ZH000280A-D01</v>
      </c>
      <c r="AW224" s="51" t="str">
        <f t="shared" si="122"/>
        <v>Gedeeld met ZH000280A-D01</v>
      </c>
      <c r="AX224" s="51" t="str">
        <f t="shared" si="122"/>
        <v>Gedeeld met ZH000280A-D01</v>
      </c>
      <c r="AY224" s="51" t="str">
        <f t="shared" si="122"/>
        <v>Gedeeld met ZH000280A-D01</v>
      </c>
      <c r="AZ224" s="51" t="str">
        <f t="shared" si="122"/>
        <v>Gedeeld met ZH000280A-D01</v>
      </c>
      <c r="BA224" s="51" t="str">
        <f t="shared" si="122"/>
        <v>Gedeeld met ZH000280A-D01</v>
      </c>
      <c r="BB224" s="51" t="str">
        <f t="shared" si="122"/>
        <v>Gedeeld met ZH000280A-D01</v>
      </c>
      <c r="BC224" s="51" t="str">
        <f t="shared" si="122"/>
        <v>Gedeeld met ZH000280A-D01</v>
      </c>
      <c r="BD224" s="51" t="str">
        <f t="shared" si="122"/>
        <v>Gedeeld met ZH000280A-D01</v>
      </c>
      <c r="BE224" s="51" t="str">
        <f t="shared" si="122"/>
        <v>Gedeeld met ZH000280A-D01</v>
      </c>
      <c r="BF224" s="51" t="str">
        <f t="shared" si="122"/>
        <v>Gedeeld met ZH000280A-D01</v>
      </c>
      <c r="BG224" s="51" t="str">
        <f t="shared" si="122"/>
        <v>Gedeeld met ZH000280A-D01</v>
      </c>
    </row>
    <row r="225" spans="1:59" x14ac:dyDescent="0.2">
      <c r="A225" t="str">
        <f>Tabel1[[#This Row],[Objectcode]]&amp;"-"&amp;Tabel1[[#This Row],[Dakcode]]</f>
        <v>ZH000282-D01</v>
      </c>
      <c r="B225" t="s">
        <v>605</v>
      </c>
      <c r="C225" t="s">
        <v>57</v>
      </c>
      <c r="D225" t="s">
        <v>58</v>
      </c>
      <c r="E225" t="s">
        <v>593</v>
      </c>
      <c r="G225" t="s">
        <v>594</v>
      </c>
      <c r="H225">
        <v>2004</v>
      </c>
      <c r="I225" t="s">
        <v>222</v>
      </c>
      <c r="J225"/>
      <c r="K225" s="50">
        <v>2520</v>
      </c>
      <c r="L225" s="68" t="s">
        <v>845</v>
      </c>
      <c r="M225" s="69">
        <v>2044</v>
      </c>
      <c r="N225" s="3" t="s">
        <v>185</v>
      </c>
      <c r="O225" t="s">
        <v>64</v>
      </c>
      <c r="P225" s="53">
        <v>110</v>
      </c>
      <c r="Q225" t="s">
        <v>595</v>
      </c>
      <c r="R225" t="s">
        <v>327</v>
      </c>
      <c r="S225" s="50">
        <v>110</v>
      </c>
      <c r="T225" s="8" t="s">
        <v>67</v>
      </c>
      <c r="U225" s="50">
        <v>14</v>
      </c>
      <c r="V225" s="50">
        <v>340</v>
      </c>
      <c r="W225" s="50">
        <f>Tabel1[[#This Row],[Aantal panelen]]*Tabel1[[#This Row],[Paneelpiekvermogen '[Wp']]]/1000</f>
        <v>4.76</v>
      </c>
      <c r="X225" s="50">
        <f>IFERROR(Tabel1[[#This Row],[Totaal piekvermogen '[kWp']]]*1000/Tabel1[[#This Row],[Bruto dakoppervlak '[m2']]],"N.v.t.")</f>
        <v>43.272727272727273</v>
      </c>
      <c r="Y225" s="50"/>
      <c r="Z225" s="50">
        <f>Tabel1[[#This Row],[Totaal piekvermogen '[kWp']]]*Tabel1[[#This Row],[Specifieke opbrengst '[kWh/kWp jaar']]]</f>
        <v>0</v>
      </c>
      <c r="AA225" t="s">
        <v>68</v>
      </c>
      <c r="AB225" t="s">
        <v>69</v>
      </c>
      <c r="AC225" s="50">
        <v>10</v>
      </c>
      <c r="AD225" t="s">
        <v>70</v>
      </c>
      <c r="AE225" t="s">
        <v>491</v>
      </c>
      <c r="AF225" s="9" t="s">
        <v>596</v>
      </c>
      <c r="AG225" s="9" t="str">
        <f t="shared" ref="AG225:AP226" si="123">"Gedeeld met "&amp;$A$214</f>
        <v>Gedeeld met ZH000279 -D01a</v>
      </c>
      <c r="AH225" s="9" t="str">
        <f t="shared" si="123"/>
        <v>Gedeeld met ZH000279 -D01a</v>
      </c>
      <c r="AI225" s="60" t="str">
        <f t="shared" si="123"/>
        <v>Gedeeld met ZH000279 -D01a</v>
      </c>
      <c r="AJ225" s="60" t="str">
        <f t="shared" si="123"/>
        <v>Gedeeld met ZH000279 -D01a</v>
      </c>
      <c r="AK225" s="60" t="str">
        <f t="shared" si="123"/>
        <v>Gedeeld met ZH000279 -D01a</v>
      </c>
      <c r="AL225" s="60" t="str">
        <f t="shared" si="123"/>
        <v>Gedeeld met ZH000279 -D01a</v>
      </c>
      <c r="AM225" s="9" t="str">
        <f t="shared" si="123"/>
        <v>Gedeeld met ZH000279 -D01a</v>
      </c>
      <c r="AN225" s="9" t="str">
        <f t="shared" si="123"/>
        <v>Gedeeld met ZH000279 -D01a</v>
      </c>
      <c r="AO225" s="9" t="str">
        <f t="shared" si="123"/>
        <v>Gedeeld met ZH000279 -D01a</v>
      </c>
      <c r="AP225" s="9" t="str">
        <f t="shared" si="123"/>
        <v>Gedeeld met ZH000279 -D01a</v>
      </c>
      <c r="AR225" t="str">
        <f t="shared" ref="AR225:BF226" si="124">"Gedeeld met "&amp;$A$214</f>
        <v>Gedeeld met ZH000279 -D01a</v>
      </c>
      <c r="AS225" t="str">
        <f t="shared" si="124"/>
        <v>Gedeeld met ZH000279 -D01a</v>
      </c>
      <c r="AT225" s="51" t="str">
        <f t="shared" si="124"/>
        <v>Gedeeld met ZH000279 -D01a</v>
      </c>
      <c r="AU225" s="51" t="str">
        <f t="shared" si="124"/>
        <v>Gedeeld met ZH000279 -D01a</v>
      </c>
      <c r="AV225" s="51" t="str">
        <f t="shared" si="124"/>
        <v>Gedeeld met ZH000279 -D01a</v>
      </c>
      <c r="AW225" s="51" t="str">
        <f t="shared" si="124"/>
        <v>Gedeeld met ZH000279 -D01a</v>
      </c>
      <c r="AX225" s="51" t="str">
        <f t="shared" si="124"/>
        <v>Gedeeld met ZH000279 -D01a</v>
      </c>
      <c r="AY225" s="51" t="str">
        <f t="shared" si="124"/>
        <v>Gedeeld met ZH000279 -D01a</v>
      </c>
      <c r="AZ225" s="51" t="str">
        <f t="shared" si="124"/>
        <v>Gedeeld met ZH000279 -D01a</v>
      </c>
      <c r="BA225" s="51" t="str">
        <f t="shared" si="124"/>
        <v>Gedeeld met ZH000279 -D01a</v>
      </c>
      <c r="BB225" s="51" t="str">
        <f t="shared" si="124"/>
        <v>Gedeeld met ZH000279 -D01a</v>
      </c>
      <c r="BC225" s="51" t="str">
        <f t="shared" si="124"/>
        <v>Gedeeld met ZH000279 -D01a</v>
      </c>
      <c r="BD225" s="51" t="str">
        <f t="shared" si="124"/>
        <v>Gedeeld met ZH000279 -D01a</v>
      </c>
      <c r="BE225" s="51" t="str">
        <f t="shared" si="124"/>
        <v>Gedeeld met ZH000279 -D01a</v>
      </c>
      <c r="BF225" s="51" t="str">
        <f t="shared" si="124"/>
        <v>Gedeeld met ZH000279 -D01a</v>
      </c>
      <c r="BG225" s="51" t="s">
        <v>606</v>
      </c>
    </row>
    <row r="226" spans="1:59" x14ac:dyDescent="0.2">
      <c r="A226" t="str">
        <f>Tabel1[[#This Row],[Objectcode]]&amp;"-"&amp;Tabel1[[#This Row],[Dakcode]]</f>
        <v>ZH000282-D02</v>
      </c>
      <c r="B226" t="s">
        <v>605</v>
      </c>
      <c r="C226" t="s">
        <v>57</v>
      </c>
      <c r="D226" t="s">
        <v>94</v>
      </c>
      <c r="E226" t="s">
        <v>593</v>
      </c>
      <c r="G226" t="s">
        <v>594</v>
      </c>
      <c r="H226">
        <v>2004</v>
      </c>
      <c r="I226" t="s">
        <v>222</v>
      </c>
      <c r="J226"/>
      <c r="K226" s="50">
        <v>2520</v>
      </c>
      <c r="L226" s="68" t="s">
        <v>845</v>
      </c>
      <c r="M226" s="69">
        <v>2044</v>
      </c>
      <c r="N226" s="3" t="s">
        <v>185</v>
      </c>
      <c r="O226" t="s">
        <v>64</v>
      </c>
      <c r="P226" s="53">
        <v>66</v>
      </c>
      <c r="Q226" t="s">
        <v>595</v>
      </c>
      <c r="R226" t="s">
        <v>327</v>
      </c>
      <c r="S226" s="50">
        <v>66</v>
      </c>
      <c r="T226" s="8" t="s">
        <v>67</v>
      </c>
      <c r="U226" s="50">
        <v>12</v>
      </c>
      <c r="V226" s="50">
        <v>340</v>
      </c>
      <c r="W226" s="50">
        <f>Tabel1[[#This Row],[Aantal panelen]]*Tabel1[[#This Row],[Paneelpiekvermogen '[Wp']]]/1000</f>
        <v>4.08</v>
      </c>
      <c r="X226" s="50">
        <f>IFERROR(Tabel1[[#This Row],[Totaal piekvermogen '[kWp']]]*1000/Tabel1[[#This Row],[Bruto dakoppervlak '[m2']]],"N.v.t.")</f>
        <v>61.81818181818182</v>
      </c>
      <c r="Y226" s="50"/>
      <c r="Z226" s="50">
        <f>Tabel1[[#This Row],[Totaal piekvermogen '[kWp']]]*Tabel1[[#This Row],[Specifieke opbrengst '[kWh/kWp jaar']]]</f>
        <v>0</v>
      </c>
      <c r="AA226" t="s">
        <v>68</v>
      </c>
      <c r="AB226" t="s">
        <v>69</v>
      </c>
      <c r="AC226" s="50">
        <v>10</v>
      </c>
      <c r="AD226" t="s">
        <v>70</v>
      </c>
      <c r="AE226" t="s">
        <v>491</v>
      </c>
      <c r="AF226" s="9" t="s">
        <v>596</v>
      </c>
      <c r="AG226" s="9" t="str">
        <f t="shared" si="123"/>
        <v>Gedeeld met ZH000279 -D01a</v>
      </c>
      <c r="AH226" s="9" t="str">
        <f t="shared" si="123"/>
        <v>Gedeeld met ZH000279 -D01a</v>
      </c>
      <c r="AI226" s="60" t="str">
        <f t="shared" si="123"/>
        <v>Gedeeld met ZH000279 -D01a</v>
      </c>
      <c r="AJ226" s="60" t="str">
        <f t="shared" si="123"/>
        <v>Gedeeld met ZH000279 -D01a</v>
      </c>
      <c r="AK226" s="60" t="str">
        <f t="shared" si="123"/>
        <v>Gedeeld met ZH000279 -D01a</v>
      </c>
      <c r="AL226" s="60" t="str">
        <f t="shared" si="123"/>
        <v>Gedeeld met ZH000279 -D01a</v>
      </c>
      <c r="AM226" s="9" t="str">
        <f t="shared" si="123"/>
        <v>Gedeeld met ZH000279 -D01a</v>
      </c>
      <c r="AN226" s="9" t="str">
        <f t="shared" si="123"/>
        <v>Gedeeld met ZH000279 -D01a</v>
      </c>
      <c r="AO226" s="9" t="str">
        <f t="shared" si="123"/>
        <v>Gedeeld met ZH000279 -D01a</v>
      </c>
      <c r="AP226" s="9" t="str">
        <f t="shared" si="123"/>
        <v>Gedeeld met ZH000279 -D01a</v>
      </c>
      <c r="AR226" t="str">
        <f t="shared" si="124"/>
        <v>Gedeeld met ZH000279 -D01a</v>
      </c>
      <c r="AS226" t="str">
        <f t="shared" si="124"/>
        <v>Gedeeld met ZH000279 -D01a</v>
      </c>
      <c r="AT226" s="51" t="str">
        <f t="shared" si="124"/>
        <v>Gedeeld met ZH000279 -D01a</v>
      </c>
      <c r="AU226" s="51" t="str">
        <f t="shared" si="124"/>
        <v>Gedeeld met ZH000279 -D01a</v>
      </c>
      <c r="AV226" s="51" t="str">
        <f t="shared" si="124"/>
        <v>Gedeeld met ZH000279 -D01a</v>
      </c>
      <c r="AW226" s="51" t="str">
        <f t="shared" si="124"/>
        <v>Gedeeld met ZH000279 -D01a</v>
      </c>
      <c r="AX226" s="51" t="str">
        <f t="shared" si="124"/>
        <v>Gedeeld met ZH000279 -D01a</v>
      </c>
      <c r="AY226" s="51" t="str">
        <f t="shared" si="124"/>
        <v>Gedeeld met ZH000279 -D01a</v>
      </c>
      <c r="AZ226" s="51" t="str">
        <f t="shared" si="124"/>
        <v>Gedeeld met ZH000279 -D01a</v>
      </c>
      <c r="BA226" s="51" t="str">
        <f t="shared" si="124"/>
        <v>Gedeeld met ZH000279 -D01a</v>
      </c>
      <c r="BB226" s="51" t="str">
        <f t="shared" si="124"/>
        <v>Gedeeld met ZH000279 -D01a</v>
      </c>
      <c r="BC226" s="51" t="str">
        <f t="shared" si="124"/>
        <v>Gedeeld met ZH000279 -D01a</v>
      </c>
      <c r="BD226" s="51" t="str">
        <f t="shared" si="124"/>
        <v>Gedeeld met ZH000279 -D01a</v>
      </c>
      <c r="BE226" s="51" t="str">
        <f t="shared" si="124"/>
        <v>Gedeeld met ZH000279 -D01a</v>
      </c>
      <c r="BF226" s="51" t="str">
        <f t="shared" si="124"/>
        <v>Gedeeld met ZH000279 -D01a</v>
      </c>
      <c r="BG226" s="51" t="s">
        <v>553</v>
      </c>
    </row>
    <row r="227" spans="1:59" x14ac:dyDescent="0.2">
      <c r="A227" t="str">
        <f>Tabel1[[#This Row],[Objectcode]]&amp;"-"&amp;Tabel1[[#This Row],[Dakcode]]</f>
        <v>ZH000291a-</v>
      </c>
      <c r="B227" t="s">
        <v>612</v>
      </c>
      <c r="C227" t="s">
        <v>57</v>
      </c>
      <c r="E227" t="s">
        <v>608</v>
      </c>
      <c r="G227" t="s">
        <v>609</v>
      </c>
      <c r="H227">
        <v>1967</v>
      </c>
      <c r="I227" t="s">
        <v>170</v>
      </c>
      <c r="J227"/>
      <c r="K227" s="50">
        <v>6002</v>
      </c>
      <c r="L227" s="68" t="s">
        <v>864</v>
      </c>
      <c r="M227" s="69"/>
      <c r="N227" s="3" t="s">
        <v>185</v>
      </c>
      <c r="P227" s="53"/>
      <c r="S227" s="50"/>
      <c r="T227" s="8"/>
      <c r="U227" s="50"/>
      <c r="V227" s="50">
        <v>340</v>
      </c>
      <c r="W227" s="50">
        <f>Tabel1[[#This Row],[Aantal panelen]]*Tabel1[[#This Row],[Paneelpiekvermogen '[Wp']]]/1000</f>
        <v>0</v>
      </c>
      <c r="X227" s="50" t="str">
        <f>IFERROR(Tabel1[[#This Row],[Totaal piekvermogen '[kWp']]]*1000/Tabel1[[#This Row],[Bruto dakoppervlak '[m2']]],"N.v.t.")</f>
        <v>N.v.t.</v>
      </c>
      <c r="Y227" s="50"/>
      <c r="Z227" s="50">
        <f>Tabel1[[#This Row],[Totaal piekvermogen '[kWp']]]*Tabel1[[#This Row],[Specifieke opbrengst '[kWh/kWp jaar']]]</f>
        <v>0</v>
      </c>
      <c r="AC227" s="50"/>
      <c r="AE227" t="s">
        <v>491</v>
      </c>
      <c r="AF227" s="9" t="s">
        <v>610</v>
      </c>
      <c r="AG227" s="22"/>
      <c r="AK227" s="55"/>
      <c r="AL227" s="55"/>
      <c r="AM227" s="21"/>
      <c r="BD227" s="51">
        <f>(AX227*22)+(AY227*50)+(BB227*22)+(BC227*11)</f>
        <v>0</v>
      </c>
    </row>
    <row r="228" spans="1:59" x14ac:dyDescent="0.2">
      <c r="A228" t="str">
        <f>Tabel1[[#This Row],[Objectcode]]&amp;"-"&amp;Tabel1[[#This Row],[Dakcode]]</f>
        <v>ZH000291-D01</v>
      </c>
      <c r="B228" t="s">
        <v>607</v>
      </c>
      <c r="C228" t="s">
        <v>57</v>
      </c>
      <c r="D228" t="s">
        <v>58</v>
      </c>
      <c r="E228" t="s">
        <v>608</v>
      </c>
      <c r="G228" t="s">
        <v>609</v>
      </c>
      <c r="H228">
        <v>1967</v>
      </c>
      <c r="I228" t="s">
        <v>170</v>
      </c>
      <c r="J228"/>
      <c r="K228" s="50">
        <v>6002</v>
      </c>
      <c r="L228" s="68" t="s">
        <v>845</v>
      </c>
      <c r="M228" s="69" t="s">
        <v>849</v>
      </c>
      <c r="N228" s="3" t="s">
        <v>185</v>
      </c>
      <c r="O228" t="s">
        <v>64</v>
      </c>
      <c r="P228" s="53">
        <v>100</v>
      </c>
      <c r="Q228" t="s">
        <v>788</v>
      </c>
      <c r="R228" t="s">
        <v>327</v>
      </c>
      <c r="S228" s="50">
        <v>250</v>
      </c>
      <c r="T228" s="8" t="s">
        <v>67</v>
      </c>
      <c r="U228" s="50">
        <v>52</v>
      </c>
      <c r="V228" s="50">
        <v>340</v>
      </c>
      <c r="W228" s="50">
        <f>Tabel1[[#This Row],[Aantal panelen]]*Tabel1[[#This Row],[Paneelpiekvermogen '[Wp']]]/1000</f>
        <v>17.68</v>
      </c>
      <c r="X228" s="50">
        <f>IFERROR(Tabel1[[#This Row],[Totaal piekvermogen '[kWp']]]*1000/Tabel1[[#This Row],[Bruto dakoppervlak '[m2']]],"N.v.t.")</f>
        <v>70.72</v>
      </c>
      <c r="Y228" s="50">
        <v>657</v>
      </c>
      <c r="Z228" s="50">
        <f>Tabel1[[#This Row],[Totaal piekvermogen '[kWp']]]*Tabel1[[#This Row],[Specifieke opbrengst '[kWh/kWp jaar']]]</f>
        <v>11615.76</v>
      </c>
      <c r="AA228" t="s">
        <v>68</v>
      </c>
      <c r="AB228" t="s">
        <v>147</v>
      </c>
      <c r="AC228" s="50">
        <v>10</v>
      </c>
      <c r="AD228" t="s">
        <v>79</v>
      </c>
      <c r="AE228" t="s">
        <v>491</v>
      </c>
      <c r="AF228" s="9" t="s">
        <v>610</v>
      </c>
      <c r="AG228" s="9">
        <v>517388</v>
      </c>
      <c r="AH228" s="9" t="s">
        <v>73</v>
      </c>
      <c r="AI228" s="60" t="s">
        <v>79</v>
      </c>
      <c r="AJ228" s="60" t="s">
        <v>611</v>
      </c>
      <c r="AK228" s="55">
        <v>136</v>
      </c>
      <c r="AL228" s="55">
        <v>75</v>
      </c>
      <c r="AM228" s="21">
        <v>43651.34375</v>
      </c>
      <c r="AN228" s="9" t="s">
        <v>76</v>
      </c>
      <c r="AO228" s="9" t="s">
        <v>551</v>
      </c>
      <c r="AP228" s="9" t="s">
        <v>79</v>
      </c>
      <c r="AR228" t="s">
        <v>790</v>
      </c>
      <c r="AS228" t="s">
        <v>79</v>
      </c>
      <c r="AT228" s="51" t="s">
        <v>79</v>
      </c>
      <c r="AU228" s="51" t="s">
        <v>791</v>
      </c>
      <c r="AV228" s="51" t="s">
        <v>81</v>
      </c>
      <c r="AW228" s="51" t="s">
        <v>81</v>
      </c>
      <c r="AX228" s="51">
        <v>4</v>
      </c>
      <c r="AY228" s="51">
        <v>0</v>
      </c>
      <c r="AZ228" s="51">
        <v>0</v>
      </c>
      <c r="BA228" s="51">
        <v>4</v>
      </c>
      <c r="BB228" s="51">
        <v>8</v>
      </c>
      <c r="BC228" s="51">
        <v>2</v>
      </c>
      <c r="BD228" s="51">
        <f>(AX228*22)+(AY228*50)+(BB228*22)+(BC228*11)</f>
        <v>286</v>
      </c>
      <c r="BE228" s="51">
        <v>60</v>
      </c>
      <c r="BF228" s="51" t="s">
        <v>189</v>
      </c>
      <c r="BG228" s="51" t="s">
        <v>789</v>
      </c>
    </row>
    <row r="229" spans="1:59" x14ac:dyDescent="0.2">
      <c r="A229" t="str">
        <f>Tabel1[[#This Row],[Objectcode]]&amp;"-"&amp;Tabel1[[#This Row],[Dakcode]]</f>
        <v>ZH000291-D02</v>
      </c>
      <c r="B229" t="s">
        <v>607</v>
      </c>
      <c r="C229" t="s">
        <v>57</v>
      </c>
      <c r="D229" t="s">
        <v>94</v>
      </c>
      <c r="E229" t="s">
        <v>608</v>
      </c>
      <c r="G229" t="s">
        <v>609</v>
      </c>
      <c r="H229">
        <v>1967</v>
      </c>
      <c r="I229" t="s">
        <v>170</v>
      </c>
      <c r="J229"/>
      <c r="K229" s="50">
        <v>6002</v>
      </c>
      <c r="L229" s="68" t="s">
        <v>845</v>
      </c>
      <c r="M229" s="69" t="s">
        <v>475</v>
      </c>
      <c r="N229" s="3" t="s">
        <v>185</v>
      </c>
      <c r="O229" t="s">
        <v>64</v>
      </c>
      <c r="P229" s="53">
        <v>0</v>
      </c>
      <c r="Q229" t="s">
        <v>114</v>
      </c>
      <c r="R229" t="s">
        <v>327</v>
      </c>
      <c r="S229" s="50">
        <v>73</v>
      </c>
      <c r="T229" s="8" t="s">
        <v>67</v>
      </c>
      <c r="U229" s="50">
        <v>0</v>
      </c>
      <c r="V229" s="50">
        <v>340</v>
      </c>
      <c r="W229" s="50">
        <f>Tabel1[[#This Row],[Aantal panelen]]*Tabel1[[#This Row],[Paneelpiekvermogen '[Wp']]]/1000</f>
        <v>0</v>
      </c>
      <c r="X229" s="50">
        <f>IFERROR(Tabel1[[#This Row],[Totaal piekvermogen '[kWp']]]*1000/Tabel1[[#This Row],[Bruto dakoppervlak '[m2']]],"N.v.t.")</f>
        <v>0</v>
      </c>
      <c r="Y229" s="50">
        <v>657</v>
      </c>
      <c r="Z229" s="50">
        <f>Tabel1[[#This Row],[Totaal piekvermogen '[kWp']]]*Tabel1[[#This Row],[Specifieke opbrengst '[kWh/kWp jaar']]]</f>
        <v>0</v>
      </c>
      <c r="AA229" t="s">
        <v>114</v>
      </c>
      <c r="AB229" s="29" t="s">
        <v>114</v>
      </c>
      <c r="AC229" s="50" t="s">
        <v>114</v>
      </c>
      <c r="AD229" s="29" t="s">
        <v>114</v>
      </c>
      <c r="AE229" t="s">
        <v>491</v>
      </c>
      <c r="AF229" s="9" t="s">
        <v>610</v>
      </c>
      <c r="AG229" s="9" t="str">
        <f t="shared" ref="AG229:AP231" si="125">"Gedeeld met "&amp;$A$227</f>
        <v>Gedeeld met ZH000291a-</v>
      </c>
      <c r="AH229" s="9" t="str">
        <f t="shared" si="125"/>
        <v>Gedeeld met ZH000291a-</v>
      </c>
      <c r="AI229" s="60" t="str">
        <f t="shared" si="125"/>
        <v>Gedeeld met ZH000291a-</v>
      </c>
      <c r="AJ229" s="60" t="str">
        <f t="shared" si="125"/>
        <v>Gedeeld met ZH000291a-</v>
      </c>
      <c r="AK229" s="60" t="str">
        <f t="shared" si="125"/>
        <v>Gedeeld met ZH000291a-</v>
      </c>
      <c r="AL229" s="60" t="str">
        <f t="shared" si="125"/>
        <v>Gedeeld met ZH000291a-</v>
      </c>
      <c r="AM229" s="9" t="str">
        <f t="shared" si="125"/>
        <v>Gedeeld met ZH000291a-</v>
      </c>
      <c r="AN229" s="9" t="str">
        <f t="shared" si="125"/>
        <v>Gedeeld met ZH000291a-</v>
      </c>
      <c r="AO229" s="9" t="str">
        <f t="shared" si="125"/>
        <v>Gedeeld met ZH000291a-</v>
      </c>
      <c r="AP229" s="9" t="str">
        <f t="shared" si="125"/>
        <v>Gedeeld met ZH000291a-</v>
      </c>
      <c r="AR229" s="9" t="str">
        <f t="shared" ref="AR229:BF231" si="126">"Gedeeld met "&amp;$A$227</f>
        <v>Gedeeld met ZH000291a-</v>
      </c>
      <c r="AS229" s="9" t="str">
        <f t="shared" si="126"/>
        <v>Gedeeld met ZH000291a-</v>
      </c>
      <c r="AT229" s="60" t="str">
        <f t="shared" si="126"/>
        <v>Gedeeld met ZH000291a-</v>
      </c>
      <c r="AU229" s="60" t="str">
        <f t="shared" si="126"/>
        <v>Gedeeld met ZH000291a-</v>
      </c>
      <c r="AV229" s="60" t="str">
        <f t="shared" si="126"/>
        <v>Gedeeld met ZH000291a-</v>
      </c>
      <c r="AW229" s="60" t="str">
        <f t="shared" si="126"/>
        <v>Gedeeld met ZH000291a-</v>
      </c>
      <c r="AX229" s="60" t="str">
        <f t="shared" si="126"/>
        <v>Gedeeld met ZH000291a-</v>
      </c>
      <c r="AY229" s="60" t="str">
        <f t="shared" si="126"/>
        <v>Gedeeld met ZH000291a-</v>
      </c>
      <c r="AZ229" s="60" t="str">
        <f t="shared" si="126"/>
        <v>Gedeeld met ZH000291a-</v>
      </c>
      <c r="BA229" s="60" t="str">
        <f t="shared" si="126"/>
        <v>Gedeeld met ZH000291a-</v>
      </c>
      <c r="BB229" s="60" t="str">
        <f t="shared" si="126"/>
        <v>Gedeeld met ZH000291a-</v>
      </c>
      <c r="BC229" s="60" t="str">
        <f t="shared" si="126"/>
        <v>Gedeeld met ZH000291a-</v>
      </c>
      <c r="BD229" s="60" t="str">
        <f t="shared" si="126"/>
        <v>Gedeeld met ZH000291a-</v>
      </c>
      <c r="BE229" s="60" t="str">
        <f t="shared" si="126"/>
        <v>Gedeeld met ZH000291a-</v>
      </c>
      <c r="BF229" s="60" t="str">
        <f t="shared" si="126"/>
        <v>Gedeeld met ZH000291a-</v>
      </c>
    </row>
    <row r="230" spans="1:59" x14ac:dyDescent="0.2">
      <c r="A230" t="str">
        <f>Tabel1[[#This Row],[Objectcode]]&amp;"-"&amp;Tabel1[[#This Row],[Dakcode]]</f>
        <v>ZH000291-D03</v>
      </c>
      <c r="B230" t="s">
        <v>607</v>
      </c>
      <c r="C230" t="s">
        <v>57</v>
      </c>
      <c r="D230" t="s">
        <v>126</v>
      </c>
      <c r="E230" t="s">
        <v>608</v>
      </c>
      <c r="G230" t="s">
        <v>609</v>
      </c>
      <c r="H230">
        <v>1967</v>
      </c>
      <c r="I230" t="s">
        <v>170</v>
      </c>
      <c r="J230"/>
      <c r="K230" s="50">
        <v>6002</v>
      </c>
      <c r="L230" s="68" t="s">
        <v>845</v>
      </c>
      <c r="M230" s="69" t="s">
        <v>846</v>
      </c>
      <c r="N230" s="3" t="s">
        <v>185</v>
      </c>
      <c r="O230" t="s">
        <v>64</v>
      </c>
      <c r="P230" s="53">
        <v>0</v>
      </c>
      <c r="Q230" t="s">
        <v>114</v>
      </c>
      <c r="R230" t="s">
        <v>327</v>
      </c>
      <c r="S230" s="50">
        <v>318</v>
      </c>
      <c r="T230" s="8" t="s">
        <v>67</v>
      </c>
      <c r="U230" s="50">
        <v>0</v>
      </c>
      <c r="V230" s="50">
        <v>340</v>
      </c>
      <c r="W230" s="50">
        <f>Tabel1[[#This Row],[Aantal panelen]]*Tabel1[[#This Row],[Paneelpiekvermogen '[Wp']]]/1000</f>
        <v>0</v>
      </c>
      <c r="X230" s="50">
        <f>IFERROR(Tabel1[[#This Row],[Totaal piekvermogen '[kWp']]]*1000/Tabel1[[#This Row],[Bruto dakoppervlak '[m2']]],"N.v.t.")</f>
        <v>0</v>
      </c>
      <c r="Y230" s="50">
        <v>657</v>
      </c>
      <c r="Z230" s="50">
        <f>Tabel1[[#This Row],[Totaal piekvermogen '[kWp']]]*Tabel1[[#This Row],[Specifieke opbrengst '[kWh/kWp jaar']]]</f>
        <v>0</v>
      </c>
      <c r="AA230" t="s">
        <v>114</v>
      </c>
      <c r="AB230" s="29" t="s">
        <v>114</v>
      </c>
      <c r="AC230" s="50" t="s">
        <v>114</v>
      </c>
      <c r="AD230" s="29" t="s">
        <v>114</v>
      </c>
      <c r="AE230" t="s">
        <v>491</v>
      </c>
      <c r="AF230" s="9" t="s">
        <v>610</v>
      </c>
      <c r="AG230" s="9" t="str">
        <f t="shared" si="125"/>
        <v>Gedeeld met ZH000291a-</v>
      </c>
      <c r="AH230" s="9" t="str">
        <f t="shared" si="125"/>
        <v>Gedeeld met ZH000291a-</v>
      </c>
      <c r="AI230" s="60" t="str">
        <f t="shared" si="125"/>
        <v>Gedeeld met ZH000291a-</v>
      </c>
      <c r="AJ230" s="60" t="str">
        <f t="shared" si="125"/>
        <v>Gedeeld met ZH000291a-</v>
      </c>
      <c r="AK230" s="60" t="str">
        <f t="shared" si="125"/>
        <v>Gedeeld met ZH000291a-</v>
      </c>
      <c r="AL230" s="60" t="str">
        <f t="shared" si="125"/>
        <v>Gedeeld met ZH000291a-</v>
      </c>
      <c r="AM230" s="9" t="str">
        <f t="shared" si="125"/>
        <v>Gedeeld met ZH000291a-</v>
      </c>
      <c r="AN230" s="9" t="str">
        <f t="shared" si="125"/>
        <v>Gedeeld met ZH000291a-</v>
      </c>
      <c r="AO230" s="9" t="str">
        <f t="shared" si="125"/>
        <v>Gedeeld met ZH000291a-</v>
      </c>
      <c r="AP230" s="9" t="str">
        <f t="shared" si="125"/>
        <v>Gedeeld met ZH000291a-</v>
      </c>
      <c r="AR230" s="9" t="str">
        <f t="shared" si="126"/>
        <v>Gedeeld met ZH000291a-</v>
      </c>
      <c r="AS230" s="9" t="str">
        <f t="shared" si="126"/>
        <v>Gedeeld met ZH000291a-</v>
      </c>
      <c r="AT230" s="60" t="str">
        <f t="shared" si="126"/>
        <v>Gedeeld met ZH000291a-</v>
      </c>
      <c r="AU230" s="60" t="str">
        <f t="shared" si="126"/>
        <v>Gedeeld met ZH000291a-</v>
      </c>
      <c r="AV230" s="60" t="str">
        <f t="shared" si="126"/>
        <v>Gedeeld met ZH000291a-</v>
      </c>
      <c r="AW230" s="60" t="str">
        <f t="shared" si="126"/>
        <v>Gedeeld met ZH000291a-</v>
      </c>
      <c r="AX230" s="60" t="str">
        <f t="shared" si="126"/>
        <v>Gedeeld met ZH000291a-</v>
      </c>
      <c r="AY230" s="60" t="str">
        <f t="shared" si="126"/>
        <v>Gedeeld met ZH000291a-</v>
      </c>
      <c r="AZ230" s="60" t="str">
        <f t="shared" si="126"/>
        <v>Gedeeld met ZH000291a-</v>
      </c>
      <c r="BA230" s="60" t="str">
        <f t="shared" si="126"/>
        <v>Gedeeld met ZH000291a-</v>
      </c>
      <c r="BB230" s="60" t="str">
        <f t="shared" si="126"/>
        <v>Gedeeld met ZH000291a-</v>
      </c>
      <c r="BC230" s="60" t="str">
        <f t="shared" si="126"/>
        <v>Gedeeld met ZH000291a-</v>
      </c>
      <c r="BD230" s="60" t="str">
        <f t="shared" si="126"/>
        <v>Gedeeld met ZH000291a-</v>
      </c>
      <c r="BE230" s="60" t="str">
        <f t="shared" si="126"/>
        <v>Gedeeld met ZH000291a-</v>
      </c>
      <c r="BF230" s="60" t="str">
        <f t="shared" si="126"/>
        <v>Gedeeld met ZH000291a-</v>
      </c>
    </row>
    <row r="231" spans="1:59" x14ac:dyDescent="0.2">
      <c r="A231" t="str">
        <f>Tabel1[[#This Row],[Objectcode]]&amp;"-"&amp;Tabel1[[#This Row],[Dakcode]]</f>
        <v>ZH000291-D04</v>
      </c>
      <c r="B231" t="s">
        <v>607</v>
      </c>
      <c r="C231" t="s">
        <v>57</v>
      </c>
      <c r="D231" t="s">
        <v>153</v>
      </c>
      <c r="E231" t="s">
        <v>608</v>
      </c>
      <c r="G231" t="s">
        <v>609</v>
      </c>
      <c r="H231">
        <v>1967</v>
      </c>
      <c r="I231" t="s">
        <v>170</v>
      </c>
      <c r="J231"/>
      <c r="K231" s="50">
        <v>6002</v>
      </c>
      <c r="L231" s="68" t="s">
        <v>845</v>
      </c>
      <c r="M231" s="69">
        <v>2025</v>
      </c>
      <c r="N231" s="3" t="s">
        <v>185</v>
      </c>
      <c r="O231" t="s">
        <v>64</v>
      </c>
      <c r="P231" s="53">
        <v>21</v>
      </c>
      <c r="Q231" t="s">
        <v>85</v>
      </c>
      <c r="R231" t="s">
        <v>327</v>
      </c>
      <c r="S231" s="50">
        <v>296</v>
      </c>
      <c r="T231" s="8" t="s">
        <v>67</v>
      </c>
      <c r="U231" s="50">
        <v>48</v>
      </c>
      <c r="V231" s="50">
        <v>340</v>
      </c>
      <c r="W231" s="50">
        <f>Tabel1[[#This Row],[Aantal panelen]]*Tabel1[[#This Row],[Paneelpiekvermogen '[Wp']]]/1000</f>
        <v>16.32</v>
      </c>
      <c r="X231" s="50">
        <f>IFERROR(Tabel1[[#This Row],[Totaal piekvermogen '[kWp']]]*1000/Tabel1[[#This Row],[Bruto dakoppervlak '[m2']]],"N.v.t.")</f>
        <v>55.135135135135137</v>
      </c>
      <c r="Y231" s="50">
        <v>657</v>
      </c>
      <c r="Z231" s="50">
        <f>Tabel1[[#This Row],[Totaal piekvermogen '[kWp']]]*Tabel1[[#This Row],[Specifieke opbrengst '[kWh/kWp jaar']]]</f>
        <v>10722.24</v>
      </c>
      <c r="AA231" t="s">
        <v>68</v>
      </c>
      <c r="AB231" t="s">
        <v>147</v>
      </c>
      <c r="AC231" s="50">
        <v>10</v>
      </c>
      <c r="AD231" t="s">
        <v>79</v>
      </c>
      <c r="AE231" t="s">
        <v>491</v>
      </c>
      <c r="AF231" s="9" t="s">
        <v>610</v>
      </c>
      <c r="AG231" s="9" t="str">
        <f t="shared" si="125"/>
        <v>Gedeeld met ZH000291a-</v>
      </c>
      <c r="AH231" s="9" t="str">
        <f t="shared" si="125"/>
        <v>Gedeeld met ZH000291a-</v>
      </c>
      <c r="AI231" s="60" t="str">
        <f t="shared" si="125"/>
        <v>Gedeeld met ZH000291a-</v>
      </c>
      <c r="AJ231" s="60" t="str">
        <f t="shared" si="125"/>
        <v>Gedeeld met ZH000291a-</v>
      </c>
      <c r="AK231" s="60" t="str">
        <f t="shared" si="125"/>
        <v>Gedeeld met ZH000291a-</v>
      </c>
      <c r="AL231" s="60" t="str">
        <f t="shared" si="125"/>
        <v>Gedeeld met ZH000291a-</v>
      </c>
      <c r="AM231" s="9" t="str">
        <f t="shared" si="125"/>
        <v>Gedeeld met ZH000291a-</v>
      </c>
      <c r="AN231" s="9" t="str">
        <f t="shared" si="125"/>
        <v>Gedeeld met ZH000291a-</v>
      </c>
      <c r="AO231" s="9" t="str">
        <f t="shared" si="125"/>
        <v>Gedeeld met ZH000291a-</v>
      </c>
      <c r="AP231" s="9" t="str">
        <f t="shared" si="125"/>
        <v>Gedeeld met ZH000291a-</v>
      </c>
      <c r="AR231" s="9" t="str">
        <f t="shared" si="126"/>
        <v>Gedeeld met ZH000291a-</v>
      </c>
      <c r="AS231" s="9" t="str">
        <f t="shared" si="126"/>
        <v>Gedeeld met ZH000291a-</v>
      </c>
      <c r="AT231" s="60" t="str">
        <f t="shared" si="126"/>
        <v>Gedeeld met ZH000291a-</v>
      </c>
      <c r="AU231" s="60" t="str">
        <f t="shared" si="126"/>
        <v>Gedeeld met ZH000291a-</v>
      </c>
      <c r="AV231" s="60" t="str">
        <f t="shared" si="126"/>
        <v>Gedeeld met ZH000291a-</v>
      </c>
      <c r="AW231" s="60" t="str">
        <f t="shared" si="126"/>
        <v>Gedeeld met ZH000291a-</v>
      </c>
      <c r="AX231" s="60" t="str">
        <f t="shared" si="126"/>
        <v>Gedeeld met ZH000291a-</v>
      </c>
      <c r="AY231" s="60" t="str">
        <f t="shared" si="126"/>
        <v>Gedeeld met ZH000291a-</v>
      </c>
      <c r="AZ231" s="60" t="str">
        <f t="shared" si="126"/>
        <v>Gedeeld met ZH000291a-</v>
      </c>
      <c r="BA231" s="60" t="str">
        <f t="shared" si="126"/>
        <v>Gedeeld met ZH000291a-</v>
      </c>
      <c r="BB231" s="60" t="str">
        <f t="shared" si="126"/>
        <v>Gedeeld met ZH000291a-</v>
      </c>
      <c r="BC231" s="60" t="str">
        <f t="shared" si="126"/>
        <v>Gedeeld met ZH000291a-</v>
      </c>
      <c r="BD231" s="60" t="str">
        <f t="shared" si="126"/>
        <v>Gedeeld met ZH000291a-</v>
      </c>
      <c r="BE231" s="60" t="str">
        <f t="shared" si="126"/>
        <v>Gedeeld met ZH000291a-</v>
      </c>
      <c r="BF231" s="60" t="str">
        <f t="shared" si="126"/>
        <v>Gedeeld met ZH000291a-</v>
      </c>
    </row>
    <row r="232" spans="1:59" x14ac:dyDescent="0.2">
      <c r="A232" t="str">
        <f>Tabel1[[#This Row],[Objectcode]]&amp;"-"&amp;Tabel1[[#This Row],[Dakcode]]</f>
        <v>ZH000300-D01 Overkappingen</v>
      </c>
      <c r="B232" t="s">
        <v>792</v>
      </c>
      <c r="C232" t="s">
        <v>57</v>
      </c>
      <c r="D232" t="s">
        <v>827</v>
      </c>
      <c r="E232" t="s">
        <v>489</v>
      </c>
      <c r="F232" t="s">
        <v>814</v>
      </c>
      <c r="G232" t="s">
        <v>490</v>
      </c>
      <c r="H232">
        <v>2016</v>
      </c>
      <c r="I232" t="s">
        <v>267</v>
      </c>
      <c r="J232"/>
      <c r="K232" s="50">
        <v>955</v>
      </c>
      <c r="L232" s="68" t="s">
        <v>130</v>
      </c>
      <c r="M232" s="69">
        <v>2058</v>
      </c>
      <c r="N232" s="3" t="s">
        <v>185</v>
      </c>
      <c r="O232" t="s">
        <v>90</v>
      </c>
      <c r="P232" s="53">
        <v>14</v>
      </c>
      <c r="Q232" t="s">
        <v>293</v>
      </c>
      <c r="R232" t="s">
        <v>86</v>
      </c>
      <c r="S232" s="50">
        <v>326</v>
      </c>
      <c r="T232" s="8" t="s">
        <v>306</v>
      </c>
      <c r="U232" s="50">
        <v>160</v>
      </c>
      <c r="V232" s="50">
        <v>340</v>
      </c>
      <c r="W232" s="50">
        <f>Tabel1[[#This Row],[Aantal panelen]]*Tabel1[[#This Row],[Paneelpiekvermogen '[Wp']]]/1000</f>
        <v>54.4</v>
      </c>
      <c r="X232" s="50">
        <f>IFERROR(Tabel1[[#This Row],[Totaal piekvermogen '[kWp']]]*1000/Tabel1[[#This Row],[Bruto dakoppervlak '[m2']]],"N.v.t.")</f>
        <v>166.87116564417178</v>
      </c>
      <c r="Y232" s="50">
        <v>858.5</v>
      </c>
      <c r="Z232" s="50">
        <f>Tabel1[[#This Row],[Totaal piekvermogen '[kWp']]]*Tabel1[[#This Row],[Specifieke opbrengst '[kWh/kWp jaar']]]</f>
        <v>46702.400000000001</v>
      </c>
      <c r="AA232" t="s">
        <v>92</v>
      </c>
      <c r="AB232" t="s">
        <v>137</v>
      </c>
      <c r="AC232" s="50">
        <v>7.5</v>
      </c>
      <c r="AD232" t="s">
        <v>70</v>
      </c>
      <c r="AE232" t="s">
        <v>491</v>
      </c>
      <c r="AF232" s="9" t="s">
        <v>492</v>
      </c>
      <c r="AG232" s="9" t="s">
        <v>79</v>
      </c>
      <c r="AH232" s="9" t="s">
        <v>73</v>
      </c>
      <c r="AI232" s="60" t="s">
        <v>79</v>
      </c>
      <c r="AJ232" s="60">
        <v>151</v>
      </c>
      <c r="AK232" s="55">
        <v>151</v>
      </c>
      <c r="AL232" s="55">
        <v>62</v>
      </c>
      <c r="AM232" s="21">
        <v>43494.177083333336</v>
      </c>
      <c r="AN232" s="9" t="s">
        <v>76</v>
      </c>
      <c r="AO232" s="9" t="s">
        <v>365</v>
      </c>
      <c r="AP232" s="9" t="s">
        <v>493</v>
      </c>
      <c r="AR232" t="s">
        <v>829</v>
      </c>
      <c r="AS232" t="s">
        <v>79</v>
      </c>
      <c r="AT232" s="51" t="s">
        <v>830</v>
      </c>
      <c r="AU232" s="51" t="s">
        <v>831</v>
      </c>
      <c r="AV232" s="51" t="s">
        <v>81</v>
      </c>
      <c r="AW232" s="51" t="s">
        <v>81</v>
      </c>
      <c r="AX232" s="51">
        <v>0</v>
      </c>
      <c r="AY232" s="59">
        <v>0</v>
      </c>
      <c r="AZ232" s="59">
        <v>0</v>
      </c>
      <c r="BA232" s="59">
        <v>0</v>
      </c>
      <c r="BB232" s="59">
        <v>2</v>
      </c>
      <c r="BC232" s="59">
        <v>0</v>
      </c>
      <c r="BD232" s="51">
        <f>(AX232*22)+(AY232*50)+(BB232*22)+(BC232*11)</f>
        <v>44</v>
      </c>
      <c r="BE232" s="51" t="s">
        <v>114</v>
      </c>
      <c r="BF232" s="51" t="s">
        <v>82</v>
      </c>
      <c r="BG232" s="51" t="s">
        <v>832</v>
      </c>
    </row>
    <row r="233" spans="1:59" x14ac:dyDescent="0.2">
      <c r="A233" t="str">
        <f>Tabel1[[#This Row],[Objectcode]]&amp;"-"&amp;Tabel1[[#This Row],[Dakcode]]</f>
        <v>ZH000300-D01 Steunpunt</v>
      </c>
      <c r="B233" t="s">
        <v>792</v>
      </c>
      <c r="C233" t="s">
        <v>57</v>
      </c>
      <c r="D233" t="s">
        <v>821</v>
      </c>
      <c r="E233" t="s">
        <v>489</v>
      </c>
      <c r="F233" t="s">
        <v>814</v>
      </c>
      <c r="G233" t="s">
        <v>490</v>
      </c>
      <c r="H233">
        <v>2016</v>
      </c>
      <c r="I233" t="s">
        <v>267</v>
      </c>
      <c r="J233"/>
      <c r="K233" s="50">
        <v>955</v>
      </c>
      <c r="L233" s="68" t="s">
        <v>840</v>
      </c>
      <c r="M233" s="69">
        <v>2056</v>
      </c>
      <c r="N233" s="3" t="s">
        <v>185</v>
      </c>
      <c r="O233" t="s">
        <v>90</v>
      </c>
      <c r="P233" s="53">
        <v>15</v>
      </c>
      <c r="Q233" t="s">
        <v>293</v>
      </c>
      <c r="R233" t="s">
        <v>86</v>
      </c>
      <c r="S233" s="50">
        <v>494</v>
      </c>
      <c r="T233" s="8" t="s">
        <v>306</v>
      </c>
      <c r="U233" s="50">
        <v>240</v>
      </c>
      <c r="V233" s="50">
        <v>340</v>
      </c>
      <c r="W233" s="50">
        <f>Tabel1[[#This Row],[Aantal panelen]]*Tabel1[[#This Row],[Paneelpiekvermogen '[Wp']]]/1000</f>
        <v>81.599999999999994</v>
      </c>
      <c r="X233" s="50">
        <f>IFERROR(Tabel1[[#This Row],[Totaal piekvermogen '[kWp']]]*1000/Tabel1[[#This Row],[Bruto dakoppervlak '[m2']]],"N.v.t.")</f>
        <v>165.18218623481781</v>
      </c>
      <c r="Y233" s="50">
        <v>858.5</v>
      </c>
      <c r="Z233" s="50">
        <f>Tabel1[[#This Row],[Totaal piekvermogen '[kWp']]]*Tabel1[[#This Row],[Specifieke opbrengst '[kWh/kWp jaar']]]</f>
        <v>70053.599999999991</v>
      </c>
      <c r="AA233" t="s">
        <v>92</v>
      </c>
      <c r="AB233" t="s">
        <v>500</v>
      </c>
      <c r="AC233" s="50">
        <v>9.6999999999999993</v>
      </c>
      <c r="AD233" t="s">
        <v>70</v>
      </c>
      <c r="AE233" t="s">
        <v>491</v>
      </c>
      <c r="AF233" s="9" t="s">
        <v>492</v>
      </c>
      <c r="AG233" s="9" t="str">
        <f t="shared" ref="AG233:AP245" si="127">"Gedeeld met "&amp;$A$231</f>
        <v>Gedeeld met ZH000291-D04</v>
      </c>
      <c r="AH233" s="9" t="str">
        <f t="shared" si="127"/>
        <v>Gedeeld met ZH000291-D04</v>
      </c>
      <c r="AI233" s="60" t="str">
        <f t="shared" si="127"/>
        <v>Gedeeld met ZH000291-D04</v>
      </c>
      <c r="AJ233" s="60" t="str">
        <f t="shared" si="127"/>
        <v>Gedeeld met ZH000291-D04</v>
      </c>
      <c r="AK233" s="60" t="str">
        <f t="shared" si="127"/>
        <v>Gedeeld met ZH000291-D04</v>
      </c>
      <c r="AL233" s="60" t="str">
        <f t="shared" si="127"/>
        <v>Gedeeld met ZH000291-D04</v>
      </c>
      <c r="AM233" s="9" t="str">
        <f t="shared" si="127"/>
        <v>Gedeeld met ZH000291-D04</v>
      </c>
      <c r="AN233" s="9" t="str">
        <f t="shared" si="127"/>
        <v>Gedeeld met ZH000291-D04</v>
      </c>
      <c r="AO233" s="9" t="str">
        <f t="shared" si="127"/>
        <v>Gedeeld met ZH000291-D04</v>
      </c>
      <c r="AP233" s="9" t="str">
        <f t="shared" si="127"/>
        <v>Gedeeld met ZH000291-D04</v>
      </c>
      <c r="AQ233" s="22"/>
      <c r="AR233" s="9" t="str">
        <f t="shared" ref="AR233:BF245" si="128">"Gedeeld met "&amp;$A$231</f>
        <v>Gedeeld met ZH000291-D04</v>
      </c>
      <c r="AS233" s="9" t="str">
        <f t="shared" si="128"/>
        <v>Gedeeld met ZH000291-D04</v>
      </c>
      <c r="AT233" s="60" t="str">
        <f t="shared" si="128"/>
        <v>Gedeeld met ZH000291-D04</v>
      </c>
      <c r="AU233" s="60" t="str">
        <f t="shared" si="128"/>
        <v>Gedeeld met ZH000291-D04</v>
      </c>
      <c r="AV233" s="60" t="str">
        <f t="shared" si="128"/>
        <v>Gedeeld met ZH000291-D04</v>
      </c>
      <c r="AW233" s="60" t="str">
        <f t="shared" si="128"/>
        <v>Gedeeld met ZH000291-D04</v>
      </c>
      <c r="AX233" s="60" t="str">
        <f t="shared" si="128"/>
        <v>Gedeeld met ZH000291-D04</v>
      </c>
      <c r="AY233" s="60" t="str">
        <f t="shared" si="128"/>
        <v>Gedeeld met ZH000291-D04</v>
      </c>
      <c r="AZ233" s="60" t="str">
        <f t="shared" si="128"/>
        <v>Gedeeld met ZH000291-D04</v>
      </c>
      <c r="BA233" s="60" t="str">
        <f t="shared" si="128"/>
        <v>Gedeeld met ZH000291-D04</v>
      </c>
      <c r="BB233" s="60" t="str">
        <f t="shared" si="128"/>
        <v>Gedeeld met ZH000291-D04</v>
      </c>
      <c r="BC233" s="60" t="str">
        <f t="shared" si="128"/>
        <v>Gedeeld met ZH000291-D04</v>
      </c>
      <c r="BD233" s="60" t="str">
        <f t="shared" si="128"/>
        <v>Gedeeld met ZH000291-D04</v>
      </c>
      <c r="BE233" s="60" t="str">
        <f t="shared" si="128"/>
        <v>Gedeeld met ZH000291-D04</v>
      </c>
      <c r="BF233" s="60" t="str">
        <f t="shared" si="128"/>
        <v>Gedeeld met ZH000291-D04</v>
      </c>
    </row>
    <row r="234" spans="1:59" x14ac:dyDescent="0.2">
      <c r="A234" t="str">
        <f>Tabel1[[#This Row],[Objectcode]]&amp;"-"&amp;Tabel1[[#This Row],[Dakcode]]</f>
        <v>ZH000300-D01 Zoutloods</v>
      </c>
      <c r="B234" t="s">
        <v>792</v>
      </c>
      <c r="C234" t="s">
        <v>57</v>
      </c>
      <c r="D234" t="s">
        <v>815</v>
      </c>
      <c r="E234" t="s">
        <v>489</v>
      </c>
      <c r="F234" t="s">
        <v>814</v>
      </c>
      <c r="G234" t="s">
        <v>490</v>
      </c>
      <c r="H234">
        <v>2016</v>
      </c>
      <c r="I234" t="s">
        <v>267</v>
      </c>
      <c r="J234"/>
      <c r="K234" s="50">
        <v>955</v>
      </c>
      <c r="L234" s="68" t="s">
        <v>130</v>
      </c>
      <c r="M234" s="69">
        <v>2056</v>
      </c>
      <c r="N234" s="3" t="s">
        <v>185</v>
      </c>
      <c r="O234" t="s">
        <v>90</v>
      </c>
      <c r="P234" s="53">
        <v>15</v>
      </c>
      <c r="Q234" t="s">
        <v>293</v>
      </c>
      <c r="R234" t="s">
        <v>86</v>
      </c>
      <c r="S234" s="50">
        <v>551</v>
      </c>
      <c r="T234" s="8" t="s">
        <v>306</v>
      </c>
      <c r="U234" s="50">
        <v>245</v>
      </c>
      <c r="V234" s="50">
        <v>340</v>
      </c>
      <c r="W234" s="50">
        <f>Tabel1[[#This Row],[Aantal panelen]]*Tabel1[[#This Row],[Paneelpiekvermogen '[Wp']]]/1000</f>
        <v>83.3</v>
      </c>
      <c r="X234" s="50">
        <f>IFERROR(Tabel1[[#This Row],[Totaal piekvermogen '[kWp']]]*1000/Tabel1[[#This Row],[Bruto dakoppervlak '[m2']]],"N.v.t.")</f>
        <v>151.17967332123413</v>
      </c>
      <c r="Y234" s="50">
        <v>858.5</v>
      </c>
      <c r="Z234" s="50">
        <f>Tabel1[[#This Row],[Totaal piekvermogen '[kWp']]]*Tabel1[[#This Row],[Specifieke opbrengst '[kWh/kWp jaar']]]</f>
        <v>71513.05</v>
      </c>
      <c r="AA234" t="s">
        <v>92</v>
      </c>
      <c r="AB234" t="s">
        <v>500</v>
      </c>
      <c r="AC234" s="50">
        <v>7.3</v>
      </c>
      <c r="AD234" t="s">
        <v>70</v>
      </c>
      <c r="AE234" t="s">
        <v>491</v>
      </c>
      <c r="AF234" s="9" t="s">
        <v>492</v>
      </c>
      <c r="AG234" s="9" t="str">
        <f t="shared" si="127"/>
        <v>Gedeeld met ZH000291-D04</v>
      </c>
      <c r="AH234" s="9" t="str">
        <f t="shared" si="127"/>
        <v>Gedeeld met ZH000291-D04</v>
      </c>
      <c r="AI234" s="60" t="str">
        <f t="shared" si="127"/>
        <v>Gedeeld met ZH000291-D04</v>
      </c>
      <c r="AJ234" s="60" t="str">
        <f t="shared" si="127"/>
        <v>Gedeeld met ZH000291-D04</v>
      </c>
      <c r="AK234" s="60" t="str">
        <f t="shared" si="127"/>
        <v>Gedeeld met ZH000291-D04</v>
      </c>
      <c r="AL234" s="60" t="str">
        <f t="shared" si="127"/>
        <v>Gedeeld met ZH000291-D04</v>
      </c>
      <c r="AM234" s="9" t="str">
        <f t="shared" si="127"/>
        <v>Gedeeld met ZH000291-D04</v>
      </c>
      <c r="AN234" s="9" t="str">
        <f t="shared" si="127"/>
        <v>Gedeeld met ZH000291-D04</v>
      </c>
      <c r="AO234" s="9" t="str">
        <f t="shared" si="127"/>
        <v>Gedeeld met ZH000291-D04</v>
      </c>
      <c r="AP234" s="9" t="str">
        <f t="shared" si="127"/>
        <v>Gedeeld met ZH000291-D04</v>
      </c>
      <c r="AQ234" s="22"/>
      <c r="AR234" s="9" t="str">
        <f t="shared" si="128"/>
        <v>Gedeeld met ZH000291-D04</v>
      </c>
      <c r="AS234" s="9" t="str">
        <f t="shared" si="128"/>
        <v>Gedeeld met ZH000291-D04</v>
      </c>
      <c r="AT234" s="60" t="str">
        <f t="shared" si="128"/>
        <v>Gedeeld met ZH000291-D04</v>
      </c>
      <c r="AU234" s="60" t="str">
        <f t="shared" si="128"/>
        <v>Gedeeld met ZH000291-D04</v>
      </c>
      <c r="AV234" s="60" t="str">
        <f t="shared" si="128"/>
        <v>Gedeeld met ZH000291-D04</v>
      </c>
      <c r="AW234" s="60" t="str">
        <f t="shared" si="128"/>
        <v>Gedeeld met ZH000291-D04</v>
      </c>
      <c r="AX234" s="60" t="str">
        <f t="shared" si="128"/>
        <v>Gedeeld met ZH000291-D04</v>
      </c>
      <c r="AY234" s="60" t="str">
        <f t="shared" si="128"/>
        <v>Gedeeld met ZH000291-D04</v>
      </c>
      <c r="AZ234" s="60" t="str">
        <f t="shared" si="128"/>
        <v>Gedeeld met ZH000291-D04</v>
      </c>
      <c r="BA234" s="60" t="str">
        <f t="shared" si="128"/>
        <v>Gedeeld met ZH000291-D04</v>
      </c>
      <c r="BB234" s="60" t="str">
        <f t="shared" si="128"/>
        <v>Gedeeld met ZH000291-D04</v>
      </c>
      <c r="BC234" s="60" t="str">
        <f t="shared" si="128"/>
        <v>Gedeeld met ZH000291-D04</v>
      </c>
      <c r="BD234" s="60" t="str">
        <f t="shared" si="128"/>
        <v>Gedeeld met ZH000291-D04</v>
      </c>
      <c r="BE234" s="60" t="str">
        <f t="shared" si="128"/>
        <v>Gedeeld met ZH000291-D04</v>
      </c>
      <c r="BF234" s="60" t="str">
        <f t="shared" si="128"/>
        <v>Gedeeld met ZH000291-D04</v>
      </c>
    </row>
    <row r="235" spans="1:59" x14ac:dyDescent="0.2">
      <c r="A235" t="str">
        <f>Tabel1[[#This Row],[Objectcode]]&amp;"-"&amp;Tabel1[[#This Row],[Dakcode]]</f>
        <v>ZH000300-D02 Overkappingen</v>
      </c>
      <c r="B235" t="s">
        <v>792</v>
      </c>
      <c r="C235" t="s">
        <v>57</v>
      </c>
      <c r="D235" t="s">
        <v>828</v>
      </c>
      <c r="E235" t="s">
        <v>489</v>
      </c>
      <c r="F235" t="s">
        <v>814</v>
      </c>
      <c r="G235" t="s">
        <v>490</v>
      </c>
      <c r="H235">
        <v>2016</v>
      </c>
      <c r="I235" t="s">
        <v>267</v>
      </c>
      <c r="J235"/>
      <c r="K235" s="50">
        <v>955</v>
      </c>
      <c r="L235" s="68" t="s">
        <v>130</v>
      </c>
      <c r="M235" s="69">
        <v>2058</v>
      </c>
      <c r="N235" s="3" t="s">
        <v>185</v>
      </c>
      <c r="O235" t="s">
        <v>90</v>
      </c>
      <c r="P235" s="53">
        <v>14</v>
      </c>
      <c r="Q235" t="s">
        <v>293</v>
      </c>
      <c r="R235" t="s">
        <v>86</v>
      </c>
      <c r="S235" s="50">
        <v>326</v>
      </c>
      <c r="T235" s="8" t="s">
        <v>306</v>
      </c>
      <c r="U235" s="50">
        <v>160</v>
      </c>
      <c r="V235" s="50">
        <v>340</v>
      </c>
      <c r="W235" s="50">
        <f>Tabel1[[#This Row],[Aantal panelen]]*Tabel1[[#This Row],[Paneelpiekvermogen '[Wp']]]/1000</f>
        <v>54.4</v>
      </c>
      <c r="X235" s="50">
        <f>IFERROR(Tabel1[[#This Row],[Totaal piekvermogen '[kWp']]]*1000/Tabel1[[#This Row],[Bruto dakoppervlak '[m2']]],"N.v.t.")</f>
        <v>166.87116564417178</v>
      </c>
      <c r="Y235" s="50">
        <v>858.5</v>
      </c>
      <c r="Z235" s="50">
        <f>Tabel1[[#This Row],[Totaal piekvermogen '[kWp']]]*Tabel1[[#This Row],[Specifieke opbrengst '[kWh/kWp jaar']]]</f>
        <v>46702.400000000001</v>
      </c>
      <c r="AA235" t="s">
        <v>92</v>
      </c>
      <c r="AB235" t="s">
        <v>137</v>
      </c>
      <c r="AC235" s="50">
        <v>7.5</v>
      </c>
      <c r="AD235" t="s">
        <v>70</v>
      </c>
      <c r="AE235" t="s">
        <v>491</v>
      </c>
      <c r="AF235" s="9" t="s">
        <v>492</v>
      </c>
      <c r="AG235" s="9" t="str">
        <f t="shared" si="127"/>
        <v>Gedeeld met ZH000291-D04</v>
      </c>
      <c r="AH235" s="9" t="str">
        <f t="shared" si="127"/>
        <v>Gedeeld met ZH000291-D04</v>
      </c>
      <c r="AI235" s="60" t="str">
        <f t="shared" si="127"/>
        <v>Gedeeld met ZH000291-D04</v>
      </c>
      <c r="AJ235" s="60" t="str">
        <f t="shared" si="127"/>
        <v>Gedeeld met ZH000291-D04</v>
      </c>
      <c r="AK235" s="60" t="str">
        <f t="shared" si="127"/>
        <v>Gedeeld met ZH000291-D04</v>
      </c>
      <c r="AL235" s="60" t="str">
        <f t="shared" si="127"/>
        <v>Gedeeld met ZH000291-D04</v>
      </c>
      <c r="AM235" s="9" t="str">
        <f t="shared" si="127"/>
        <v>Gedeeld met ZH000291-D04</v>
      </c>
      <c r="AN235" s="9" t="str">
        <f t="shared" si="127"/>
        <v>Gedeeld met ZH000291-D04</v>
      </c>
      <c r="AO235" s="9" t="str">
        <f t="shared" si="127"/>
        <v>Gedeeld met ZH000291-D04</v>
      </c>
      <c r="AP235" s="9" t="str">
        <f t="shared" si="127"/>
        <v>Gedeeld met ZH000291-D04</v>
      </c>
      <c r="AQ235" s="22"/>
      <c r="AR235" s="9" t="str">
        <f t="shared" si="128"/>
        <v>Gedeeld met ZH000291-D04</v>
      </c>
      <c r="AS235" s="9" t="str">
        <f t="shared" si="128"/>
        <v>Gedeeld met ZH000291-D04</v>
      </c>
      <c r="AT235" s="60" t="str">
        <f t="shared" si="128"/>
        <v>Gedeeld met ZH000291-D04</v>
      </c>
      <c r="AU235" s="60" t="str">
        <f t="shared" si="128"/>
        <v>Gedeeld met ZH000291-D04</v>
      </c>
      <c r="AV235" s="60" t="str">
        <f t="shared" si="128"/>
        <v>Gedeeld met ZH000291-D04</v>
      </c>
      <c r="AW235" s="60" t="str">
        <f t="shared" si="128"/>
        <v>Gedeeld met ZH000291-D04</v>
      </c>
      <c r="AX235" s="60" t="str">
        <f t="shared" si="128"/>
        <v>Gedeeld met ZH000291-D04</v>
      </c>
      <c r="AY235" s="60" t="str">
        <f t="shared" si="128"/>
        <v>Gedeeld met ZH000291-D04</v>
      </c>
      <c r="AZ235" s="60" t="str">
        <f t="shared" si="128"/>
        <v>Gedeeld met ZH000291-D04</v>
      </c>
      <c r="BA235" s="60" t="str">
        <f t="shared" si="128"/>
        <v>Gedeeld met ZH000291-D04</v>
      </c>
      <c r="BB235" s="60" t="str">
        <f t="shared" si="128"/>
        <v>Gedeeld met ZH000291-D04</v>
      </c>
      <c r="BC235" s="60" t="str">
        <f t="shared" si="128"/>
        <v>Gedeeld met ZH000291-D04</v>
      </c>
      <c r="BD235" s="60" t="str">
        <f t="shared" si="128"/>
        <v>Gedeeld met ZH000291-D04</v>
      </c>
      <c r="BE235" s="60" t="str">
        <f t="shared" si="128"/>
        <v>Gedeeld met ZH000291-D04</v>
      </c>
      <c r="BF235" s="60" t="str">
        <f t="shared" si="128"/>
        <v>Gedeeld met ZH000291-D04</v>
      </c>
    </row>
    <row r="236" spans="1:59" x14ac:dyDescent="0.2">
      <c r="A236" t="str">
        <f>Tabel1[[#This Row],[Objectcode]]&amp;"-"&amp;Tabel1[[#This Row],[Dakcode]]</f>
        <v>ZH000300-D02 Steunpunt</v>
      </c>
      <c r="B236" t="s">
        <v>792</v>
      </c>
      <c r="C236" t="s">
        <v>57</v>
      </c>
      <c r="D236" t="s">
        <v>822</v>
      </c>
      <c r="E236" t="s">
        <v>489</v>
      </c>
      <c r="F236" t="s">
        <v>814</v>
      </c>
      <c r="G236" t="s">
        <v>490</v>
      </c>
      <c r="H236">
        <v>2016</v>
      </c>
      <c r="I236" t="s">
        <v>267</v>
      </c>
      <c r="J236"/>
      <c r="K236" s="50">
        <v>955</v>
      </c>
      <c r="L236" s="68" t="s">
        <v>840</v>
      </c>
      <c r="M236" s="69">
        <v>2056</v>
      </c>
      <c r="N236" s="3" t="s">
        <v>185</v>
      </c>
      <c r="O236" t="s">
        <v>90</v>
      </c>
      <c r="P236" s="53">
        <v>18</v>
      </c>
      <c r="Q236" t="s">
        <v>293</v>
      </c>
      <c r="R236" t="s">
        <v>86</v>
      </c>
      <c r="S236" s="50">
        <v>139</v>
      </c>
      <c r="T236" s="8" t="s">
        <v>306</v>
      </c>
      <c r="U236" s="50">
        <v>0</v>
      </c>
      <c r="V236" s="50">
        <v>340</v>
      </c>
      <c r="W236" s="50">
        <f>Tabel1[[#This Row],[Aantal panelen]]*Tabel1[[#This Row],[Paneelpiekvermogen '[Wp']]]/1000</f>
        <v>0</v>
      </c>
      <c r="X236" s="50">
        <f>IFERROR(Tabel1[[#This Row],[Totaal piekvermogen '[kWp']]]*1000/Tabel1[[#This Row],[Bruto dakoppervlak '[m2']]],"N.v.t.")</f>
        <v>0</v>
      </c>
      <c r="Y236" s="50">
        <v>858.5</v>
      </c>
      <c r="Z236" s="50">
        <f>Tabel1[[#This Row],[Totaal piekvermogen '[kWp']]]*Tabel1[[#This Row],[Specifieke opbrengst '[kWh/kWp jaar']]]</f>
        <v>0</v>
      </c>
      <c r="AA236" t="s">
        <v>92</v>
      </c>
      <c r="AB236" t="s">
        <v>137</v>
      </c>
      <c r="AC236" s="50">
        <v>9.5</v>
      </c>
      <c r="AD236" t="s">
        <v>70</v>
      </c>
      <c r="AE236" t="s">
        <v>491</v>
      </c>
      <c r="AF236" s="9" t="s">
        <v>492</v>
      </c>
      <c r="AG236" s="9" t="str">
        <f t="shared" si="127"/>
        <v>Gedeeld met ZH000291-D04</v>
      </c>
      <c r="AH236" s="9" t="str">
        <f t="shared" si="127"/>
        <v>Gedeeld met ZH000291-D04</v>
      </c>
      <c r="AI236" s="60" t="str">
        <f t="shared" si="127"/>
        <v>Gedeeld met ZH000291-D04</v>
      </c>
      <c r="AJ236" s="60" t="str">
        <f t="shared" si="127"/>
        <v>Gedeeld met ZH000291-D04</v>
      </c>
      <c r="AK236" s="60" t="str">
        <f t="shared" si="127"/>
        <v>Gedeeld met ZH000291-D04</v>
      </c>
      <c r="AL236" s="60" t="str">
        <f t="shared" si="127"/>
        <v>Gedeeld met ZH000291-D04</v>
      </c>
      <c r="AM236" s="9" t="str">
        <f t="shared" si="127"/>
        <v>Gedeeld met ZH000291-D04</v>
      </c>
      <c r="AN236" s="9" t="str">
        <f t="shared" si="127"/>
        <v>Gedeeld met ZH000291-D04</v>
      </c>
      <c r="AO236" s="9" t="str">
        <f t="shared" si="127"/>
        <v>Gedeeld met ZH000291-D04</v>
      </c>
      <c r="AP236" s="9" t="str">
        <f t="shared" si="127"/>
        <v>Gedeeld met ZH000291-D04</v>
      </c>
      <c r="AQ236" s="22"/>
      <c r="AR236" s="9" t="str">
        <f t="shared" si="128"/>
        <v>Gedeeld met ZH000291-D04</v>
      </c>
      <c r="AS236" s="9" t="str">
        <f t="shared" si="128"/>
        <v>Gedeeld met ZH000291-D04</v>
      </c>
      <c r="AT236" s="60" t="str">
        <f t="shared" si="128"/>
        <v>Gedeeld met ZH000291-D04</v>
      </c>
      <c r="AU236" s="60" t="str">
        <f t="shared" si="128"/>
        <v>Gedeeld met ZH000291-D04</v>
      </c>
      <c r="AV236" s="60" t="str">
        <f t="shared" si="128"/>
        <v>Gedeeld met ZH000291-D04</v>
      </c>
      <c r="AW236" s="60" t="str">
        <f t="shared" si="128"/>
        <v>Gedeeld met ZH000291-D04</v>
      </c>
      <c r="AX236" s="60" t="str">
        <f t="shared" si="128"/>
        <v>Gedeeld met ZH000291-D04</v>
      </c>
      <c r="AY236" s="60" t="str">
        <f t="shared" si="128"/>
        <v>Gedeeld met ZH000291-D04</v>
      </c>
      <c r="AZ236" s="60" t="str">
        <f t="shared" si="128"/>
        <v>Gedeeld met ZH000291-D04</v>
      </c>
      <c r="BA236" s="60" t="str">
        <f t="shared" si="128"/>
        <v>Gedeeld met ZH000291-D04</v>
      </c>
      <c r="BB236" s="60" t="str">
        <f t="shared" si="128"/>
        <v>Gedeeld met ZH000291-D04</v>
      </c>
      <c r="BC236" s="60" t="str">
        <f t="shared" si="128"/>
        <v>Gedeeld met ZH000291-D04</v>
      </c>
      <c r="BD236" s="60" t="str">
        <f t="shared" si="128"/>
        <v>Gedeeld met ZH000291-D04</v>
      </c>
      <c r="BE236" s="60" t="str">
        <f t="shared" si="128"/>
        <v>Gedeeld met ZH000291-D04</v>
      </c>
      <c r="BF236" s="60" t="str">
        <f t="shared" si="128"/>
        <v>Gedeeld met ZH000291-D04</v>
      </c>
    </row>
    <row r="237" spans="1:59" x14ac:dyDescent="0.2">
      <c r="A237" t="str">
        <f>Tabel1[[#This Row],[Objectcode]]&amp;"-"&amp;Tabel1[[#This Row],[Dakcode]]</f>
        <v>ZH000300-D02 Zoutloods</v>
      </c>
      <c r="B237" t="s">
        <v>792</v>
      </c>
      <c r="C237" t="s">
        <v>57</v>
      </c>
      <c r="D237" t="s">
        <v>816</v>
      </c>
      <c r="E237" t="s">
        <v>489</v>
      </c>
      <c r="F237" t="s">
        <v>814</v>
      </c>
      <c r="G237" t="s">
        <v>490</v>
      </c>
      <c r="H237">
        <v>2016</v>
      </c>
      <c r="I237" t="s">
        <v>267</v>
      </c>
      <c r="J237"/>
      <c r="K237" s="50">
        <v>955</v>
      </c>
      <c r="L237" s="68" t="s">
        <v>130</v>
      </c>
      <c r="M237" s="69">
        <v>2056</v>
      </c>
      <c r="N237" s="3" t="s">
        <v>185</v>
      </c>
      <c r="O237" t="s">
        <v>90</v>
      </c>
      <c r="P237" s="53">
        <v>18</v>
      </c>
      <c r="Q237" t="s">
        <v>293</v>
      </c>
      <c r="R237" t="s">
        <v>86</v>
      </c>
      <c r="S237" s="50">
        <v>248</v>
      </c>
      <c r="T237" s="8" t="s">
        <v>306</v>
      </c>
      <c r="U237" s="50">
        <v>95</v>
      </c>
      <c r="V237" s="50">
        <v>340</v>
      </c>
      <c r="W237" s="50">
        <f>Tabel1[[#This Row],[Aantal panelen]]*Tabel1[[#This Row],[Paneelpiekvermogen '[Wp']]]/1000</f>
        <v>32.299999999999997</v>
      </c>
      <c r="X237" s="50">
        <f>IFERROR(Tabel1[[#This Row],[Totaal piekvermogen '[kWp']]]*1000/Tabel1[[#This Row],[Bruto dakoppervlak '[m2']]],"N.v.t.")</f>
        <v>130.24193548387095</v>
      </c>
      <c r="Y237" s="50">
        <v>858.5</v>
      </c>
      <c r="Z237" s="50">
        <f>Tabel1[[#This Row],[Totaal piekvermogen '[kWp']]]*Tabel1[[#This Row],[Specifieke opbrengst '[kWh/kWp jaar']]]</f>
        <v>27729.55</v>
      </c>
      <c r="AA237" t="s">
        <v>92</v>
      </c>
      <c r="AB237" t="s">
        <v>137</v>
      </c>
      <c r="AC237" s="50">
        <v>9.5</v>
      </c>
      <c r="AD237" t="s">
        <v>70</v>
      </c>
      <c r="AE237" t="s">
        <v>491</v>
      </c>
      <c r="AF237" s="9" t="s">
        <v>492</v>
      </c>
      <c r="AG237" s="9" t="str">
        <f t="shared" si="127"/>
        <v>Gedeeld met ZH000291-D04</v>
      </c>
      <c r="AH237" s="9" t="str">
        <f t="shared" si="127"/>
        <v>Gedeeld met ZH000291-D04</v>
      </c>
      <c r="AI237" s="60" t="str">
        <f t="shared" si="127"/>
        <v>Gedeeld met ZH000291-D04</v>
      </c>
      <c r="AJ237" s="60" t="str">
        <f t="shared" si="127"/>
        <v>Gedeeld met ZH000291-D04</v>
      </c>
      <c r="AK237" s="60" t="str">
        <f t="shared" si="127"/>
        <v>Gedeeld met ZH000291-D04</v>
      </c>
      <c r="AL237" s="60" t="str">
        <f t="shared" si="127"/>
        <v>Gedeeld met ZH000291-D04</v>
      </c>
      <c r="AM237" s="9" t="str">
        <f t="shared" si="127"/>
        <v>Gedeeld met ZH000291-D04</v>
      </c>
      <c r="AN237" s="9" t="str">
        <f t="shared" si="127"/>
        <v>Gedeeld met ZH000291-D04</v>
      </c>
      <c r="AO237" s="9" t="str">
        <f t="shared" si="127"/>
        <v>Gedeeld met ZH000291-D04</v>
      </c>
      <c r="AP237" s="9" t="str">
        <f t="shared" si="127"/>
        <v>Gedeeld met ZH000291-D04</v>
      </c>
      <c r="AQ237" s="22"/>
      <c r="AR237" s="9" t="str">
        <f t="shared" si="128"/>
        <v>Gedeeld met ZH000291-D04</v>
      </c>
      <c r="AS237" s="9" t="str">
        <f t="shared" si="128"/>
        <v>Gedeeld met ZH000291-D04</v>
      </c>
      <c r="AT237" s="60" t="str">
        <f t="shared" si="128"/>
        <v>Gedeeld met ZH000291-D04</v>
      </c>
      <c r="AU237" s="60" t="str">
        <f t="shared" si="128"/>
        <v>Gedeeld met ZH000291-D04</v>
      </c>
      <c r="AV237" s="60" t="str">
        <f t="shared" si="128"/>
        <v>Gedeeld met ZH000291-D04</v>
      </c>
      <c r="AW237" s="60" t="str">
        <f t="shared" si="128"/>
        <v>Gedeeld met ZH000291-D04</v>
      </c>
      <c r="AX237" s="60" t="str">
        <f t="shared" si="128"/>
        <v>Gedeeld met ZH000291-D04</v>
      </c>
      <c r="AY237" s="60" t="str">
        <f t="shared" si="128"/>
        <v>Gedeeld met ZH000291-D04</v>
      </c>
      <c r="AZ237" s="60" t="str">
        <f t="shared" si="128"/>
        <v>Gedeeld met ZH000291-D04</v>
      </c>
      <c r="BA237" s="60" t="str">
        <f t="shared" si="128"/>
        <v>Gedeeld met ZH000291-D04</v>
      </c>
      <c r="BB237" s="60" t="str">
        <f t="shared" si="128"/>
        <v>Gedeeld met ZH000291-D04</v>
      </c>
      <c r="BC237" s="60" t="str">
        <f t="shared" si="128"/>
        <v>Gedeeld met ZH000291-D04</v>
      </c>
      <c r="BD237" s="60" t="str">
        <f t="shared" si="128"/>
        <v>Gedeeld met ZH000291-D04</v>
      </c>
      <c r="BE237" s="60" t="str">
        <f t="shared" si="128"/>
        <v>Gedeeld met ZH000291-D04</v>
      </c>
      <c r="BF237" s="60" t="str">
        <f t="shared" si="128"/>
        <v>Gedeeld met ZH000291-D04</v>
      </c>
    </row>
    <row r="238" spans="1:59" x14ac:dyDescent="0.2">
      <c r="A238" t="str">
        <f>Tabel1[[#This Row],[Objectcode]]&amp;"-"&amp;Tabel1[[#This Row],[Dakcode]]</f>
        <v>ZH000300-D03 Steunpunt</v>
      </c>
      <c r="B238" t="s">
        <v>792</v>
      </c>
      <c r="C238" t="s">
        <v>57</v>
      </c>
      <c r="D238" t="s">
        <v>823</v>
      </c>
      <c r="E238" t="s">
        <v>489</v>
      </c>
      <c r="F238" t="s">
        <v>814</v>
      </c>
      <c r="G238" t="s">
        <v>490</v>
      </c>
      <c r="H238">
        <v>2016</v>
      </c>
      <c r="I238" t="s">
        <v>267</v>
      </c>
      <c r="J238"/>
      <c r="K238" s="50">
        <v>955</v>
      </c>
      <c r="L238" s="68" t="s">
        <v>840</v>
      </c>
      <c r="M238" s="69">
        <v>2056</v>
      </c>
      <c r="N238" s="3" t="s">
        <v>185</v>
      </c>
      <c r="O238" t="s">
        <v>90</v>
      </c>
      <c r="P238" s="53">
        <v>18</v>
      </c>
      <c r="Q238" t="s">
        <v>293</v>
      </c>
      <c r="R238" t="s">
        <v>86</v>
      </c>
      <c r="S238" s="50">
        <v>139</v>
      </c>
      <c r="T238" s="8" t="s">
        <v>306</v>
      </c>
      <c r="U238" s="50">
        <v>44</v>
      </c>
      <c r="V238" s="50">
        <v>340</v>
      </c>
      <c r="W238" s="50">
        <f>Tabel1[[#This Row],[Aantal panelen]]*Tabel1[[#This Row],[Paneelpiekvermogen '[Wp']]]/1000</f>
        <v>14.96</v>
      </c>
      <c r="X238" s="50">
        <f>IFERROR(Tabel1[[#This Row],[Totaal piekvermogen '[kWp']]]*1000/Tabel1[[#This Row],[Bruto dakoppervlak '[m2']]],"N.v.t.")</f>
        <v>107.62589928057554</v>
      </c>
      <c r="Y238" s="50">
        <v>858.5</v>
      </c>
      <c r="Z238" s="50">
        <f>Tabel1[[#This Row],[Totaal piekvermogen '[kWp']]]*Tabel1[[#This Row],[Specifieke opbrengst '[kWh/kWp jaar']]]</f>
        <v>12843.16</v>
      </c>
      <c r="AA238" t="s">
        <v>92</v>
      </c>
      <c r="AB238" t="s">
        <v>500</v>
      </c>
      <c r="AC238" s="50">
        <v>9.5</v>
      </c>
      <c r="AD238" t="s">
        <v>70</v>
      </c>
      <c r="AE238" t="s">
        <v>491</v>
      </c>
      <c r="AF238" s="9" t="s">
        <v>492</v>
      </c>
      <c r="AG238" s="9" t="str">
        <f t="shared" si="127"/>
        <v>Gedeeld met ZH000291-D04</v>
      </c>
      <c r="AH238" s="9" t="str">
        <f t="shared" si="127"/>
        <v>Gedeeld met ZH000291-D04</v>
      </c>
      <c r="AI238" s="60" t="str">
        <f t="shared" si="127"/>
        <v>Gedeeld met ZH000291-D04</v>
      </c>
      <c r="AJ238" s="60" t="str">
        <f t="shared" si="127"/>
        <v>Gedeeld met ZH000291-D04</v>
      </c>
      <c r="AK238" s="60" t="str">
        <f t="shared" si="127"/>
        <v>Gedeeld met ZH000291-D04</v>
      </c>
      <c r="AL238" s="60" t="str">
        <f t="shared" si="127"/>
        <v>Gedeeld met ZH000291-D04</v>
      </c>
      <c r="AM238" s="9" t="str">
        <f t="shared" si="127"/>
        <v>Gedeeld met ZH000291-D04</v>
      </c>
      <c r="AN238" s="9" t="str">
        <f t="shared" si="127"/>
        <v>Gedeeld met ZH000291-D04</v>
      </c>
      <c r="AO238" s="9" t="str">
        <f t="shared" si="127"/>
        <v>Gedeeld met ZH000291-D04</v>
      </c>
      <c r="AP238" s="9" t="str">
        <f t="shared" si="127"/>
        <v>Gedeeld met ZH000291-D04</v>
      </c>
      <c r="AQ238" s="22"/>
      <c r="AR238" s="9" t="str">
        <f t="shared" si="128"/>
        <v>Gedeeld met ZH000291-D04</v>
      </c>
      <c r="AS238" s="9" t="str">
        <f t="shared" si="128"/>
        <v>Gedeeld met ZH000291-D04</v>
      </c>
      <c r="AT238" s="60" t="str">
        <f t="shared" si="128"/>
        <v>Gedeeld met ZH000291-D04</v>
      </c>
      <c r="AU238" s="60" t="str">
        <f t="shared" si="128"/>
        <v>Gedeeld met ZH000291-D04</v>
      </c>
      <c r="AV238" s="60" t="str">
        <f t="shared" si="128"/>
        <v>Gedeeld met ZH000291-D04</v>
      </c>
      <c r="AW238" s="60" t="str">
        <f t="shared" si="128"/>
        <v>Gedeeld met ZH000291-D04</v>
      </c>
      <c r="AX238" s="60" t="str">
        <f t="shared" si="128"/>
        <v>Gedeeld met ZH000291-D04</v>
      </c>
      <c r="AY238" s="60" t="str">
        <f t="shared" si="128"/>
        <v>Gedeeld met ZH000291-D04</v>
      </c>
      <c r="AZ238" s="60" t="str">
        <f t="shared" si="128"/>
        <v>Gedeeld met ZH000291-D04</v>
      </c>
      <c r="BA238" s="60" t="str">
        <f t="shared" si="128"/>
        <v>Gedeeld met ZH000291-D04</v>
      </c>
      <c r="BB238" s="60" t="str">
        <f t="shared" si="128"/>
        <v>Gedeeld met ZH000291-D04</v>
      </c>
      <c r="BC238" s="60" t="str">
        <f t="shared" si="128"/>
        <v>Gedeeld met ZH000291-D04</v>
      </c>
      <c r="BD238" s="60" t="str">
        <f t="shared" si="128"/>
        <v>Gedeeld met ZH000291-D04</v>
      </c>
      <c r="BE238" s="60" t="str">
        <f t="shared" si="128"/>
        <v>Gedeeld met ZH000291-D04</v>
      </c>
      <c r="BF238" s="60" t="str">
        <f t="shared" si="128"/>
        <v>Gedeeld met ZH000291-D04</v>
      </c>
    </row>
    <row r="239" spans="1:59" x14ac:dyDescent="0.2">
      <c r="A239" t="str">
        <f>Tabel1[[#This Row],[Objectcode]]&amp;"-"&amp;Tabel1[[#This Row],[Dakcode]]</f>
        <v>ZH000300-D03 Zoutloods</v>
      </c>
      <c r="B239" t="s">
        <v>792</v>
      </c>
      <c r="C239" t="s">
        <v>57</v>
      </c>
      <c r="D239" t="s">
        <v>817</v>
      </c>
      <c r="E239" t="s">
        <v>489</v>
      </c>
      <c r="F239" t="s">
        <v>814</v>
      </c>
      <c r="G239" t="s">
        <v>490</v>
      </c>
      <c r="H239">
        <v>2016</v>
      </c>
      <c r="I239" t="s">
        <v>267</v>
      </c>
      <c r="J239"/>
      <c r="K239" s="50">
        <v>955</v>
      </c>
      <c r="L239" s="68" t="s">
        <v>130</v>
      </c>
      <c r="M239" s="69">
        <v>2056</v>
      </c>
      <c r="N239" s="3" t="s">
        <v>185</v>
      </c>
      <c r="O239" t="s">
        <v>90</v>
      </c>
      <c r="P239" s="53">
        <v>18</v>
      </c>
      <c r="Q239" t="s">
        <v>293</v>
      </c>
      <c r="R239" t="s">
        <v>86</v>
      </c>
      <c r="S239" s="50">
        <v>248</v>
      </c>
      <c r="T239" s="8" t="s">
        <v>306</v>
      </c>
      <c r="U239" s="50">
        <v>95</v>
      </c>
      <c r="V239" s="50">
        <v>340</v>
      </c>
      <c r="W239" s="50">
        <f>Tabel1[[#This Row],[Aantal panelen]]*Tabel1[[#This Row],[Paneelpiekvermogen '[Wp']]]/1000</f>
        <v>32.299999999999997</v>
      </c>
      <c r="X239" s="50">
        <f>IFERROR(Tabel1[[#This Row],[Totaal piekvermogen '[kWp']]]*1000/Tabel1[[#This Row],[Bruto dakoppervlak '[m2']]],"N.v.t.")</f>
        <v>130.24193548387095</v>
      </c>
      <c r="Y239" s="50">
        <v>858.5</v>
      </c>
      <c r="Z239" s="50">
        <f>Tabel1[[#This Row],[Totaal piekvermogen '[kWp']]]*Tabel1[[#This Row],[Specifieke opbrengst '[kWh/kWp jaar']]]</f>
        <v>27729.55</v>
      </c>
      <c r="AA239" t="s">
        <v>92</v>
      </c>
      <c r="AB239" t="s">
        <v>500</v>
      </c>
      <c r="AC239" s="50">
        <v>9.5</v>
      </c>
      <c r="AD239" t="s">
        <v>70</v>
      </c>
      <c r="AE239" t="s">
        <v>491</v>
      </c>
      <c r="AF239" s="9" t="s">
        <v>492</v>
      </c>
      <c r="AG239" s="9" t="str">
        <f t="shared" si="127"/>
        <v>Gedeeld met ZH000291-D04</v>
      </c>
      <c r="AH239" s="9" t="str">
        <f t="shared" si="127"/>
        <v>Gedeeld met ZH000291-D04</v>
      </c>
      <c r="AI239" s="60" t="str">
        <f t="shared" si="127"/>
        <v>Gedeeld met ZH000291-D04</v>
      </c>
      <c r="AJ239" s="60" t="str">
        <f t="shared" si="127"/>
        <v>Gedeeld met ZH000291-D04</v>
      </c>
      <c r="AK239" s="60" t="str">
        <f t="shared" si="127"/>
        <v>Gedeeld met ZH000291-D04</v>
      </c>
      <c r="AL239" s="60" t="str">
        <f t="shared" si="127"/>
        <v>Gedeeld met ZH000291-D04</v>
      </c>
      <c r="AM239" s="9" t="str">
        <f t="shared" si="127"/>
        <v>Gedeeld met ZH000291-D04</v>
      </c>
      <c r="AN239" s="9" t="str">
        <f t="shared" si="127"/>
        <v>Gedeeld met ZH000291-D04</v>
      </c>
      <c r="AO239" s="9" t="str">
        <f t="shared" si="127"/>
        <v>Gedeeld met ZH000291-D04</v>
      </c>
      <c r="AP239" s="9" t="str">
        <f t="shared" si="127"/>
        <v>Gedeeld met ZH000291-D04</v>
      </c>
      <c r="AQ239" s="22"/>
      <c r="AR239" s="9" t="str">
        <f t="shared" si="128"/>
        <v>Gedeeld met ZH000291-D04</v>
      </c>
      <c r="AS239" s="9" t="str">
        <f t="shared" si="128"/>
        <v>Gedeeld met ZH000291-D04</v>
      </c>
      <c r="AT239" s="60" t="str">
        <f t="shared" si="128"/>
        <v>Gedeeld met ZH000291-D04</v>
      </c>
      <c r="AU239" s="60" t="str">
        <f t="shared" si="128"/>
        <v>Gedeeld met ZH000291-D04</v>
      </c>
      <c r="AV239" s="60" t="str">
        <f t="shared" si="128"/>
        <v>Gedeeld met ZH000291-D04</v>
      </c>
      <c r="AW239" s="60" t="str">
        <f t="shared" si="128"/>
        <v>Gedeeld met ZH000291-D04</v>
      </c>
      <c r="AX239" s="60" t="str">
        <f t="shared" si="128"/>
        <v>Gedeeld met ZH000291-D04</v>
      </c>
      <c r="AY239" s="60" t="str">
        <f t="shared" si="128"/>
        <v>Gedeeld met ZH000291-D04</v>
      </c>
      <c r="AZ239" s="60" t="str">
        <f t="shared" si="128"/>
        <v>Gedeeld met ZH000291-D04</v>
      </c>
      <c r="BA239" s="60" t="str">
        <f t="shared" si="128"/>
        <v>Gedeeld met ZH000291-D04</v>
      </c>
      <c r="BB239" s="60" t="str">
        <f t="shared" si="128"/>
        <v>Gedeeld met ZH000291-D04</v>
      </c>
      <c r="BC239" s="60" t="str">
        <f t="shared" si="128"/>
        <v>Gedeeld met ZH000291-D04</v>
      </c>
      <c r="BD239" s="60" t="str">
        <f t="shared" si="128"/>
        <v>Gedeeld met ZH000291-D04</v>
      </c>
      <c r="BE239" s="60" t="str">
        <f t="shared" si="128"/>
        <v>Gedeeld met ZH000291-D04</v>
      </c>
      <c r="BF239" s="60" t="str">
        <f t="shared" si="128"/>
        <v>Gedeeld met ZH000291-D04</v>
      </c>
    </row>
    <row r="240" spans="1:59" x14ac:dyDescent="0.2">
      <c r="A240" t="str">
        <f>Tabel1[[#This Row],[Objectcode]]&amp;"-"&amp;Tabel1[[#This Row],[Dakcode]]</f>
        <v>ZH000300-D04 Steunpunt</v>
      </c>
      <c r="B240" t="s">
        <v>792</v>
      </c>
      <c r="C240" t="s">
        <v>57</v>
      </c>
      <c r="D240" t="s">
        <v>824</v>
      </c>
      <c r="E240" t="s">
        <v>489</v>
      </c>
      <c r="F240" t="s">
        <v>814</v>
      </c>
      <c r="G240" t="s">
        <v>490</v>
      </c>
      <c r="H240">
        <v>2016</v>
      </c>
      <c r="I240" t="s">
        <v>267</v>
      </c>
      <c r="J240"/>
      <c r="K240" s="50">
        <v>955</v>
      </c>
      <c r="L240" s="68" t="s">
        <v>840</v>
      </c>
      <c r="M240" s="69">
        <v>2056</v>
      </c>
      <c r="N240" s="3" t="s">
        <v>185</v>
      </c>
      <c r="O240" t="s">
        <v>90</v>
      </c>
      <c r="P240" s="53">
        <v>18</v>
      </c>
      <c r="Q240" t="s">
        <v>293</v>
      </c>
      <c r="R240" t="s">
        <v>86</v>
      </c>
      <c r="S240" s="50">
        <v>139</v>
      </c>
      <c r="T240" s="8" t="s">
        <v>306</v>
      </c>
      <c r="U240" s="50">
        <v>0</v>
      </c>
      <c r="V240" s="50">
        <v>340</v>
      </c>
      <c r="W240" s="50">
        <f>Tabel1[[#This Row],[Aantal panelen]]*Tabel1[[#This Row],[Paneelpiekvermogen '[Wp']]]/1000</f>
        <v>0</v>
      </c>
      <c r="X240" s="50">
        <f>IFERROR(Tabel1[[#This Row],[Totaal piekvermogen '[kWp']]]*1000/Tabel1[[#This Row],[Bruto dakoppervlak '[m2']]],"N.v.t.")</f>
        <v>0</v>
      </c>
      <c r="Y240" s="50">
        <v>858.5</v>
      </c>
      <c r="Z240" s="50">
        <f>Tabel1[[#This Row],[Totaal piekvermogen '[kWp']]]*Tabel1[[#This Row],[Specifieke opbrengst '[kWh/kWp jaar']]]</f>
        <v>0</v>
      </c>
      <c r="AA240" t="s">
        <v>92</v>
      </c>
      <c r="AB240" t="s">
        <v>137</v>
      </c>
      <c r="AC240" s="50">
        <v>9.5</v>
      </c>
      <c r="AD240" t="s">
        <v>70</v>
      </c>
      <c r="AE240" t="s">
        <v>491</v>
      </c>
      <c r="AF240" s="9" t="s">
        <v>492</v>
      </c>
      <c r="AG240" s="9" t="str">
        <f t="shared" si="127"/>
        <v>Gedeeld met ZH000291-D04</v>
      </c>
      <c r="AH240" s="9" t="str">
        <f t="shared" si="127"/>
        <v>Gedeeld met ZH000291-D04</v>
      </c>
      <c r="AI240" s="60" t="str">
        <f t="shared" si="127"/>
        <v>Gedeeld met ZH000291-D04</v>
      </c>
      <c r="AJ240" s="60" t="str">
        <f t="shared" si="127"/>
        <v>Gedeeld met ZH000291-D04</v>
      </c>
      <c r="AK240" s="60" t="str">
        <f t="shared" si="127"/>
        <v>Gedeeld met ZH000291-D04</v>
      </c>
      <c r="AL240" s="60" t="str">
        <f t="shared" si="127"/>
        <v>Gedeeld met ZH000291-D04</v>
      </c>
      <c r="AM240" s="9" t="str">
        <f t="shared" si="127"/>
        <v>Gedeeld met ZH000291-D04</v>
      </c>
      <c r="AN240" s="9" t="str">
        <f t="shared" si="127"/>
        <v>Gedeeld met ZH000291-D04</v>
      </c>
      <c r="AO240" s="9" t="str">
        <f t="shared" si="127"/>
        <v>Gedeeld met ZH000291-D04</v>
      </c>
      <c r="AP240" s="9" t="str">
        <f t="shared" si="127"/>
        <v>Gedeeld met ZH000291-D04</v>
      </c>
      <c r="AQ240" s="22"/>
      <c r="AR240" s="9" t="str">
        <f t="shared" si="128"/>
        <v>Gedeeld met ZH000291-D04</v>
      </c>
      <c r="AS240" s="9" t="str">
        <f t="shared" si="128"/>
        <v>Gedeeld met ZH000291-D04</v>
      </c>
      <c r="AT240" s="60" t="str">
        <f t="shared" si="128"/>
        <v>Gedeeld met ZH000291-D04</v>
      </c>
      <c r="AU240" s="60" t="str">
        <f t="shared" si="128"/>
        <v>Gedeeld met ZH000291-D04</v>
      </c>
      <c r="AV240" s="60" t="str">
        <f t="shared" si="128"/>
        <v>Gedeeld met ZH000291-D04</v>
      </c>
      <c r="AW240" s="60" t="str">
        <f t="shared" si="128"/>
        <v>Gedeeld met ZH000291-D04</v>
      </c>
      <c r="AX240" s="60" t="str">
        <f t="shared" si="128"/>
        <v>Gedeeld met ZH000291-D04</v>
      </c>
      <c r="AY240" s="60" t="str">
        <f t="shared" si="128"/>
        <v>Gedeeld met ZH000291-D04</v>
      </c>
      <c r="AZ240" s="60" t="str">
        <f t="shared" si="128"/>
        <v>Gedeeld met ZH000291-D04</v>
      </c>
      <c r="BA240" s="60" t="str">
        <f t="shared" si="128"/>
        <v>Gedeeld met ZH000291-D04</v>
      </c>
      <c r="BB240" s="60" t="str">
        <f t="shared" si="128"/>
        <v>Gedeeld met ZH000291-D04</v>
      </c>
      <c r="BC240" s="60" t="str">
        <f t="shared" si="128"/>
        <v>Gedeeld met ZH000291-D04</v>
      </c>
      <c r="BD240" s="60" t="str">
        <f t="shared" si="128"/>
        <v>Gedeeld met ZH000291-D04</v>
      </c>
      <c r="BE240" s="60" t="str">
        <f t="shared" si="128"/>
        <v>Gedeeld met ZH000291-D04</v>
      </c>
      <c r="BF240" s="60" t="str">
        <f t="shared" si="128"/>
        <v>Gedeeld met ZH000291-D04</v>
      </c>
    </row>
    <row r="241" spans="1:59" x14ac:dyDescent="0.2">
      <c r="A241" t="str">
        <f>Tabel1[[#This Row],[Objectcode]]&amp;"-"&amp;Tabel1[[#This Row],[Dakcode]]</f>
        <v>ZH000300-D04 Zoutloods</v>
      </c>
      <c r="B241" t="s">
        <v>792</v>
      </c>
      <c r="C241" t="s">
        <v>57</v>
      </c>
      <c r="D241" t="s">
        <v>818</v>
      </c>
      <c r="E241" t="s">
        <v>489</v>
      </c>
      <c r="F241" t="s">
        <v>814</v>
      </c>
      <c r="G241" t="s">
        <v>490</v>
      </c>
      <c r="H241">
        <v>2016</v>
      </c>
      <c r="I241" t="s">
        <v>267</v>
      </c>
      <c r="J241"/>
      <c r="K241" s="50">
        <v>955</v>
      </c>
      <c r="L241" s="68" t="s">
        <v>130</v>
      </c>
      <c r="M241" s="69">
        <v>2056</v>
      </c>
      <c r="N241" s="3" t="s">
        <v>185</v>
      </c>
      <c r="O241" t="s">
        <v>90</v>
      </c>
      <c r="P241" s="53">
        <v>18</v>
      </c>
      <c r="Q241" t="s">
        <v>293</v>
      </c>
      <c r="R241" t="s">
        <v>86</v>
      </c>
      <c r="S241" s="50">
        <v>248</v>
      </c>
      <c r="T241" s="8" t="s">
        <v>306</v>
      </c>
      <c r="U241" s="50">
        <v>95</v>
      </c>
      <c r="V241" s="50">
        <v>340</v>
      </c>
      <c r="W241" s="50">
        <f>Tabel1[[#This Row],[Aantal panelen]]*Tabel1[[#This Row],[Paneelpiekvermogen '[Wp']]]/1000</f>
        <v>32.299999999999997</v>
      </c>
      <c r="X241" s="50">
        <f>IFERROR(Tabel1[[#This Row],[Totaal piekvermogen '[kWp']]]*1000/Tabel1[[#This Row],[Bruto dakoppervlak '[m2']]],"N.v.t.")</f>
        <v>130.24193548387095</v>
      </c>
      <c r="Y241" s="50">
        <v>858.5</v>
      </c>
      <c r="Z241" s="50">
        <f>Tabel1[[#This Row],[Totaal piekvermogen '[kWp']]]*Tabel1[[#This Row],[Specifieke opbrengst '[kWh/kWp jaar']]]</f>
        <v>27729.55</v>
      </c>
      <c r="AA241" t="s">
        <v>92</v>
      </c>
      <c r="AB241" t="s">
        <v>137</v>
      </c>
      <c r="AC241" s="50">
        <v>9.5</v>
      </c>
      <c r="AD241" t="s">
        <v>70</v>
      </c>
      <c r="AE241" t="s">
        <v>491</v>
      </c>
      <c r="AF241" s="9" t="s">
        <v>492</v>
      </c>
      <c r="AG241" s="9" t="str">
        <f t="shared" si="127"/>
        <v>Gedeeld met ZH000291-D04</v>
      </c>
      <c r="AH241" s="9" t="str">
        <f t="shared" si="127"/>
        <v>Gedeeld met ZH000291-D04</v>
      </c>
      <c r="AI241" s="60" t="str">
        <f t="shared" si="127"/>
        <v>Gedeeld met ZH000291-D04</v>
      </c>
      <c r="AJ241" s="60" t="str">
        <f t="shared" si="127"/>
        <v>Gedeeld met ZH000291-D04</v>
      </c>
      <c r="AK241" s="60" t="str">
        <f t="shared" si="127"/>
        <v>Gedeeld met ZH000291-D04</v>
      </c>
      <c r="AL241" s="60" t="str">
        <f t="shared" si="127"/>
        <v>Gedeeld met ZH000291-D04</v>
      </c>
      <c r="AM241" s="9" t="str">
        <f t="shared" si="127"/>
        <v>Gedeeld met ZH000291-D04</v>
      </c>
      <c r="AN241" s="9" t="str">
        <f t="shared" si="127"/>
        <v>Gedeeld met ZH000291-D04</v>
      </c>
      <c r="AO241" s="9" t="str">
        <f t="shared" si="127"/>
        <v>Gedeeld met ZH000291-D04</v>
      </c>
      <c r="AP241" s="9" t="str">
        <f t="shared" si="127"/>
        <v>Gedeeld met ZH000291-D04</v>
      </c>
      <c r="AQ241" s="22"/>
      <c r="AR241" s="9" t="str">
        <f t="shared" si="128"/>
        <v>Gedeeld met ZH000291-D04</v>
      </c>
      <c r="AS241" s="9" t="str">
        <f t="shared" si="128"/>
        <v>Gedeeld met ZH000291-D04</v>
      </c>
      <c r="AT241" s="60" t="str">
        <f t="shared" si="128"/>
        <v>Gedeeld met ZH000291-D04</v>
      </c>
      <c r="AU241" s="60" t="str">
        <f t="shared" si="128"/>
        <v>Gedeeld met ZH000291-D04</v>
      </c>
      <c r="AV241" s="60" t="str">
        <f t="shared" si="128"/>
        <v>Gedeeld met ZH000291-D04</v>
      </c>
      <c r="AW241" s="60" t="str">
        <f t="shared" si="128"/>
        <v>Gedeeld met ZH000291-D04</v>
      </c>
      <c r="AX241" s="60" t="str">
        <f t="shared" si="128"/>
        <v>Gedeeld met ZH000291-D04</v>
      </c>
      <c r="AY241" s="60" t="str">
        <f t="shared" si="128"/>
        <v>Gedeeld met ZH000291-D04</v>
      </c>
      <c r="AZ241" s="60" t="str">
        <f t="shared" si="128"/>
        <v>Gedeeld met ZH000291-D04</v>
      </c>
      <c r="BA241" s="60" t="str">
        <f t="shared" si="128"/>
        <v>Gedeeld met ZH000291-D04</v>
      </c>
      <c r="BB241" s="60" t="str">
        <f t="shared" si="128"/>
        <v>Gedeeld met ZH000291-D04</v>
      </c>
      <c r="BC241" s="60" t="str">
        <f t="shared" si="128"/>
        <v>Gedeeld met ZH000291-D04</v>
      </c>
      <c r="BD241" s="60" t="str">
        <f t="shared" si="128"/>
        <v>Gedeeld met ZH000291-D04</v>
      </c>
      <c r="BE241" s="60" t="str">
        <f t="shared" si="128"/>
        <v>Gedeeld met ZH000291-D04</v>
      </c>
      <c r="BF241" s="60" t="str">
        <f t="shared" si="128"/>
        <v>Gedeeld met ZH000291-D04</v>
      </c>
    </row>
    <row r="242" spans="1:59" x14ac:dyDescent="0.2">
      <c r="A242" t="str">
        <f>Tabel1[[#This Row],[Objectcode]]&amp;"-"&amp;Tabel1[[#This Row],[Dakcode]]</f>
        <v>ZH000300-D05 Steunpunt</v>
      </c>
      <c r="B242" t="s">
        <v>792</v>
      </c>
      <c r="C242" t="s">
        <v>57</v>
      </c>
      <c r="D242" t="s">
        <v>825</v>
      </c>
      <c r="E242" t="s">
        <v>489</v>
      </c>
      <c r="F242" t="s">
        <v>814</v>
      </c>
      <c r="G242" t="s">
        <v>490</v>
      </c>
      <c r="H242">
        <v>2016</v>
      </c>
      <c r="I242" t="s">
        <v>267</v>
      </c>
      <c r="J242"/>
      <c r="K242" s="50">
        <v>955</v>
      </c>
      <c r="L242" s="68" t="s">
        <v>840</v>
      </c>
      <c r="M242" s="69">
        <v>2056</v>
      </c>
      <c r="N242" s="3" t="s">
        <v>185</v>
      </c>
      <c r="O242" t="s">
        <v>90</v>
      </c>
      <c r="P242" s="53">
        <v>18</v>
      </c>
      <c r="Q242" t="s">
        <v>293</v>
      </c>
      <c r="R242" t="s">
        <v>86</v>
      </c>
      <c r="S242" s="50">
        <v>139</v>
      </c>
      <c r="T242" s="8" t="s">
        <v>306</v>
      </c>
      <c r="U242" s="50">
        <v>52</v>
      </c>
      <c r="V242" s="50">
        <v>340</v>
      </c>
      <c r="W242" s="50">
        <f>Tabel1[[#This Row],[Aantal panelen]]*Tabel1[[#This Row],[Paneelpiekvermogen '[Wp']]]/1000</f>
        <v>17.68</v>
      </c>
      <c r="X242" s="50">
        <f>IFERROR(Tabel1[[#This Row],[Totaal piekvermogen '[kWp']]]*1000/Tabel1[[#This Row],[Bruto dakoppervlak '[m2']]],"N.v.t.")</f>
        <v>127.19424460431655</v>
      </c>
      <c r="Y242" s="50">
        <v>858.5</v>
      </c>
      <c r="Z242" s="50">
        <f>Tabel1[[#This Row],[Totaal piekvermogen '[kWp']]]*Tabel1[[#This Row],[Specifieke opbrengst '[kWh/kWp jaar']]]</f>
        <v>15178.28</v>
      </c>
      <c r="AA242" t="s">
        <v>92</v>
      </c>
      <c r="AB242" t="s">
        <v>500</v>
      </c>
      <c r="AC242" s="50">
        <v>9.5</v>
      </c>
      <c r="AD242" t="s">
        <v>70</v>
      </c>
      <c r="AE242" t="s">
        <v>491</v>
      </c>
      <c r="AF242" s="9" t="s">
        <v>492</v>
      </c>
      <c r="AG242" s="9" t="str">
        <f t="shared" si="127"/>
        <v>Gedeeld met ZH000291-D04</v>
      </c>
      <c r="AH242" s="9" t="str">
        <f t="shared" si="127"/>
        <v>Gedeeld met ZH000291-D04</v>
      </c>
      <c r="AI242" s="60" t="str">
        <f t="shared" si="127"/>
        <v>Gedeeld met ZH000291-D04</v>
      </c>
      <c r="AJ242" s="60" t="str">
        <f t="shared" si="127"/>
        <v>Gedeeld met ZH000291-D04</v>
      </c>
      <c r="AK242" s="60" t="str">
        <f t="shared" si="127"/>
        <v>Gedeeld met ZH000291-D04</v>
      </c>
      <c r="AL242" s="60" t="str">
        <f t="shared" si="127"/>
        <v>Gedeeld met ZH000291-D04</v>
      </c>
      <c r="AM242" s="9" t="str">
        <f t="shared" si="127"/>
        <v>Gedeeld met ZH000291-D04</v>
      </c>
      <c r="AN242" s="9" t="str">
        <f t="shared" si="127"/>
        <v>Gedeeld met ZH000291-D04</v>
      </c>
      <c r="AO242" s="9" t="str">
        <f t="shared" si="127"/>
        <v>Gedeeld met ZH000291-D04</v>
      </c>
      <c r="AP242" s="9" t="str">
        <f t="shared" si="127"/>
        <v>Gedeeld met ZH000291-D04</v>
      </c>
      <c r="AQ242" s="22"/>
      <c r="AR242" s="9" t="str">
        <f t="shared" si="128"/>
        <v>Gedeeld met ZH000291-D04</v>
      </c>
      <c r="AS242" s="9" t="str">
        <f t="shared" si="128"/>
        <v>Gedeeld met ZH000291-D04</v>
      </c>
      <c r="AT242" s="60" t="str">
        <f t="shared" si="128"/>
        <v>Gedeeld met ZH000291-D04</v>
      </c>
      <c r="AU242" s="60" t="str">
        <f t="shared" si="128"/>
        <v>Gedeeld met ZH000291-D04</v>
      </c>
      <c r="AV242" s="60" t="str">
        <f t="shared" si="128"/>
        <v>Gedeeld met ZH000291-D04</v>
      </c>
      <c r="AW242" s="60" t="str">
        <f t="shared" si="128"/>
        <v>Gedeeld met ZH000291-D04</v>
      </c>
      <c r="AX242" s="60" t="str">
        <f t="shared" si="128"/>
        <v>Gedeeld met ZH000291-D04</v>
      </c>
      <c r="AY242" s="60" t="str">
        <f t="shared" si="128"/>
        <v>Gedeeld met ZH000291-D04</v>
      </c>
      <c r="AZ242" s="60" t="str">
        <f t="shared" si="128"/>
        <v>Gedeeld met ZH000291-D04</v>
      </c>
      <c r="BA242" s="60" t="str">
        <f t="shared" si="128"/>
        <v>Gedeeld met ZH000291-D04</v>
      </c>
      <c r="BB242" s="60" t="str">
        <f t="shared" si="128"/>
        <v>Gedeeld met ZH000291-D04</v>
      </c>
      <c r="BC242" s="60" t="str">
        <f t="shared" si="128"/>
        <v>Gedeeld met ZH000291-D04</v>
      </c>
      <c r="BD242" s="60" t="str">
        <f t="shared" si="128"/>
        <v>Gedeeld met ZH000291-D04</v>
      </c>
      <c r="BE242" s="60" t="str">
        <f t="shared" si="128"/>
        <v>Gedeeld met ZH000291-D04</v>
      </c>
      <c r="BF242" s="60" t="str">
        <f t="shared" si="128"/>
        <v>Gedeeld met ZH000291-D04</v>
      </c>
    </row>
    <row r="243" spans="1:59" x14ac:dyDescent="0.2">
      <c r="A243" t="str">
        <f>Tabel1[[#This Row],[Objectcode]]&amp;"-"&amp;Tabel1[[#This Row],[Dakcode]]</f>
        <v>ZH000300-D05 Zoutloods</v>
      </c>
      <c r="B243" t="s">
        <v>792</v>
      </c>
      <c r="C243" t="s">
        <v>57</v>
      </c>
      <c r="D243" t="s">
        <v>819</v>
      </c>
      <c r="E243" t="s">
        <v>489</v>
      </c>
      <c r="F243" t="s">
        <v>814</v>
      </c>
      <c r="G243" t="s">
        <v>490</v>
      </c>
      <c r="H243">
        <v>2016</v>
      </c>
      <c r="I243" t="s">
        <v>267</v>
      </c>
      <c r="J243"/>
      <c r="K243" s="50">
        <v>955</v>
      </c>
      <c r="L243" s="68" t="s">
        <v>130</v>
      </c>
      <c r="M243" s="69">
        <v>2056</v>
      </c>
      <c r="N243" s="3" t="s">
        <v>185</v>
      </c>
      <c r="O243" t="s">
        <v>90</v>
      </c>
      <c r="P243" s="53">
        <v>18</v>
      </c>
      <c r="Q243" t="s">
        <v>293</v>
      </c>
      <c r="R243" t="s">
        <v>86</v>
      </c>
      <c r="S243" s="50">
        <v>248</v>
      </c>
      <c r="T243" s="8" t="s">
        <v>306</v>
      </c>
      <c r="U243" s="50">
        <v>95</v>
      </c>
      <c r="V243" s="50">
        <v>340</v>
      </c>
      <c r="W243" s="50">
        <f>Tabel1[[#This Row],[Aantal panelen]]*Tabel1[[#This Row],[Paneelpiekvermogen '[Wp']]]/1000</f>
        <v>32.299999999999997</v>
      </c>
      <c r="X243" s="50">
        <f>IFERROR(Tabel1[[#This Row],[Totaal piekvermogen '[kWp']]]*1000/Tabel1[[#This Row],[Bruto dakoppervlak '[m2']]],"N.v.t.")</f>
        <v>130.24193548387095</v>
      </c>
      <c r="Y243" s="50">
        <v>858.5</v>
      </c>
      <c r="Z243" s="50">
        <f>Tabel1[[#This Row],[Totaal piekvermogen '[kWp']]]*Tabel1[[#This Row],[Specifieke opbrengst '[kWh/kWp jaar']]]</f>
        <v>27729.55</v>
      </c>
      <c r="AA243" t="s">
        <v>92</v>
      </c>
      <c r="AB243" t="s">
        <v>500</v>
      </c>
      <c r="AC243" s="50">
        <v>9.5</v>
      </c>
      <c r="AD243" t="s">
        <v>70</v>
      </c>
      <c r="AE243" t="s">
        <v>491</v>
      </c>
      <c r="AF243" s="9" t="s">
        <v>492</v>
      </c>
      <c r="AG243" s="9" t="str">
        <f t="shared" si="127"/>
        <v>Gedeeld met ZH000291-D04</v>
      </c>
      <c r="AH243" s="9" t="str">
        <f t="shared" si="127"/>
        <v>Gedeeld met ZH000291-D04</v>
      </c>
      <c r="AI243" s="60" t="str">
        <f t="shared" si="127"/>
        <v>Gedeeld met ZH000291-D04</v>
      </c>
      <c r="AJ243" s="60" t="str">
        <f t="shared" si="127"/>
        <v>Gedeeld met ZH000291-D04</v>
      </c>
      <c r="AK243" s="60" t="str">
        <f t="shared" si="127"/>
        <v>Gedeeld met ZH000291-D04</v>
      </c>
      <c r="AL243" s="60" t="str">
        <f t="shared" si="127"/>
        <v>Gedeeld met ZH000291-D04</v>
      </c>
      <c r="AM243" s="9" t="str">
        <f t="shared" si="127"/>
        <v>Gedeeld met ZH000291-D04</v>
      </c>
      <c r="AN243" s="9" t="str">
        <f t="shared" si="127"/>
        <v>Gedeeld met ZH000291-D04</v>
      </c>
      <c r="AO243" s="9" t="str">
        <f t="shared" si="127"/>
        <v>Gedeeld met ZH000291-D04</v>
      </c>
      <c r="AP243" s="9" t="str">
        <f t="shared" si="127"/>
        <v>Gedeeld met ZH000291-D04</v>
      </c>
      <c r="AQ243" s="22"/>
      <c r="AR243" s="9" t="str">
        <f t="shared" si="128"/>
        <v>Gedeeld met ZH000291-D04</v>
      </c>
      <c r="AS243" s="9" t="str">
        <f t="shared" si="128"/>
        <v>Gedeeld met ZH000291-D04</v>
      </c>
      <c r="AT243" s="60" t="str">
        <f t="shared" si="128"/>
        <v>Gedeeld met ZH000291-D04</v>
      </c>
      <c r="AU243" s="60" t="str">
        <f t="shared" si="128"/>
        <v>Gedeeld met ZH000291-D04</v>
      </c>
      <c r="AV243" s="60" t="str">
        <f t="shared" si="128"/>
        <v>Gedeeld met ZH000291-D04</v>
      </c>
      <c r="AW243" s="60" t="str">
        <f t="shared" si="128"/>
        <v>Gedeeld met ZH000291-D04</v>
      </c>
      <c r="AX243" s="60" t="str">
        <f t="shared" si="128"/>
        <v>Gedeeld met ZH000291-D04</v>
      </c>
      <c r="AY243" s="60" t="str">
        <f t="shared" si="128"/>
        <v>Gedeeld met ZH000291-D04</v>
      </c>
      <c r="AZ243" s="60" t="str">
        <f t="shared" si="128"/>
        <v>Gedeeld met ZH000291-D04</v>
      </c>
      <c r="BA243" s="60" t="str">
        <f t="shared" si="128"/>
        <v>Gedeeld met ZH000291-D04</v>
      </c>
      <c r="BB243" s="60" t="str">
        <f t="shared" si="128"/>
        <v>Gedeeld met ZH000291-D04</v>
      </c>
      <c r="BC243" s="60" t="str">
        <f t="shared" si="128"/>
        <v>Gedeeld met ZH000291-D04</v>
      </c>
      <c r="BD243" s="60" t="str">
        <f t="shared" si="128"/>
        <v>Gedeeld met ZH000291-D04</v>
      </c>
      <c r="BE243" s="60" t="str">
        <f t="shared" si="128"/>
        <v>Gedeeld met ZH000291-D04</v>
      </c>
      <c r="BF243" s="60" t="str">
        <f t="shared" si="128"/>
        <v>Gedeeld met ZH000291-D04</v>
      </c>
    </row>
    <row r="244" spans="1:59" x14ac:dyDescent="0.2">
      <c r="A244" t="str">
        <f>Tabel1[[#This Row],[Objectcode]]&amp;"-"&amp;Tabel1[[#This Row],[Dakcode]]</f>
        <v>ZH000300-D06 Steunpunt</v>
      </c>
      <c r="B244" t="s">
        <v>792</v>
      </c>
      <c r="C244" t="s">
        <v>57</v>
      </c>
      <c r="D244" t="s">
        <v>826</v>
      </c>
      <c r="E244" t="s">
        <v>489</v>
      </c>
      <c r="F244" t="s">
        <v>814</v>
      </c>
      <c r="G244" t="s">
        <v>490</v>
      </c>
      <c r="H244">
        <v>2016</v>
      </c>
      <c r="I244" t="s">
        <v>267</v>
      </c>
      <c r="J244"/>
      <c r="K244" s="50">
        <v>955</v>
      </c>
      <c r="L244" s="68" t="s">
        <v>840</v>
      </c>
      <c r="M244" s="69">
        <v>2056</v>
      </c>
      <c r="N244" s="3" t="s">
        <v>185</v>
      </c>
      <c r="O244" t="s">
        <v>90</v>
      </c>
      <c r="P244" s="53">
        <v>15</v>
      </c>
      <c r="Q244" t="s">
        <v>293</v>
      </c>
      <c r="R244" t="s">
        <v>86</v>
      </c>
      <c r="S244" s="50">
        <v>494</v>
      </c>
      <c r="T244" s="8" t="s">
        <v>306</v>
      </c>
      <c r="U244" s="50">
        <v>0</v>
      </c>
      <c r="V244" s="50">
        <v>340</v>
      </c>
      <c r="W244" s="50">
        <f>Tabel1[[#This Row],[Aantal panelen]]*Tabel1[[#This Row],[Paneelpiekvermogen '[Wp']]]/1000</f>
        <v>0</v>
      </c>
      <c r="X244" s="50">
        <f>IFERROR(Tabel1[[#This Row],[Totaal piekvermogen '[kWp']]]*1000/Tabel1[[#This Row],[Bruto dakoppervlak '[m2']]],"N.v.t.")</f>
        <v>0</v>
      </c>
      <c r="Y244" s="50">
        <v>858.5</v>
      </c>
      <c r="Z244" s="50">
        <f>Tabel1[[#This Row],[Totaal piekvermogen '[kWp']]]*Tabel1[[#This Row],[Specifieke opbrengst '[kWh/kWp jaar']]]</f>
        <v>0</v>
      </c>
      <c r="AA244" t="s">
        <v>92</v>
      </c>
      <c r="AB244" t="s">
        <v>137</v>
      </c>
      <c r="AC244" s="50">
        <v>9.6999999999999993</v>
      </c>
      <c r="AD244" t="s">
        <v>70</v>
      </c>
      <c r="AE244" t="s">
        <v>491</v>
      </c>
      <c r="AF244" s="9" t="s">
        <v>492</v>
      </c>
      <c r="AG244" s="9" t="str">
        <f t="shared" si="127"/>
        <v>Gedeeld met ZH000291-D04</v>
      </c>
      <c r="AH244" s="9" t="str">
        <f t="shared" si="127"/>
        <v>Gedeeld met ZH000291-D04</v>
      </c>
      <c r="AI244" s="60" t="str">
        <f t="shared" si="127"/>
        <v>Gedeeld met ZH000291-D04</v>
      </c>
      <c r="AJ244" s="60" t="str">
        <f t="shared" si="127"/>
        <v>Gedeeld met ZH000291-D04</v>
      </c>
      <c r="AK244" s="60" t="str">
        <f t="shared" si="127"/>
        <v>Gedeeld met ZH000291-D04</v>
      </c>
      <c r="AL244" s="60" t="str">
        <f t="shared" si="127"/>
        <v>Gedeeld met ZH000291-D04</v>
      </c>
      <c r="AM244" s="9" t="str">
        <f t="shared" si="127"/>
        <v>Gedeeld met ZH000291-D04</v>
      </c>
      <c r="AN244" s="9" t="str">
        <f t="shared" si="127"/>
        <v>Gedeeld met ZH000291-D04</v>
      </c>
      <c r="AO244" s="9" t="str">
        <f t="shared" si="127"/>
        <v>Gedeeld met ZH000291-D04</v>
      </c>
      <c r="AP244" s="9" t="str">
        <f t="shared" si="127"/>
        <v>Gedeeld met ZH000291-D04</v>
      </c>
      <c r="AQ244" s="22"/>
      <c r="AR244" s="9" t="str">
        <f t="shared" si="128"/>
        <v>Gedeeld met ZH000291-D04</v>
      </c>
      <c r="AS244" s="9" t="str">
        <f t="shared" si="128"/>
        <v>Gedeeld met ZH000291-D04</v>
      </c>
      <c r="AT244" s="60" t="str">
        <f t="shared" si="128"/>
        <v>Gedeeld met ZH000291-D04</v>
      </c>
      <c r="AU244" s="60" t="str">
        <f t="shared" si="128"/>
        <v>Gedeeld met ZH000291-D04</v>
      </c>
      <c r="AV244" s="60" t="str">
        <f t="shared" si="128"/>
        <v>Gedeeld met ZH000291-D04</v>
      </c>
      <c r="AW244" s="60" t="str">
        <f t="shared" si="128"/>
        <v>Gedeeld met ZH000291-D04</v>
      </c>
      <c r="AX244" s="60" t="str">
        <f t="shared" si="128"/>
        <v>Gedeeld met ZH000291-D04</v>
      </c>
      <c r="AY244" s="60" t="str">
        <f t="shared" si="128"/>
        <v>Gedeeld met ZH000291-D04</v>
      </c>
      <c r="AZ244" s="60" t="str">
        <f t="shared" si="128"/>
        <v>Gedeeld met ZH000291-D04</v>
      </c>
      <c r="BA244" s="60" t="str">
        <f t="shared" si="128"/>
        <v>Gedeeld met ZH000291-D04</v>
      </c>
      <c r="BB244" s="60" t="str">
        <f t="shared" si="128"/>
        <v>Gedeeld met ZH000291-D04</v>
      </c>
      <c r="BC244" s="60" t="str">
        <f t="shared" si="128"/>
        <v>Gedeeld met ZH000291-D04</v>
      </c>
      <c r="BD244" s="60" t="str">
        <f t="shared" si="128"/>
        <v>Gedeeld met ZH000291-D04</v>
      </c>
      <c r="BE244" s="60" t="str">
        <f t="shared" si="128"/>
        <v>Gedeeld met ZH000291-D04</v>
      </c>
      <c r="BF244" s="60" t="str">
        <f t="shared" si="128"/>
        <v>Gedeeld met ZH000291-D04</v>
      </c>
    </row>
    <row r="245" spans="1:59" x14ac:dyDescent="0.2">
      <c r="A245" t="str">
        <f>Tabel1[[#This Row],[Objectcode]]&amp;"-"&amp;Tabel1[[#This Row],[Dakcode]]</f>
        <v>ZH000300-D06 Zoutloods</v>
      </c>
      <c r="B245" t="s">
        <v>792</v>
      </c>
      <c r="C245" t="s">
        <v>57</v>
      </c>
      <c r="D245" t="s">
        <v>820</v>
      </c>
      <c r="E245" t="s">
        <v>489</v>
      </c>
      <c r="F245" t="s">
        <v>814</v>
      </c>
      <c r="G245" t="s">
        <v>490</v>
      </c>
      <c r="H245">
        <v>2016</v>
      </c>
      <c r="I245" t="s">
        <v>267</v>
      </c>
      <c r="J245"/>
      <c r="K245" s="50">
        <v>955</v>
      </c>
      <c r="L245" s="68" t="s">
        <v>130</v>
      </c>
      <c r="M245" s="69">
        <v>2056</v>
      </c>
      <c r="N245" s="3" t="s">
        <v>185</v>
      </c>
      <c r="O245" t="s">
        <v>90</v>
      </c>
      <c r="P245" s="53">
        <v>15</v>
      </c>
      <c r="Q245" t="s">
        <v>293</v>
      </c>
      <c r="R245" t="s">
        <v>86</v>
      </c>
      <c r="S245" s="50">
        <v>551</v>
      </c>
      <c r="T245" s="8" t="s">
        <v>306</v>
      </c>
      <c r="U245" s="50">
        <v>245</v>
      </c>
      <c r="V245" s="50">
        <v>340</v>
      </c>
      <c r="W245" s="50">
        <f>Tabel1[[#This Row],[Aantal panelen]]*Tabel1[[#This Row],[Paneelpiekvermogen '[Wp']]]/1000</f>
        <v>83.3</v>
      </c>
      <c r="X245" s="50">
        <f>IFERROR(Tabel1[[#This Row],[Totaal piekvermogen '[kWp']]]*1000/Tabel1[[#This Row],[Bruto dakoppervlak '[m2']]],"N.v.t.")</f>
        <v>151.17967332123413</v>
      </c>
      <c r="Y245" s="50">
        <v>858.5</v>
      </c>
      <c r="Z245" s="50">
        <f>Tabel1[[#This Row],[Totaal piekvermogen '[kWp']]]*Tabel1[[#This Row],[Specifieke opbrengst '[kWh/kWp jaar']]]</f>
        <v>71513.05</v>
      </c>
      <c r="AA245" t="s">
        <v>92</v>
      </c>
      <c r="AB245" t="s">
        <v>137</v>
      </c>
      <c r="AC245" s="50">
        <v>7.3</v>
      </c>
      <c r="AD245" t="s">
        <v>70</v>
      </c>
      <c r="AE245" t="s">
        <v>491</v>
      </c>
      <c r="AF245" s="9" t="s">
        <v>492</v>
      </c>
      <c r="AG245" s="9" t="str">
        <f t="shared" si="127"/>
        <v>Gedeeld met ZH000291-D04</v>
      </c>
      <c r="AH245" s="9" t="str">
        <f t="shared" si="127"/>
        <v>Gedeeld met ZH000291-D04</v>
      </c>
      <c r="AI245" s="60" t="str">
        <f t="shared" si="127"/>
        <v>Gedeeld met ZH000291-D04</v>
      </c>
      <c r="AJ245" s="60" t="str">
        <f t="shared" si="127"/>
        <v>Gedeeld met ZH000291-D04</v>
      </c>
      <c r="AK245" s="60" t="str">
        <f t="shared" si="127"/>
        <v>Gedeeld met ZH000291-D04</v>
      </c>
      <c r="AL245" s="60" t="str">
        <f t="shared" si="127"/>
        <v>Gedeeld met ZH000291-D04</v>
      </c>
      <c r="AM245" s="9" t="str">
        <f t="shared" si="127"/>
        <v>Gedeeld met ZH000291-D04</v>
      </c>
      <c r="AN245" s="9" t="str">
        <f t="shared" si="127"/>
        <v>Gedeeld met ZH000291-D04</v>
      </c>
      <c r="AO245" s="9" t="str">
        <f t="shared" si="127"/>
        <v>Gedeeld met ZH000291-D04</v>
      </c>
      <c r="AP245" s="9" t="str">
        <f t="shared" si="127"/>
        <v>Gedeeld met ZH000291-D04</v>
      </c>
      <c r="AQ245" s="22"/>
      <c r="AR245" s="9" t="str">
        <f t="shared" si="128"/>
        <v>Gedeeld met ZH000291-D04</v>
      </c>
      <c r="AS245" s="9" t="str">
        <f t="shared" si="128"/>
        <v>Gedeeld met ZH000291-D04</v>
      </c>
      <c r="AT245" s="60" t="str">
        <f t="shared" si="128"/>
        <v>Gedeeld met ZH000291-D04</v>
      </c>
      <c r="AU245" s="60" t="str">
        <f t="shared" si="128"/>
        <v>Gedeeld met ZH000291-D04</v>
      </c>
      <c r="AV245" s="60" t="str">
        <f t="shared" si="128"/>
        <v>Gedeeld met ZH000291-D04</v>
      </c>
      <c r="AW245" s="60" t="str">
        <f t="shared" si="128"/>
        <v>Gedeeld met ZH000291-D04</v>
      </c>
      <c r="AX245" s="60" t="str">
        <f t="shared" si="128"/>
        <v>Gedeeld met ZH000291-D04</v>
      </c>
      <c r="AY245" s="60" t="str">
        <f t="shared" si="128"/>
        <v>Gedeeld met ZH000291-D04</v>
      </c>
      <c r="AZ245" s="60" t="str">
        <f t="shared" si="128"/>
        <v>Gedeeld met ZH000291-D04</v>
      </c>
      <c r="BA245" s="60" t="str">
        <f t="shared" si="128"/>
        <v>Gedeeld met ZH000291-D04</v>
      </c>
      <c r="BB245" s="60" t="str">
        <f t="shared" si="128"/>
        <v>Gedeeld met ZH000291-D04</v>
      </c>
      <c r="BC245" s="60" t="str">
        <f t="shared" si="128"/>
        <v>Gedeeld met ZH000291-D04</v>
      </c>
      <c r="BD245" s="60" t="str">
        <f t="shared" si="128"/>
        <v>Gedeeld met ZH000291-D04</v>
      </c>
      <c r="BE245" s="60" t="str">
        <f t="shared" si="128"/>
        <v>Gedeeld met ZH000291-D04</v>
      </c>
      <c r="BF245" s="60" t="str">
        <f t="shared" si="128"/>
        <v>Gedeeld met ZH000291-D04</v>
      </c>
    </row>
    <row r="246" spans="1:59" x14ac:dyDescent="0.2">
      <c r="A246" t="str">
        <f>Tabel1[[#This Row],[Objectcode]]&amp;"-"&amp;Tabel1[[#This Row],[Dakcode]]</f>
        <v>ZH000302-D01a</v>
      </c>
      <c r="B246" t="s">
        <v>613</v>
      </c>
      <c r="C246" t="s">
        <v>57</v>
      </c>
      <c r="D246" t="s">
        <v>132</v>
      </c>
      <c r="E246" t="s">
        <v>614</v>
      </c>
      <c r="G246" t="s">
        <v>615</v>
      </c>
      <c r="H246">
        <v>1956</v>
      </c>
      <c r="I246" t="s">
        <v>170</v>
      </c>
      <c r="J246"/>
      <c r="K246" s="50">
        <v>1510</v>
      </c>
      <c r="L246" s="68" t="s">
        <v>848</v>
      </c>
      <c r="M246" s="69">
        <v>2025</v>
      </c>
      <c r="N246" s="3" t="s">
        <v>185</v>
      </c>
      <c r="O246" t="s">
        <v>64</v>
      </c>
      <c r="P246" s="53">
        <v>0</v>
      </c>
      <c r="Q246" t="s">
        <v>85</v>
      </c>
      <c r="R246" t="s">
        <v>79</v>
      </c>
      <c r="S246" s="50">
        <v>103</v>
      </c>
      <c r="T246" s="8" t="s">
        <v>67</v>
      </c>
      <c r="U246" s="50">
        <v>0</v>
      </c>
      <c r="V246" s="50">
        <v>340</v>
      </c>
      <c r="W246" s="50">
        <f>Tabel1[[#This Row],[Aantal panelen]]*Tabel1[[#This Row],[Paneelpiekvermogen '[Wp']]]/1000</f>
        <v>0</v>
      </c>
      <c r="X246" s="50">
        <f>IFERROR(Tabel1[[#This Row],[Totaal piekvermogen '[kWp']]]*1000/Tabel1[[#This Row],[Bruto dakoppervlak '[m2']]],"N.v.t.")</f>
        <v>0</v>
      </c>
      <c r="Y246" s="50">
        <v>0</v>
      </c>
      <c r="Z246" s="50">
        <f>Tabel1[[#This Row],[Totaal piekvermogen '[kWp']]]*Tabel1[[#This Row],[Specifieke opbrengst '[kWh/kWp jaar']]]</f>
        <v>0</v>
      </c>
      <c r="AA246" s="29" t="s">
        <v>114</v>
      </c>
      <c r="AB246" s="29" t="s">
        <v>114</v>
      </c>
      <c r="AC246" s="50" t="s">
        <v>114</v>
      </c>
      <c r="AD246" s="29" t="s">
        <v>114</v>
      </c>
      <c r="AE246" t="s">
        <v>491</v>
      </c>
      <c r="AF246" s="9" t="s">
        <v>616</v>
      </c>
      <c r="AG246" s="9">
        <v>62948941</v>
      </c>
      <c r="AH246" s="9" t="s">
        <v>117</v>
      </c>
      <c r="AI246" s="60" t="s">
        <v>118</v>
      </c>
      <c r="AJ246" s="60" t="s">
        <v>119</v>
      </c>
      <c r="AK246" s="55">
        <v>50</v>
      </c>
      <c r="AL246" s="55" t="s">
        <v>79</v>
      </c>
      <c r="AM246" s="21" t="s">
        <v>79</v>
      </c>
      <c r="AN246" s="9" t="s">
        <v>275</v>
      </c>
      <c r="AO246" s="9" t="s">
        <v>79</v>
      </c>
      <c r="AP246" s="9" t="s">
        <v>79</v>
      </c>
      <c r="AR246" t="s">
        <v>80</v>
      </c>
      <c r="AS246" t="s">
        <v>79</v>
      </c>
      <c r="AT246" s="51" t="s">
        <v>79</v>
      </c>
      <c r="AU246" s="51" t="s">
        <v>793</v>
      </c>
      <c r="AV246" s="51" t="s">
        <v>81</v>
      </c>
      <c r="AW246" s="51" t="s">
        <v>81</v>
      </c>
      <c r="AX246" s="51">
        <v>2</v>
      </c>
      <c r="AY246" s="52">
        <v>0</v>
      </c>
      <c r="AZ246" s="52">
        <v>0</v>
      </c>
      <c r="BA246" s="52">
        <v>2</v>
      </c>
      <c r="BB246" s="52">
        <v>2</v>
      </c>
      <c r="BC246" s="52">
        <v>2</v>
      </c>
      <c r="BD246" s="51">
        <f>(AX246*22)+(AY246*50)+(BB246*22)+(BC246*11)</f>
        <v>110</v>
      </c>
      <c r="BE246" s="51">
        <v>10</v>
      </c>
      <c r="BF246" s="51" t="s">
        <v>794</v>
      </c>
    </row>
    <row r="247" spans="1:59" x14ac:dyDescent="0.2">
      <c r="A247" t="str">
        <f>Tabel1[[#This Row],[Objectcode]]&amp;"-"&amp;Tabel1[[#This Row],[Dakcode]]</f>
        <v>ZH000302-D01b</v>
      </c>
      <c r="B247" t="s">
        <v>613</v>
      </c>
      <c r="C247" t="s">
        <v>57</v>
      </c>
      <c r="D247" t="s">
        <v>165</v>
      </c>
      <c r="E247" t="s">
        <v>614</v>
      </c>
      <c r="G247" t="s">
        <v>615</v>
      </c>
      <c r="H247">
        <v>1956</v>
      </c>
      <c r="I247" t="s">
        <v>170</v>
      </c>
      <c r="J247"/>
      <c r="K247" s="50">
        <v>1510</v>
      </c>
      <c r="L247" s="68" t="s">
        <v>848</v>
      </c>
      <c r="M247" s="69">
        <v>2025</v>
      </c>
      <c r="N247" s="3" t="s">
        <v>185</v>
      </c>
      <c r="O247" t="s">
        <v>64</v>
      </c>
      <c r="P247" s="53">
        <v>37</v>
      </c>
      <c r="Q247" t="s">
        <v>85</v>
      </c>
      <c r="R247" t="s">
        <v>79</v>
      </c>
      <c r="S247" s="50">
        <v>229</v>
      </c>
      <c r="T247" s="8" t="s">
        <v>67</v>
      </c>
      <c r="U247" s="50">
        <v>52</v>
      </c>
      <c r="V247" s="50">
        <v>340</v>
      </c>
      <c r="W247" s="50">
        <f>Tabel1[[#This Row],[Aantal panelen]]*Tabel1[[#This Row],[Paneelpiekvermogen '[Wp']]]/1000</f>
        <v>17.68</v>
      </c>
      <c r="X247" s="50">
        <f>IFERROR(Tabel1[[#This Row],[Totaal piekvermogen '[kWp']]]*1000/Tabel1[[#This Row],[Bruto dakoppervlak '[m2']]],"N.v.t.")</f>
        <v>77.205240174672483</v>
      </c>
      <c r="Y247" s="50">
        <v>759</v>
      </c>
      <c r="Z247" s="50">
        <f>Tabel1[[#This Row],[Totaal piekvermogen '[kWp']]]*Tabel1[[#This Row],[Specifieke opbrengst '[kWh/kWp jaar']]]</f>
        <v>13419.119999999999</v>
      </c>
      <c r="AA247" t="s">
        <v>68</v>
      </c>
      <c r="AB247" t="s">
        <v>147</v>
      </c>
      <c r="AC247" s="50">
        <v>10</v>
      </c>
      <c r="AD247" t="s">
        <v>79</v>
      </c>
      <c r="AE247" t="s">
        <v>491</v>
      </c>
      <c r="AF247" s="9" t="s">
        <v>616</v>
      </c>
      <c r="AG247" s="9" t="str">
        <f t="shared" ref="AG247:AP248" si="129">"Gedeeld met "&amp;$A$246</f>
        <v>Gedeeld met ZH000302-D01a</v>
      </c>
      <c r="AH247" s="9" t="str">
        <f t="shared" si="129"/>
        <v>Gedeeld met ZH000302-D01a</v>
      </c>
      <c r="AI247" s="60" t="str">
        <f t="shared" si="129"/>
        <v>Gedeeld met ZH000302-D01a</v>
      </c>
      <c r="AJ247" s="60" t="str">
        <f t="shared" si="129"/>
        <v>Gedeeld met ZH000302-D01a</v>
      </c>
      <c r="AK247" s="60" t="str">
        <f t="shared" si="129"/>
        <v>Gedeeld met ZH000302-D01a</v>
      </c>
      <c r="AL247" s="60" t="str">
        <f t="shared" si="129"/>
        <v>Gedeeld met ZH000302-D01a</v>
      </c>
      <c r="AM247" s="9" t="str">
        <f t="shared" si="129"/>
        <v>Gedeeld met ZH000302-D01a</v>
      </c>
      <c r="AN247" s="9" t="str">
        <f t="shared" si="129"/>
        <v>Gedeeld met ZH000302-D01a</v>
      </c>
      <c r="AO247" s="9" t="str">
        <f t="shared" si="129"/>
        <v>Gedeeld met ZH000302-D01a</v>
      </c>
      <c r="AP247" s="9" t="str">
        <f t="shared" si="129"/>
        <v>Gedeeld met ZH000302-D01a</v>
      </c>
      <c r="AR247" s="9" t="str">
        <f t="shared" ref="AR247:BF248" si="130">"Gedeeld met "&amp;$A$246</f>
        <v>Gedeeld met ZH000302-D01a</v>
      </c>
      <c r="AS247" s="9" t="str">
        <f t="shared" si="130"/>
        <v>Gedeeld met ZH000302-D01a</v>
      </c>
      <c r="AT247" s="60" t="str">
        <f t="shared" si="130"/>
        <v>Gedeeld met ZH000302-D01a</v>
      </c>
      <c r="AU247" s="60" t="str">
        <f t="shared" si="130"/>
        <v>Gedeeld met ZH000302-D01a</v>
      </c>
      <c r="AV247" s="60" t="str">
        <f t="shared" si="130"/>
        <v>Gedeeld met ZH000302-D01a</v>
      </c>
      <c r="AW247" s="60" t="str">
        <f t="shared" si="130"/>
        <v>Gedeeld met ZH000302-D01a</v>
      </c>
      <c r="AX247" s="60" t="str">
        <f t="shared" si="130"/>
        <v>Gedeeld met ZH000302-D01a</v>
      </c>
      <c r="AY247" s="60" t="str">
        <f t="shared" si="130"/>
        <v>Gedeeld met ZH000302-D01a</v>
      </c>
      <c r="AZ247" s="60" t="str">
        <f t="shared" si="130"/>
        <v>Gedeeld met ZH000302-D01a</v>
      </c>
      <c r="BA247" s="60" t="str">
        <f t="shared" si="130"/>
        <v>Gedeeld met ZH000302-D01a</v>
      </c>
      <c r="BB247" s="60" t="str">
        <f t="shared" si="130"/>
        <v>Gedeeld met ZH000302-D01a</v>
      </c>
      <c r="BC247" s="60" t="str">
        <f t="shared" si="130"/>
        <v>Gedeeld met ZH000302-D01a</v>
      </c>
      <c r="BD247" s="60" t="str">
        <f t="shared" si="130"/>
        <v>Gedeeld met ZH000302-D01a</v>
      </c>
      <c r="BE247" s="60" t="str">
        <f t="shared" si="130"/>
        <v>Gedeeld met ZH000302-D01a</v>
      </c>
      <c r="BF247" s="60" t="str">
        <f t="shared" si="130"/>
        <v>Gedeeld met ZH000302-D01a</v>
      </c>
    </row>
    <row r="248" spans="1:59" x14ac:dyDescent="0.2">
      <c r="A248" t="str">
        <f>Tabel1[[#This Row],[Objectcode]]&amp;"-"&amp;Tabel1[[#This Row],[Dakcode]]</f>
        <v>ZH000302-D02</v>
      </c>
      <c r="B248" t="s">
        <v>613</v>
      </c>
      <c r="C248" t="s">
        <v>57</v>
      </c>
      <c r="D248" t="s">
        <v>94</v>
      </c>
      <c r="E248" t="s">
        <v>614</v>
      </c>
      <c r="G248" t="s">
        <v>615</v>
      </c>
      <c r="H248">
        <v>1956</v>
      </c>
      <c r="I248" t="s">
        <v>170</v>
      </c>
      <c r="J248"/>
      <c r="K248" s="50">
        <v>1510</v>
      </c>
      <c r="L248" s="68" t="s">
        <v>848</v>
      </c>
      <c r="M248" s="69">
        <v>2023</v>
      </c>
      <c r="N248" s="3" t="s">
        <v>185</v>
      </c>
      <c r="O248" t="s">
        <v>64</v>
      </c>
      <c r="P248" s="53">
        <v>48</v>
      </c>
      <c r="Q248" t="s">
        <v>315</v>
      </c>
      <c r="R248" t="s">
        <v>79</v>
      </c>
      <c r="S248" s="50">
        <v>286</v>
      </c>
      <c r="T248" s="8" t="s">
        <v>67</v>
      </c>
      <c r="U248" s="50">
        <v>80</v>
      </c>
      <c r="V248" s="50">
        <v>340</v>
      </c>
      <c r="W248" s="50">
        <f>Tabel1[[#This Row],[Aantal panelen]]*Tabel1[[#This Row],[Paneelpiekvermogen '[Wp']]]/1000</f>
        <v>27.2</v>
      </c>
      <c r="X248" s="50">
        <f>IFERROR(Tabel1[[#This Row],[Totaal piekvermogen '[kWp']]]*1000/Tabel1[[#This Row],[Bruto dakoppervlak '[m2']]],"N.v.t.")</f>
        <v>95.104895104895107</v>
      </c>
      <c r="Y248" s="50">
        <v>759</v>
      </c>
      <c r="Z248" s="50">
        <f>Tabel1[[#This Row],[Totaal piekvermogen '[kWp']]]*Tabel1[[#This Row],[Specifieke opbrengst '[kWh/kWp jaar']]]</f>
        <v>20644.8</v>
      </c>
      <c r="AA248" t="s">
        <v>68</v>
      </c>
      <c r="AB248" t="s">
        <v>147</v>
      </c>
      <c r="AC248" s="50">
        <v>10</v>
      </c>
      <c r="AD248" t="s">
        <v>79</v>
      </c>
      <c r="AE248" t="s">
        <v>491</v>
      </c>
      <c r="AF248" s="9" t="s">
        <v>616</v>
      </c>
      <c r="AG248" s="9" t="str">
        <f t="shared" si="129"/>
        <v>Gedeeld met ZH000302-D01a</v>
      </c>
      <c r="AH248" s="9" t="str">
        <f t="shared" si="129"/>
        <v>Gedeeld met ZH000302-D01a</v>
      </c>
      <c r="AI248" s="60" t="str">
        <f t="shared" si="129"/>
        <v>Gedeeld met ZH000302-D01a</v>
      </c>
      <c r="AJ248" s="60" t="str">
        <f t="shared" si="129"/>
        <v>Gedeeld met ZH000302-D01a</v>
      </c>
      <c r="AK248" s="60" t="str">
        <f t="shared" si="129"/>
        <v>Gedeeld met ZH000302-D01a</v>
      </c>
      <c r="AL248" s="60" t="str">
        <f t="shared" si="129"/>
        <v>Gedeeld met ZH000302-D01a</v>
      </c>
      <c r="AM248" s="9" t="str">
        <f t="shared" si="129"/>
        <v>Gedeeld met ZH000302-D01a</v>
      </c>
      <c r="AN248" s="9" t="str">
        <f t="shared" si="129"/>
        <v>Gedeeld met ZH000302-D01a</v>
      </c>
      <c r="AO248" s="9" t="str">
        <f t="shared" si="129"/>
        <v>Gedeeld met ZH000302-D01a</v>
      </c>
      <c r="AP248" s="9" t="str">
        <f t="shared" si="129"/>
        <v>Gedeeld met ZH000302-D01a</v>
      </c>
      <c r="AR248" s="9" t="str">
        <f t="shared" si="130"/>
        <v>Gedeeld met ZH000302-D01a</v>
      </c>
      <c r="AS248" s="9" t="str">
        <f t="shared" si="130"/>
        <v>Gedeeld met ZH000302-D01a</v>
      </c>
      <c r="AT248" s="60" t="str">
        <f t="shared" si="130"/>
        <v>Gedeeld met ZH000302-D01a</v>
      </c>
      <c r="AU248" s="60" t="str">
        <f t="shared" si="130"/>
        <v>Gedeeld met ZH000302-D01a</v>
      </c>
      <c r="AV248" s="60" t="str">
        <f t="shared" si="130"/>
        <v>Gedeeld met ZH000302-D01a</v>
      </c>
      <c r="AW248" s="60" t="str">
        <f t="shared" si="130"/>
        <v>Gedeeld met ZH000302-D01a</v>
      </c>
      <c r="AX248" s="60" t="str">
        <f t="shared" si="130"/>
        <v>Gedeeld met ZH000302-D01a</v>
      </c>
      <c r="AY248" s="60" t="str">
        <f t="shared" si="130"/>
        <v>Gedeeld met ZH000302-D01a</v>
      </c>
      <c r="AZ248" s="60" t="str">
        <f t="shared" si="130"/>
        <v>Gedeeld met ZH000302-D01a</v>
      </c>
      <c r="BA248" s="60" t="str">
        <f t="shared" si="130"/>
        <v>Gedeeld met ZH000302-D01a</v>
      </c>
      <c r="BB248" s="60" t="str">
        <f t="shared" si="130"/>
        <v>Gedeeld met ZH000302-D01a</v>
      </c>
      <c r="BC248" s="60" t="str">
        <f t="shared" si="130"/>
        <v>Gedeeld met ZH000302-D01a</v>
      </c>
      <c r="BD248" s="60" t="str">
        <f t="shared" si="130"/>
        <v>Gedeeld met ZH000302-D01a</v>
      </c>
      <c r="BE248" s="60" t="str">
        <f t="shared" si="130"/>
        <v>Gedeeld met ZH000302-D01a</v>
      </c>
      <c r="BF248" s="60" t="str">
        <f t="shared" si="130"/>
        <v>Gedeeld met ZH000302-D01a</v>
      </c>
    </row>
    <row r="249" spans="1:59" x14ac:dyDescent="0.2">
      <c r="A249" t="str">
        <f>Tabel1[[#This Row],[Objectcode]]&amp;"-"&amp;Tabel1[[#This Row],[Dakcode]]</f>
        <v>ZH000303-D01</v>
      </c>
      <c r="B249" t="s">
        <v>617</v>
      </c>
      <c r="C249" t="s">
        <v>57</v>
      </c>
      <c r="D249" t="s">
        <v>58</v>
      </c>
      <c r="E249" t="s">
        <v>618</v>
      </c>
      <c r="G249" t="s">
        <v>619</v>
      </c>
      <c r="H249">
        <v>1998</v>
      </c>
      <c r="I249" t="s">
        <v>170</v>
      </c>
      <c r="J249"/>
      <c r="K249" s="50">
        <v>1034</v>
      </c>
      <c r="L249" s="68" t="s">
        <v>840</v>
      </c>
      <c r="M249" s="69">
        <v>2020</v>
      </c>
      <c r="N249" s="3" t="s">
        <v>185</v>
      </c>
      <c r="O249" t="s">
        <v>64</v>
      </c>
      <c r="P249" s="53">
        <v>80</v>
      </c>
      <c r="Q249" t="s">
        <v>315</v>
      </c>
      <c r="R249" t="s">
        <v>79</v>
      </c>
      <c r="S249" s="50">
        <v>697</v>
      </c>
      <c r="T249" s="8" t="s">
        <v>67</v>
      </c>
      <c r="U249" s="50">
        <v>165</v>
      </c>
      <c r="V249" s="50">
        <v>340</v>
      </c>
      <c r="W249" s="50">
        <f>Tabel1[[#This Row],[Aantal panelen]]*Tabel1[[#This Row],[Paneelpiekvermogen '[Wp']]]/1000</f>
        <v>56.1</v>
      </c>
      <c r="X249" s="50">
        <f>IFERROR(Tabel1[[#This Row],[Totaal piekvermogen '[kWp']]]*1000/Tabel1[[#This Row],[Bruto dakoppervlak '[m2']]],"N.v.t.")</f>
        <v>80.487804878048777</v>
      </c>
      <c r="Y249" s="50">
        <v>823</v>
      </c>
      <c r="Z249" s="50">
        <f>Tabel1[[#This Row],[Totaal piekvermogen '[kWp']]]*Tabel1[[#This Row],[Specifieke opbrengst '[kWh/kWp jaar']]]</f>
        <v>46170.3</v>
      </c>
      <c r="AA249" t="s">
        <v>68</v>
      </c>
      <c r="AB249" t="s">
        <v>147</v>
      </c>
      <c r="AC249" s="50">
        <v>10</v>
      </c>
      <c r="AD249" t="s">
        <v>79</v>
      </c>
      <c r="AE249" t="s">
        <v>491</v>
      </c>
      <c r="AF249" s="9" t="s">
        <v>620</v>
      </c>
      <c r="AG249" s="9">
        <v>4913093</v>
      </c>
      <c r="AH249" s="9" t="s">
        <v>73</v>
      </c>
      <c r="AI249" s="60" t="s">
        <v>74</v>
      </c>
      <c r="AJ249" s="60" t="s">
        <v>243</v>
      </c>
      <c r="AK249" s="55">
        <v>48</v>
      </c>
      <c r="AL249" s="55">
        <v>49</v>
      </c>
      <c r="AM249" s="21">
        <v>43501.5</v>
      </c>
      <c r="AN249" s="9" t="s">
        <v>76</v>
      </c>
      <c r="AO249" s="9" t="s">
        <v>77</v>
      </c>
      <c r="AP249" s="9" t="s">
        <v>79</v>
      </c>
      <c r="AR249" t="s">
        <v>795</v>
      </c>
      <c r="AS249" t="s">
        <v>79</v>
      </c>
      <c r="AT249" s="51">
        <v>119</v>
      </c>
      <c r="AU249" s="51" t="s">
        <v>796</v>
      </c>
      <c r="AV249" s="51" t="s">
        <v>81</v>
      </c>
      <c r="AW249" s="51" t="s">
        <v>81</v>
      </c>
      <c r="AX249" s="51">
        <v>20</v>
      </c>
      <c r="AY249" s="52">
        <v>1</v>
      </c>
      <c r="AZ249" s="52">
        <v>22</v>
      </c>
      <c r="BA249" s="52">
        <v>0</v>
      </c>
      <c r="BB249" s="52">
        <v>6</v>
      </c>
      <c r="BC249" s="52">
        <v>2</v>
      </c>
      <c r="BD249" s="51">
        <f>(AX249*22)+(AY249*50)+(BB249*22)+(BC249*11)</f>
        <v>644</v>
      </c>
      <c r="BE249" s="51">
        <v>90</v>
      </c>
      <c r="BF249" s="51" t="s">
        <v>82</v>
      </c>
      <c r="BG249" s="51" t="s">
        <v>797</v>
      </c>
    </row>
    <row r="250" spans="1:59" x14ac:dyDescent="0.2">
      <c r="A250" t="str">
        <f>Tabel1[[#This Row],[Objectcode]]&amp;"-"&amp;Tabel1[[#This Row],[Dakcode]]</f>
        <v>ZH000305a-D01</v>
      </c>
      <c r="B250" t="s">
        <v>625</v>
      </c>
      <c r="C250" t="s">
        <v>57</v>
      </c>
      <c r="D250" t="s">
        <v>58</v>
      </c>
      <c r="E250" t="s">
        <v>622</v>
      </c>
      <c r="F250" t="s">
        <v>79</v>
      </c>
      <c r="G250" t="s">
        <v>623</v>
      </c>
      <c r="H250">
        <v>1982</v>
      </c>
      <c r="I250" t="s">
        <v>267</v>
      </c>
      <c r="J250"/>
      <c r="K250" s="50">
        <v>520</v>
      </c>
      <c r="L250" s="68" t="s">
        <v>130</v>
      </c>
      <c r="M250" s="69">
        <v>2020</v>
      </c>
      <c r="N250" s="3" t="s">
        <v>185</v>
      </c>
      <c r="O250" t="s">
        <v>90</v>
      </c>
      <c r="P250" s="53">
        <v>14</v>
      </c>
      <c r="Q250" t="s">
        <v>79</v>
      </c>
      <c r="R250" t="s">
        <v>79</v>
      </c>
      <c r="S250" s="50">
        <v>443</v>
      </c>
      <c r="T250" s="8" t="s">
        <v>67</v>
      </c>
      <c r="U250" s="50">
        <v>235</v>
      </c>
      <c r="V250" s="50">
        <v>340</v>
      </c>
      <c r="W250" s="50">
        <f>Tabel1[[#This Row],[Aantal panelen]]*Tabel1[[#This Row],[Paneelpiekvermogen '[Wp']]]/1000</f>
        <v>79.900000000000006</v>
      </c>
      <c r="X250" s="50">
        <f>IFERROR(Tabel1[[#This Row],[Totaal piekvermogen '[kWp']]]*1000/Tabel1[[#This Row],[Bruto dakoppervlak '[m2']]],"N.v.t.")</f>
        <v>180.36117381489842</v>
      </c>
      <c r="Y250" s="50">
        <v>929.2</v>
      </c>
      <c r="Z250" s="50">
        <f>Tabel1[[#This Row],[Totaal piekvermogen '[kWp']]]*Tabel1[[#This Row],[Specifieke opbrengst '[kWh/kWp jaar']]]</f>
        <v>74243.08</v>
      </c>
      <c r="AA250" t="s">
        <v>92</v>
      </c>
      <c r="AB250" t="s">
        <v>93</v>
      </c>
      <c r="AC250" s="50">
        <v>14.5</v>
      </c>
      <c r="AD250" t="s">
        <v>70</v>
      </c>
      <c r="AE250" t="s">
        <v>491</v>
      </c>
      <c r="AF250" s="9" t="s">
        <v>624</v>
      </c>
      <c r="AG250" s="9" t="str">
        <f t="shared" ref="AG250:AP251" si="131">"Gedeeld met "&amp;$A$250</f>
        <v>Gedeeld met ZH000305a-D01</v>
      </c>
      <c r="AH250" s="9" t="str">
        <f t="shared" si="131"/>
        <v>Gedeeld met ZH000305a-D01</v>
      </c>
      <c r="AI250" s="60" t="str">
        <f t="shared" si="131"/>
        <v>Gedeeld met ZH000305a-D01</v>
      </c>
      <c r="AJ250" s="60" t="str">
        <f t="shared" si="131"/>
        <v>Gedeeld met ZH000305a-D01</v>
      </c>
      <c r="AK250" s="60" t="str">
        <f t="shared" si="131"/>
        <v>Gedeeld met ZH000305a-D01</v>
      </c>
      <c r="AL250" s="60" t="str">
        <f t="shared" si="131"/>
        <v>Gedeeld met ZH000305a-D01</v>
      </c>
      <c r="AM250" s="9" t="str">
        <f t="shared" si="131"/>
        <v>Gedeeld met ZH000305a-D01</v>
      </c>
      <c r="AN250" s="9" t="str">
        <f t="shared" si="131"/>
        <v>Gedeeld met ZH000305a-D01</v>
      </c>
      <c r="AO250" s="9" t="str">
        <f t="shared" si="131"/>
        <v>Gedeeld met ZH000305a-D01</v>
      </c>
      <c r="AP250" s="9" t="str">
        <f t="shared" si="131"/>
        <v>Gedeeld met ZH000305a-D01</v>
      </c>
      <c r="AR250" s="9" t="str">
        <f t="shared" ref="AR250:BF251" si="132">"Gedeeld met "&amp;$A$250</f>
        <v>Gedeeld met ZH000305a-D01</v>
      </c>
      <c r="AS250" s="9" t="str">
        <f t="shared" si="132"/>
        <v>Gedeeld met ZH000305a-D01</v>
      </c>
      <c r="AT250" s="60" t="str">
        <f t="shared" si="132"/>
        <v>Gedeeld met ZH000305a-D01</v>
      </c>
      <c r="AU250" s="60" t="str">
        <f t="shared" si="132"/>
        <v>Gedeeld met ZH000305a-D01</v>
      </c>
      <c r="AV250" s="60" t="str">
        <f t="shared" si="132"/>
        <v>Gedeeld met ZH000305a-D01</v>
      </c>
      <c r="AW250" s="60" t="str">
        <f t="shared" si="132"/>
        <v>Gedeeld met ZH000305a-D01</v>
      </c>
      <c r="AX250" s="60" t="str">
        <f t="shared" si="132"/>
        <v>Gedeeld met ZH000305a-D01</v>
      </c>
      <c r="AY250" s="60" t="str">
        <f t="shared" si="132"/>
        <v>Gedeeld met ZH000305a-D01</v>
      </c>
      <c r="AZ250" s="60" t="str">
        <f t="shared" si="132"/>
        <v>Gedeeld met ZH000305a-D01</v>
      </c>
      <c r="BA250" s="60" t="str">
        <f t="shared" si="132"/>
        <v>Gedeeld met ZH000305a-D01</v>
      </c>
      <c r="BB250" s="60" t="str">
        <f t="shared" si="132"/>
        <v>Gedeeld met ZH000305a-D01</v>
      </c>
      <c r="BC250" s="60" t="str">
        <f t="shared" si="132"/>
        <v>Gedeeld met ZH000305a-D01</v>
      </c>
      <c r="BD250" s="60" t="str">
        <f t="shared" si="132"/>
        <v>Gedeeld met ZH000305a-D01</v>
      </c>
      <c r="BE250" s="60" t="str">
        <f t="shared" si="132"/>
        <v>Gedeeld met ZH000305a-D01</v>
      </c>
      <c r="BF250" s="60" t="str">
        <f t="shared" si="132"/>
        <v>Gedeeld met ZH000305a-D01</v>
      </c>
    </row>
    <row r="251" spans="1:59" x14ac:dyDescent="0.2">
      <c r="A251" t="str">
        <f>Tabel1[[#This Row],[Objectcode]]&amp;"-"&amp;Tabel1[[#This Row],[Dakcode]]</f>
        <v>ZH000305a-D02</v>
      </c>
      <c r="B251" t="s">
        <v>625</v>
      </c>
      <c r="C251" t="s">
        <v>173</v>
      </c>
      <c r="D251" t="s">
        <v>94</v>
      </c>
      <c r="E251" t="s">
        <v>622</v>
      </c>
      <c r="F251" t="s">
        <v>79</v>
      </c>
      <c r="G251" t="s">
        <v>623</v>
      </c>
      <c r="H251">
        <v>1982</v>
      </c>
      <c r="I251" t="s">
        <v>267</v>
      </c>
      <c r="J251"/>
      <c r="K251" s="50">
        <v>520</v>
      </c>
      <c r="L251" s="68" t="s">
        <v>130</v>
      </c>
      <c r="M251" s="69">
        <v>2020</v>
      </c>
      <c r="N251" s="3" t="s">
        <v>185</v>
      </c>
      <c r="O251" t="s">
        <v>90</v>
      </c>
      <c r="P251" s="53">
        <v>14</v>
      </c>
      <c r="Q251" t="s">
        <v>114</v>
      </c>
      <c r="R251" t="s">
        <v>114</v>
      </c>
      <c r="S251" s="53" t="s">
        <v>114</v>
      </c>
      <c r="T251" s="8" t="s">
        <v>80</v>
      </c>
      <c r="U251" s="50">
        <v>0</v>
      </c>
      <c r="V251" s="50">
        <v>340</v>
      </c>
      <c r="W251" s="50">
        <f>Tabel1[[#This Row],[Aantal panelen]]*Tabel1[[#This Row],[Paneelpiekvermogen '[Wp']]]/1000</f>
        <v>0</v>
      </c>
      <c r="X251" s="50" t="str">
        <f>IFERROR(Tabel1[[#This Row],[Totaal piekvermogen '[kWp']]]*1000/Tabel1[[#This Row],[Bruto dakoppervlak '[m2']]],"N.v.t.")</f>
        <v>N.v.t.</v>
      </c>
      <c r="Y251" s="50" t="s">
        <v>114</v>
      </c>
      <c r="Z251" s="50" t="s">
        <v>114</v>
      </c>
      <c r="AA251" t="s">
        <v>114</v>
      </c>
      <c r="AB251" s="29" t="s">
        <v>114</v>
      </c>
      <c r="AC251" s="50" t="s">
        <v>114</v>
      </c>
      <c r="AD251" s="29" t="s">
        <v>114</v>
      </c>
      <c r="AE251" t="s">
        <v>491</v>
      </c>
      <c r="AF251" s="9" t="s">
        <v>624</v>
      </c>
      <c r="AG251" s="9" t="str">
        <f t="shared" si="131"/>
        <v>Gedeeld met ZH000305a-D01</v>
      </c>
      <c r="AH251" s="9" t="str">
        <f t="shared" si="131"/>
        <v>Gedeeld met ZH000305a-D01</v>
      </c>
      <c r="AI251" s="60" t="str">
        <f t="shared" si="131"/>
        <v>Gedeeld met ZH000305a-D01</v>
      </c>
      <c r="AJ251" s="60" t="str">
        <f t="shared" si="131"/>
        <v>Gedeeld met ZH000305a-D01</v>
      </c>
      <c r="AK251" s="60" t="str">
        <f t="shared" si="131"/>
        <v>Gedeeld met ZH000305a-D01</v>
      </c>
      <c r="AL251" s="60" t="str">
        <f t="shared" si="131"/>
        <v>Gedeeld met ZH000305a-D01</v>
      </c>
      <c r="AM251" s="9" t="str">
        <f t="shared" si="131"/>
        <v>Gedeeld met ZH000305a-D01</v>
      </c>
      <c r="AN251" s="9" t="str">
        <f t="shared" si="131"/>
        <v>Gedeeld met ZH000305a-D01</v>
      </c>
      <c r="AO251" s="9" t="str">
        <f t="shared" si="131"/>
        <v>Gedeeld met ZH000305a-D01</v>
      </c>
      <c r="AP251" s="9" t="str">
        <f t="shared" si="131"/>
        <v>Gedeeld met ZH000305a-D01</v>
      </c>
      <c r="AR251" s="9" t="str">
        <f t="shared" si="132"/>
        <v>Gedeeld met ZH000305a-D01</v>
      </c>
      <c r="AS251" s="9" t="str">
        <f t="shared" si="132"/>
        <v>Gedeeld met ZH000305a-D01</v>
      </c>
      <c r="AT251" s="60" t="str">
        <f t="shared" si="132"/>
        <v>Gedeeld met ZH000305a-D01</v>
      </c>
      <c r="AU251" s="60" t="str">
        <f t="shared" si="132"/>
        <v>Gedeeld met ZH000305a-D01</v>
      </c>
      <c r="AV251" s="60" t="str">
        <f t="shared" si="132"/>
        <v>Gedeeld met ZH000305a-D01</v>
      </c>
      <c r="AW251" s="60" t="str">
        <f t="shared" si="132"/>
        <v>Gedeeld met ZH000305a-D01</v>
      </c>
      <c r="AX251" s="60" t="str">
        <f t="shared" si="132"/>
        <v>Gedeeld met ZH000305a-D01</v>
      </c>
      <c r="AY251" s="60" t="str">
        <f t="shared" si="132"/>
        <v>Gedeeld met ZH000305a-D01</v>
      </c>
      <c r="AZ251" s="60" t="str">
        <f t="shared" si="132"/>
        <v>Gedeeld met ZH000305a-D01</v>
      </c>
      <c r="BA251" s="60" t="str">
        <f t="shared" si="132"/>
        <v>Gedeeld met ZH000305a-D01</v>
      </c>
      <c r="BB251" s="60" t="str">
        <f t="shared" si="132"/>
        <v>Gedeeld met ZH000305a-D01</v>
      </c>
      <c r="BC251" s="60" t="str">
        <f t="shared" si="132"/>
        <v>Gedeeld met ZH000305a-D01</v>
      </c>
      <c r="BD251" s="60" t="str">
        <f t="shared" si="132"/>
        <v>Gedeeld met ZH000305a-D01</v>
      </c>
      <c r="BE251" s="60" t="str">
        <f t="shared" si="132"/>
        <v>Gedeeld met ZH000305a-D01</v>
      </c>
      <c r="BF251" s="60" t="str">
        <f t="shared" si="132"/>
        <v>Gedeeld met ZH000305a-D01</v>
      </c>
    </row>
    <row r="252" spans="1:59" x14ac:dyDescent="0.2">
      <c r="A252" t="str">
        <f>Tabel1[[#This Row],[Objectcode]]&amp;"-"&amp;Tabel1[[#This Row],[Dakcode]]</f>
        <v>ZH000305-D01</v>
      </c>
      <c r="B252" t="s">
        <v>621</v>
      </c>
      <c r="C252" t="s">
        <v>57</v>
      </c>
      <c r="D252" t="s">
        <v>58</v>
      </c>
      <c r="E252" t="s">
        <v>622</v>
      </c>
      <c r="F252" t="s">
        <v>79</v>
      </c>
      <c r="G252" t="s">
        <v>623</v>
      </c>
      <c r="H252">
        <v>1982</v>
      </c>
      <c r="I252" t="s">
        <v>267</v>
      </c>
      <c r="J252"/>
      <c r="K252" s="50">
        <v>520</v>
      </c>
      <c r="L252" s="68" t="s">
        <v>840</v>
      </c>
      <c r="M252" s="69">
        <v>2020</v>
      </c>
      <c r="N252" s="3" t="s">
        <v>185</v>
      </c>
      <c r="O252" t="s">
        <v>90</v>
      </c>
      <c r="P252" s="53">
        <v>11</v>
      </c>
      <c r="Q252" t="s">
        <v>79</v>
      </c>
      <c r="R252" t="s">
        <v>79</v>
      </c>
      <c r="S252" s="50">
        <v>342</v>
      </c>
      <c r="T252" s="8" t="s">
        <v>67</v>
      </c>
      <c r="U252" s="50">
        <v>38</v>
      </c>
      <c r="V252" s="50">
        <v>340</v>
      </c>
      <c r="W252" s="50">
        <f>Tabel1[[#This Row],[Aantal panelen]]*Tabel1[[#This Row],[Paneelpiekvermogen '[Wp']]]/1000</f>
        <v>12.92</v>
      </c>
      <c r="X252" s="50">
        <f>IFERROR(Tabel1[[#This Row],[Totaal piekvermogen '[kWp']]]*1000/Tabel1[[#This Row],[Bruto dakoppervlak '[m2']]],"N.v.t.")</f>
        <v>37.777777777777779</v>
      </c>
      <c r="Y252" s="50">
        <v>929.2</v>
      </c>
      <c r="Z252" s="50">
        <f>Tabel1[[#This Row],[Totaal piekvermogen '[kWp']]]*Tabel1[[#This Row],[Specifieke opbrengst '[kWh/kWp jaar']]]</f>
        <v>12005.264000000001</v>
      </c>
      <c r="AA252" t="s">
        <v>92</v>
      </c>
      <c r="AB252" t="s">
        <v>93</v>
      </c>
      <c r="AC252" s="50">
        <v>11</v>
      </c>
      <c r="AD252" t="s">
        <v>70</v>
      </c>
      <c r="AE252" t="s">
        <v>491</v>
      </c>
      <c r="AF252" s="9" t="s">
        <v>624</v>
      </c>
      <c r="AG252" s="9">
        <v>12677642</v>
      </c>
      <c r="AH252" s="9" t="s">
        <v>117</v>
      </c>
      <c r="AI252" s="60" t="s">
        <v>118</v>
      </c>
      <c r="AJ252" s="60" t="s">
        <v>413</v>
      </c>
      <c r="AK252" s="55">
        <v>30</v>
      </c>
      <c r="AL252" s="55" t="s">
        <v>79</v>
      </c>
      <c r="AM252" s="21" t="s">
        <v>79</v>
      </c>
      <c r="AN252" s="9" t="s">
        <v>120</v>
      </c>
      <c r="AO252" s="9" t="s">
        <v>79</v>
      </c>
      <c r="AP252" s="9" t="s">
        <v>79</v>
      </c>
      <c r="AR252">
        <v>0</v>
      </c>
      <c r="AS252" t="s">
        <v>79</v>
      </c>
      <c r="AT252" s="51" t="s">
        <v>79</v>
      </c>
      <c r="AU252" s="51">
        <v>0</v>
      </c>
      <c r="AV252" s="51" t="s">
        <v>81</v>
      </c>
      <c r="AW252" s="51" t="s">
        <v>81</v>
      </c>
      <c r="AX252" s="51">
        <v>4</v>
      </c>
      <c r="AY252" s="52">
        <v>0</v>
      </c>
      <c r="AZ252" s="52">
        <v>0</v>
      </c>
      <c r="BA252" s="52">
        <v>4</v>
      </c>
      <c r="BB252" s="52">
        <v>0</v>
      </c>
      <c r="BC252" s="52">
        <v>0</v>
      </c>
      <c r="BD252" s="51">
        <f>(AX252*22)+(AY252*50)+(BB252*22)+(BC252*11)</f>
        <v>88</v>
      </c>
      <c r="BE252" s="51">
        <v>20</v>
      </c>
      <c r="BF252" s="51" t="s">
        <v>82</v>
      </c>
    </row>
    <row r="253" spans="1:59" x14ac:dyDescent="0.2">
      <c r="A253" t="str">
        <f>Tabel1[[#This Row],[Objectcode]]&amp;"-"&amp;Tabel1[[#This Row],[Dakcode]]</f>
        <v>ZH000305-D02</v>
      </c>
      <c r="B253" t="s">
        <v>621</v>
      </c>
      <c r="C253" t="s">
        <v>173</v>
      </c>
      <c r="D253" t="s">
        <v>94</v>
      </c>
      <c r="E253" t="s">
        <v>622</v>
      </c>
      <c r="F253" t="s">
        <v>79</v>
      </c>
      <c r="G253" t="s">
        <v>623</v>
      </c>
      <c r="H253">
        <v>1982</v>
      </c>
      <c r="I253" t="s">
        <v>267</v>
      </c>
      <c r="J253"/>
      <c r="K253" s="50">
        <v>520</v>
      </c>
      <c r="L253" s="68" t="s">
        <v>840</v>
      </c>
      <c r="M253" s="69">
        <v>2020</v>
      </c>
      <c r="N253" s="3" t="s">
        <v>185</v>
      </c>
      <c r="O253" t="s">
        <v>90</v>
      </c>
      <c r="P253" s="53">
        <v>11</v>
      </c>
      <c r="Q253" t="s">
        <v>114</v>
      </c>
      <c r="R253" t="s">
        <v>114</v>
      </c>
      <c r="S253" s="53" t="s">
        <v>114</v>
      </c>
      <c r="T253" s="8" t="s">
        <v>80</v>
      </c>
      <c r="U253" s="50">
        <v>0</v>
      </c>
      <c r="V253" s="50">
        <v>340</v>
      </c>
      <c r="W253" s="50">
        <f>Tabel1[[#This Row],[Aantal panelen]]*Tabel1[[#This Row],[Paneelpiekvermogen '[Wp']]]/1000</f>
        <v>0</v>
      </c>
      <c r="X253" s="50" t="str">
        <f>IFERROR(Tabel1[[#This Row],[Totaal piekvermogen '[kWp']]]*1000/Tabel1[[#This Row],[Bruto dakoppervlak '[m2']]],"N.v.t.")</f>
        <v>N.v.t.</v>
      </c>
      <c r="Y253" s="50" t="s">
        <v>114</v>
      </c>
      <c r="Z253" s="50" t="s">
        <v>114</v>
      </c>
      <c r="AA253" t="s">
        <v>114</v>
      </c>
      <c r="AB253" t="s">
        <v>114</v>
      </c>
      <c r="AC253" s="50" t="s">
        <v>114</v>
      </c>
      <c r="AD253" t="s">
        <v>114</v>
      </c>
      <c r="AE253" t="s">
        <v>491</v>
      </c>
      <c r="AF253" s="9" t="s">
        <v>624</v>
      </c>
      <c r="AG253" s="9" t="str">
        <f t="shared" ref="AG253:AP253" si="133">"Gedeeld met "&amp;$A$250</f>
        <v>Gedeeld met ZH000305a-D01</v>
      </c>
      <c r="AH253" s="9" t="str">
        <f t="shared" si="133"/>
        <v>Gedeeld met ZH000305a-D01</v>
      </c>
      <c r="AI253" s="60" t="str">
        <f t="shared" si="133"/>
        <v>Gedeeld met ZH000305a-D01</v>
      </c>
      <c r="AJ253" s="60" t="str">
        <f t="shared" si="133"/>
        <v>Gedeeld met ZH000305a-D01</v>
      </c>
      <c r="AK253" s="60" t="str">
        <f t="shared" si="133"/>
        <v>Gedeeld met ZH000305a-D01</v>
      </c>
      <c r="AL253" s="60" t="str">
        <f t="shared" si="133"/>
        <v>Gedeeld met ZH000305a-D01</v>
      </c>
      <c r="AM253" s="9" t="str">
        <f t="shared" si="133"/>
        <v>Gedeeld met ZH000305a-D01</v>
      </c>
      <c r="AN253" s="9" t="str">
        <f t="shared" si="133"/>
        <v>Gedeeld met ZH000305a-D01</v>
      </c>
      <c r="AO253" s="9" t="str">
        <f t="shared" si="133"/>
        <v>Gedeeld met ZH000305a-D01</v>
      </c>
      <c r="AP253" s="9" t="str">
        <f t="shared" si="133"/>
        <v>Gedeeld met ZH000305a-D01</v>
      </c>
      <c r="AR253" s="9" t="str">
        <f t="shared" ref="AR253:BF253" si="134">"Gedeeld met "&amp;$A$250</f>
        <v>Gedeeld met ZH000305a-D01</v>
      </c>
      <c r="AS253" s="9" t="str">
        <f t="shared" si="134"/>
        <v>Gedeeld met ZH000305a-D01</v>
      </c>
      <c r="AT253" s="60" t="str">
        <f t="shared" si="134"/>
        <v>Gedeeld met ZH000305a-D01</v>
      </c>
      <c r="AU253" s="60" t="str">
        <f t="shared" si="134"/>
        <v>Gedeeld met ZH000305a-D01</v>
      </c>
      <c r="AV253" s="60" t="str">
        <f t="shared" si="134"/>
        <v>Gedeeld met ZH000305a-D01</v>
      </c>
      <c r="AW253" s="60" t="str">
        <f t="shared" si="134"/>
        <v>Gedeeld met ZH000305a-D01</v>
      </c>
      <c r="AX253" s="60" t="str">
        <f t="shared" si="134"/>
        <v>Gedeeld met ZH000305a-D01</v>
      </c>
      <c r="AY253" s="60" t="str">
        <f t="shared" si="134"/>
        <v>Gedeeld met ZH000305a-D01</v>
      </c>
      <c r="AZ253" s="60" t="str">
        <f t="shared" si="134"/>
        <v>Gedeeld met ZH000305a-D01</v>
      </c>
      <c r="BA253" s="60" t="str">
        <f t="shared" si="134"/>
        <v>Gedeeld met ZH000305a-D01</v>
      </c>
      <c r="BB253" s="60" t="str">
        <f t="shared" si="134"/>
        <v>Gedeeld met ZH000305a-D01</v>
      </c>
      <c r="BC253" s="60" t="str">
        <f t="shared" si="134"/>
        <v>Gedeeld met ZH000305a-D01</v>
      </c>
      <c r="BD253" s="60" t="str">
        <f t="shared" si="134"/>
        <v>Gedeeld met ZH000305a-D01</v>
      </c>
      <c r="BE253" s="60" t="str">
        <f t="shared" si="134"/>
        <v>Gedeeld met ZH000305a-D01</v>
      </c>
      <c r="BF253" s="60" t="str">
        <f t="shared" si="134"/>
        <v>Gedeeld met ZH000305a-D01</v>
      </c>
    </row>
    <row r="254" spans="1:59" x14ac:dyDescent="0.2">
      <c r="A254" t="str">
        <f>Tabel1[[#This Row],[Objectcode]]&amp;"-"&amp;Tabel1[[#This Row],[Dakcode]]</f>
        <v>ZH000307 -D01</v>
      </c>
      <c r="B254" t="s">
        <v>626</v>
      </c>
      <c r="C254" t="s">
        <v>57</v>
      </c>
      <c r="D254" t="s">
        <v>58</v>
      </c>
      <c r="E254" t="s">
        <v>627</v>
      </c>
      <c r="G254" t="s">
        <v>628</v>
      </c>
      <c r="H254">
        <v>2003</v>
      </c>
      <c r="I254" t="s">
        <v>62</v>
      </c>
      <c r="J254"/>
      <c r="K254" s="50">
        <v>1738</v>
      </c>
      <c r="L254" s="68" t="s">
        <v>842</v>
      </c>
      <c r="M254" s="69">
        <v>2043</v>
      </c>
      <c r="N254" s="3" t="s">
        <v>185</v>
      </c>
      <c r="O254" t="s">
        <v>64</v>
      </c>
      <c r="P254" s="53" t="s">
        <v>114</v>
      </c>
      <c r="Q254" t="s">
        <v>85</v>
      </c>
      <c r="R254" t="s">
        <v>213</v>
      </c>
      <c r="S254" s="50">
        <v>125</v>
      </c>
      <c r="T254" s="8" t="s">
        <v>67</v>
      </c>
      <c r="U254" s="50">
        <v>30</v>
      </c>
      <c r="V254" s="50">
        <v>340</v>
      </c>
      <c r="W254" s="50">
        <f>Tabel1[[#This Row],[Aantal panelen]]*Tabel1[[#This Row],[Paneelpiekvermogen '[Wp']]]/1000</f>
        <v>10.199999999999999</v>
      </c>
      <c r="X254" s="50">
        <f>IFERROR(Tabel1[[#This Row],[Totaal piekvermogen '[kWp']]]*1000/Tabel1[[#This Row],[Bruto dakoppervlak '[m2']]],"N.v.t.")</f>
        <v>81.599999999999994</v>
      </c>
      <c r="Y254" s="50">
        <v>824.4</v>
      </c>
      <c r="Z254" s="50">
        <f>Tabel1[[#This Row],[Totaal piekvermogen '[kWp']]]*Tabel1[[#This Row],[Specifieke opbrengst '[kWh/kWp jaar']]]</f>
        <v>8408.8799999999992</v>
      </c>
      <c r="AA254" t="s">
        <v>114</v>
      </c>
      <c r="AB254" s="29" t="s">
        <v>114</v>
      </c>
      <c r="AC254" s="50" t="s">
        <v>114</v>
      </c>
      <c r="AD254" s="29" t="s">
        <v>114</v>
      </c>
      <c r="AE254" t="s">
        <v>491</v>
      </c>
      <c r="AF254" s="9" t="s">
        <v>629</v>
      </c>
      <c r="AG254" s="9">
        <v>4936946</v>
      </c>
      <c r="AH254" s="9" t="s">
        <v>73</v>
      </c>
      <c r="AI254" s="60" t="s">
        <v>74</v>
      </c>
      <c r="AJ254" s="60">
        <v>160</v>
      </c>
      <c r="AK254" s="55">
        <v>51</v>
      </c>
      <c r="AL254" s="55">
        <v>24</v>
      </c>
      <c r="AM254" s="21">
        <v>43671.15625</v>
      </c>
      <c r="AN254" s="9" t="s">
        <v>76</v>
      </c>
      <c r="AO254" s="9" t="s">
        <v>77</v>
      </c>
      <c r="AP254" s="9" t="s">
        <v>493</v>
      </c>
      <c r="AR254" t="s">
        <v>630</v>
      </c>
      <c r="AS254" t="s">
        <v>213</v>
      </c>
      <c r="AT254" s="51" t="s">
        <v>213</v>
      </c>
      <c r="AU254" s="51" t="s">
        <v>631</v>
      </c>
      <c r="AV254" s="51" t="s">
        <v>81</v>
      </c>
      <c r="AW254" s="51" t="s">
        <v>81</v>
      </c>
      <c r="AX254" s="51">
        <v>4</v>
      </c>
      <c r="AY254" s="52">
        <v>0</v>
      </c>
      <c r="AZ254" s="52">
        <v>0</v>
      </c>
      <c r="BA254" s="52">
        <v>4</v>
      </c>
      <c r="BB254" s="52">
        <v>0</v>
      </c>
      <c r="BC254" s="52">
        <v>0</v>
      </c>
      <c r="BD254" s="51">
        <f>(AX254*22)+(AY254*50)+(BB254*22)+(BC254*11)</f>
        <v>88</v>
      </c>
      <c r="BF254" s="51" t="s">
        <v>82</v>
      </c>
    </row>
    <row r="255" spans="1:59" x14ac:dyDescent="0.2">
      <c r="A255" t="str">
        <f>Tabel1[[#This Row],[Objectcode]]&amp;"-"&amp;Tabel1[[#This Row],[Dakcode]]</f>
        <v>ZH000307 -D02</v>
      </c>
      <c r="B255" t="s">
        <v>626</v>
      </c>
      <c r="C255" t="s">
        <v>57</v>
      </c>
      <c r="D255" t="s">
        <v>94</v>
      </c>
      <c r="E255" t="s">
        <v>627</v>
      </c>
      <c r="G255" t="s">
        <v>628</v>
      </c>
      <c r="H255">
        <v>2003</v>
      </c>
      <c r="I255" t="s">
        <v>62</v>
      </c>
      <c r="J255"/>
      <c r="K255" s="50">
        <v>1738</v>
      </c>
      <c r="L255" s="68" t="s">
        <v>842</v>
      </c>
      <c r="M255" s="69">
        <v>2043</v>
      </c>
      <c r="N255" s="3" t="s">
        <v>185</v>
      </c>
      <c r="O255" t="s">
        <v>64</v>
      </c>
      <c r="P255" s="53" t="s">
        <v>114</v>
      </c>
      <c r="Q255" t="s">
        <v>85</v>
      </c>
      <c r="R255" t="s">
        <v>213</v>
      </c>
      <c r="S255" s="50">
        <v>540</v>
      </c>
      <c r="T255" s="8" t="s">
        <v>67</v>
      </c>
      <c r="U255" s="50">
        <v>178</v>
      </c>
      <c r="V255" s="50">
        <v>340</v>
      </c>
      <c r="W255" s="50">
        <f>Tabel1[[#This Row],[Aantal panelen]]*Tabel1[[#This Row],[Paneelpiekvermogen '[Wp']]]/1000</f>
        <v>60.52</v>
      </c>
      <c r="X255" s="50">
        <f>IFERROR(Tabel1[[#This Row],[Totaal piekvermogen '[kWp']]]*1000/Tabel1[[#This Row],[Bruto dakoppervlak '[m2']]],"N.v.t.")</f>
        <v>112.07407407407408</v>
      </c>
      <c r="Y255" s="50">
        <v>824.4</v>
      </c>
      <c r="Z255" s="50">
        <f>Tabel1[[#This Row],[Totaal piekvermogen '[kWp']]]*Tabel1[[#This Row],[Specifieke opbrengst '[kWh/kWp jaar']]]</f>
        <v>49892.688000000002</v>
      </c>
      <c r="AA255" t="s">
        <v>114</v>
      </c>
      <c r="AB255" s="29" t="s">
        <v>114</v>
      </c>
      <c r="AC255" s="50" t="s">
        <v>114</v>
      </c>
      <c r="AD255" s="29" t="s">
        <v>114</v>
      </c>
      <c r="AE255" t="s">
        <v>491</v>
      </c>
      <c r="AF255" s="9" t="s">
        <v>629</v>
      </c>
      <c r="AG255" s="9">
        <v>4936946</v>
      </c>
      <c r="AH255" s="9" t="s">
        <v>73</v>
      </c>
      <c r="AI255" s="60" t="s">
        <v>74</v>
      </c>
      <c r="AJ255" s="60">
        <v>160</v>
      </c>
      <c r="AK255" s="55">
        <v>51</v>
      </c>
      <c r="AL255" s="55">
        <v>24</v>
      </c>
      <c r="AM255" s="21">
        <v>43671.15625</v>
      </c>
      <c r="AN255" s="9" t="s">
        <v>76</v>
      </c>
      <c r="AO255" s="9" t="s">
        <v>77</v>
      </c>
      <c r="AP255" s="9" t="s">
        <v>493</v>
      </c>
      <c r="AR255" t="str">
        <f t="shared" ref="AR255:BF258" si="135">"Gedeeld met "&amp;$A$254</f>
        <v>Gedeeld met ZH000307 -D01</v>
      </c>
      <c r="AS255" t="str">
        <f t="shared" si="135"/>
        <v>Gedeeld met ZH000307 -D01</v>
      </c>
      <c r="AT255" s="51" t="str">
        <f t="shared" si="135"/>
        <v>Gedeeld met ZH000307 -D01</v>
      </c>
      <c r="AU255" s="51" t="str">
        <f t="shared" si="135"/>
        <v>Gedeeld met ZH000307 -D01</v>
      </c>
      <c r="AV255" s="51" t="str">
        <f t="shared" si="135"/>
        <v>Gedeeld met ZH000307 -D01</v>
      </c>
      <c r="AW255" s="51" t="str">
        <f t="shared" si="135"/>
        <v>Gedeeld met ZH000307 -D01</v>
      </c>
      <c r="AX255" s="51" t="str">
        <f t="shared" si="135"/>
        <v>Gedeeld met ZH000307 -D01</v>
      </c>
      <c r="AY255" s="51" t="str">
        <f t="shared" si="135"/>
        <v>Gedeeld met ZH000307 -D01</v>
      </c>
      <c r="AZ255" s="51" t="str">
        <f t="shared" si="135"/>
        <v>Gedeeld met ZH000307 -D01</v>
      </c>
      <c r="BA255" s="51" t="str">
        <f t="shared" si="135"/>
        <v>Gedeeld met ZH000307 -D01</v>
      </c>
      <c r="BB255" s="51" t="str">
        <f t="shared" si="135"/>
        <v>Gedeeld met ZH000307 -D01</v>
      </c>
      <c r="BC255" s="51" t="str">
        <f t="shared" si="135"/>
        <v>Gedeeld met ZH000307 -D01</v>
      </c>
      <c r="BD255" s="51" t="str">
        <f t="shared" si="135"/>
        <v>Gedeeld met ZH000307 -D01</v>
      </c>
      <c r="BE255" s="51" t="str">
        <f t="shared" si="135"/>
        <v>Gedeeld met ZH000307 -D01</v>
      </c>
      <c r="BF255" s="51" t="str">
        <f t="shared" si="135"/>
        <v>Gedeeld met ZH000307 -D01</v>
      </c>
      <c r="BG255" s="51" t="s">
        <v>553</v>
      </c>
    </row>
    <row r="256" spans="1:59" x14ac:dyDescent="0.2">
      <c r="A256" t="str">
        <f>Tabel1[[#This Row],[Objectcode]]&amp;"-"&amp;Tabel1[[#This Row],[Dakcode]]</f>
        <v>ZH000307 -D03</v>
      </c>
      <c r="B256" t="s">
        <v>626</v>
      </c>
      <c r="C256" t="s">
        <v>57</v>
      </c>
      <c r="D256" t="s">
        <v>126</v>
      </c>
      <c r="E256" t="s">
        <v>627</v>
      </c>
      <c r="G256" t="s">
        <v>628</v>
      </c>
      <c r="H256">
        <v>2003</v>
      </c>
      <c r="I256" t="s">
        <v>62</v>
      </c>
      <c r="J256"/>
      <c r="K256" s="50">
        <v>1738</v>
      </c>
      <c r="L256" s="68" t="s">
        <v>842</v>
      </c>
      <c r="M256" s="69">
        <v>2043</v>
      </c>
      <c r="N256" s="3" t="s">
        <v>185</v>
      </c>
      <c r="O256" t="s">
        <v>64</v>
      </c>
      <c r="P256" s="53">
        <v>45</v>
      </c>
      <c r="Q256" t="s">
        <v>85</v>
      </c>
      <c r="R256" t="s">
        <v>213</v>
      </c>
      <c r="S256" s="50">
        <v>422</v>
      </c>
      <c r="T256" s="8" t="s">
        <v>67</v>
      </c>
      <c r="U256" s="50">
        <v>106</v>
      </c>
      <c r="V256" s="50">
        <v>340</v>
      </c>
      <c r="W256" s="50">
        <f>Tabel1[[#This Row],[Aantal panelen]]*Tabel1[[#This Row],[Paneelpiekvermogen '[Wp']]]/1000</f>
        <v>36.04</v>
      </c>
      <c r="X256" s="50">
        <f>IFERROR(Tabel1[[#This Row],[Totaal piekvermogen '[kWp']]]*1000/Tabel1[[#This Row],[Bruto dakoppervlak '[m2']]],"N.v.t.")</f>
        <v>85.402843601895739</v>
      </c>
      <c r="Y256" s="50">
        <v>824.4</v>
      </c>
      <c r="Z256" s="50">
        <f>Tabel1[[#This Row],[Totaal piekvermogen '[kWp']]]*Tabel1[[#This Row],[Specifieke opbrengst '[kWh/kWp jaar']]]</f>
        <v>29711.376</v>
      </c>
      <c r="AA256" t="s">
        <v>68</v>
      </c>
      <c r="AB256" t="s">
        <v>69</v>
      </c>
      <c r="AC256" s="50">
        <v>10</v>
      </c>
      <c r="AD256" t="s">
        <v>70</v>
      </c>
      <c r="AE256" t="s">
        <v>491</v>
      </c>
      <c r="AF256" s="9" t="s">
        <v>629</v>
      </c>
      <c r="AG256" s="9">
        <v>4936946</v>
      </c>
      <c r="AH256" s="9" t="s">
        <v>73</v>
      </c>
      <c r="AI256" s="60" t="s">
        <v>74</v>
      </c>
      <c r="AJ256" s="60">
        <v>160</v>
      </c>
      <c r="AK256" s="55">
        <v>51</v>
      </c>
      <c r="AL256" s="55">
        <v>24</v>
      </c>
      <c r="AM256" s="21">
        <v>43671.15625</v>
      </c>
      <c r="AN256" s="9" t="s">
        <v>76</v>
      </c>
      <c r="AO256" s="9" t="s">
        <v>77</v>
      </c>
      <c r="AP256" s="9" t="s">
        <v>493</v>
      </c>
      <c r="AR256" t="str">
        <f t="shared" si="135"/>
        <v>Gedeeld met ZH000307 -D01</v>
      </c>
      <c r="AS256" t="str">
        <f t="shared" si="135"/>
        <v>Gedeeld met ZH000307 -D01</v>
      </c>
      <c r="AT256" s="51" t="str">
        <f t="shared" si="135"/>
        <v>Gedeeld met ZH000307 -D01</v>
      </c>
      <c r="AU256" s="51" t="str">
        <f t="shared" si="135"/>
        <v>Gedeeld met ZH000307 -D01</v>
      </c>
      <c r="AV256" s="51" t="str">
        <f t="shared" si="135"/>
        <v>Gedeeld met ZH000307 -D01</v>
      </c>
      <c r="AW256" s="51" t="str">
        <f t="shared" si="135"/>
        <v>Gedeeld met ZH000307 -D01</v>
      </c>
      <c r="AX256" s="51" t="str">
        <f t="shared" si="135"/>
        <v>Gedeeld met ZH000307 -D01</v>
      </c>
      <c r="AY256" s="51" t="str">
        <f t="shared" si="135"/>
        <v>Gedeeld met ZH000307 -D01</v>
      </c>
      <c r="AZ256" s="51" t="str">
        <f t="shared" si="135"/>
        <v>Gedeeld met ZH000307 -D01</v>
      </c>
      <c r="BA256" s="51" t="str">
        <f t="shared" si="135"/>
        <v>Gedeeld met ZH000307 -D01</v>
      </c>
      <c r="BB256" s="51" t="str">
        <f t="shared" si="135"/>
        <v>Gedeeld met ZH000307 -D01</v>
      </c>
      <c r="BC256" s="51" t="str">
        <f t="shared" si="135"/>
        <v>Gedeeld met ZH000307 -D01</v>
      </c>
      <c r="BD256" s="51" t="str">
        <f t="shared" si="135"/>
        <v>Gedeeld met ZH000307 -D01</v>
      </c>
      <c r="BE256" s="51" t="str">
        <f t="shared" si="135"/>
        <v>Gedeeld met ZH000307 -D01</v>
      </c>
      <c r="BF256" s="51" t="str">
        <f t="shared" si="135"/>
        <v>Gedeeld met ZH000307 -D01</v>
      </c>
      <c r="BG256" s="51" t="s">
        <v>553</v>
      </c>
    </row>
    <row r="257" spans="1:59" x14ac:dyDescent="0.2">
      <c r="A257" t="str">
        <f>Tabel1[[#This Row],[Objectcode]]&amp;"-"&amp;Tabel1[[#This Row],[Dakcode]]</f>
        <v>ZH000307 -D04</v>
      </c>
      <c r="B257" t="s">
        <v>626</v>
      </c>
      <c r="C257" t="s">
        <v>57</v>
      </c>
      <c r="D257" t="s">
        <v>153</v>
      </c>
      <c r="E257" t="s">
        <v>627</v>
      </c>
      <c r="G257" t="s">
        <v>628</v>
      </c>
      <c r="H257">
        <v>2003</v>
      </c>
      <c r="I257" t="s">
        <v>62</v>
      </c>
      <c r="J257"/>
      <c r="K257" s="50">
        <v>1738</v>
      </c>
      <c r="L257" s="68" t="s">
        <v>842</v>
      </c>
      <c r="M257" s="69">
        <v>2043</v>
      </c>
      <c r="N257" s="3" t="s">
        <v>185</v>
      </c>
      <c r="O257" t="s">
        <v>64</v>
      </c>
      <c r="P257" s="53">
        <v>100</v>
      </c>
      <c r="Q257" t="s">
        <v>136</v>
      </c>
      <c r="R257" t="s">
        <v>213</v>
      </c>
      <c r="S257" s="50">
        <v>68</v>
      </c>
      <c r="T257" s="8" t="s">
        <v>67</v>
      </c>
      <c r="U257" s="50">
        <v>12</v>
      </c>
      <c r="V257" s="50">
        <v>340</v>
      </c>
      <c r="W257" s="50">
        <f>Tabel1[[#This Row],[Aantal panelen]]*Tabel1[[#This Row],[Paneelpiekvermogen '[Wp']]]/1000</f>
        <v>4.08</v>
      </c>
      <c r="X257" s="50">
        <f>IFERROR(Tabel1[[#This Row],[Totaal piekvermogen '[kWp']]]*1000/Tabel1[[#This Row],[Bruto dakoppervlak '[m2']]],"N.v.t.")</f>
        <v>60</v>
      </c>
      <c r="Y257" s="50">
        <v>824.4</v>
      </c>
      <c r="Z257" s="50">
        <f>Tabel1[[#This Row],[Totaal piekvermogen '[kWp']]]*Tabel1[[#This Row],[Specifieke opbrengst '[kWh/kWp jaar']]]</f>
        <v>3363.5520000000001</v>
      </c>
      <c r="AA257" t="s">
        <v>68</v>
      </c>
      <c r="AB257" t="s">
        <v>69</v>
      </c>
      <c r="AC257" s="50">
        <v>10</v>
      </c>
      <c r="AD257" t="s">
        <v>70</v>
      </c>
      <c r="AE257" t="s">
        <v>491</v>
      </c>
      <c r="AF257" s="9" t="s">
        <v>629</v>
      </c>
      <c r="AG257" s="9">
        <v>4936946</v>
      </c>
      <c r="AH257" s="9" t="s">
        <v>73</v>
      </c>
      <c r="AI257" s="60" t="s">
        <v>74</v>
      </c>
      <c r="AJ257" s="60">
        <v>160</v>
      </c>
      <c r="AK257" s="55">
        <v>51</v>
      </c>
      <c r="AL257" s="55">
        <v>24</v>
      </c>
      <c r="AM257" s="21">
        <v>43671.15625</v>
      </c>
      <c r="AN257" s="9" t="s">
        <v>76</v>
      </c>
      <c r="AO257" s="9" t="s">
        <v>77</v>
      </c>
      <c r="AP257" s="9" t="s">
        <v>493</v>
      </c>
      <c r="AR257" t="str">
        <f t="shared" si="135"/>
        <v>Gedeeld met ZH000307 -D01</v>
      </c>
      <c r="AS257" t="str">
        <f t="shared" si="135"/>
        <v>Gedeeld met ZH000307 -D01</v>
      </c>
      <c r="AT257" s="51" t="str">
        <f t="shared" si="135"/>
        <v>Gedeeld met ZH000307 -D01</v>
      </c>
      <c r="AU257" s="51" t="str">
        <f t="shared" si="135"/>
        <v>Gedeeld met ZH000307 -D01</v>
      </c>
      <c r="AV257" s="51" t="str">
        <f t="shared" si="135"/>
        <v>Gedeeld met ZH000307 -D01</v>
      </c>
      <c r="AW257" s="51" t="str">
        <f t="shared" si="135"/>
        <v>Gedeeld met ZH000307 -D01</v>
      </c>
      <c r="AX257" s="51" t="str">
        <f t="shared" si="135"/>
        <v>Gedeeld met ZH000307 -D01</v>
      </c>
      <c r="AY257" s="51" t="str">
        <f t="shared" si="135"/>
        <v>Gedeeld met ZH000307 -D01</v>
      </c>
      <c r="AZ257" s="51" t="str">
        <f t="shared" si="135"/>
        <v>Gedeeld met ZH000307 -D01</v>
      </c>
      <c r="BA257" s="51" t="str">
        <f t="shared" si="135"/>
        <v>Gedeeld met ZH000307 -D01</v>
      </c>
      <c r="BB257" s="51" t="str">
        <f t="shared" si="135"/>
        <v>Gedeeld met ZH000307 -D01</v>
      </c>
      <c r="BC257" s="51" t="str">
        <f t="shared" si="135"/>
        <v>Gedeeld met ZH000307 -D01</v>
      </c>
      <c r="BD257" s="51" t="str">
        <f t="shared" si="135"/>
        <v>Gedeeld met ZH000307 -D01</v>
      </c>
      <c r="BE257" s="51" t="str">
        <f t="shared" si="135"/>
        <v>Gedeeld met ZH000307 -D01</v>
      </c>
      <c r="BF257" s="51" t="str">
        <f t="shared" si="135"/>
        <v>Gedeeld met ZH000307 -D01</v>
      </c>
      <c r="BG257" s="51" t="s">
        <v>553</v>
      </c>
    </row>
    <row r="258" spans="1:59" x14ac:dyDescent="0.2">
      <c r="A258" t="str">
        <f>Tabel1[[#This Row],[Objectcode]]&amp;"-"&amp;Tabel1[[#This Row],[Dakcode]]</f>
        <v>ZH000307a-D01</v>
      </c>
      <c r="B258" t="s">
        <v>632</v>
      </c>
      <c r="C258" t="s">
        <v>57</v>
      </c>
      <c r="D258" t="s">
        <v>58</v>
      </c>
      <c r="E258" t="s">
        <v>627</v>
      </c>
      <c r="G258" t="s">
        <v>628</v>
      </c>
      <c r="H258">
        <v>2003</v>
      </c>
      <c r="I258" t="s">
        <v>62</v>
      </c>
      <c r="J258"/>
      <c r="K258" s="50">
        <v>1738</v>
      </c>
      <c r="L258" s="68" t="s">
        <v>130</v>
      </c>
      <c r="M258" s="69" t="s">
        <v>475</v>
      </c>
      <c r="N258" s="3" t="s">
        <v>185</v>
      </c>
      <c r="O258" t="s">
        <v>114</v>
      </c>
      <c r="P258" s="51" t="s">
        <v>114</v>
      </c>
      <c r="Q258" t="s">
        <v>536</v>
      </c>
      <c r="R258" t="s">
        <v>86</v>
      </c>
      <c r="S258" s="50" t="s">
        <v>213</v>
      </c>
      <c r="T258" s="8" t="s">
        <v>67</v>
      </c>
      <c r="U258" s="50">
        <v>110</v>
      </c>
      <c r="V258" s="50">
        <v>340</v>
      </c>
      <c r="W258" s="50">
        <f>Tabel1[[#This Row],[Aantal panelen]]*Tabel1[[#This Row],[Paneelpiekvermogen '[Wp']]]/1000</f>
        <v>37.4</v>
      </c>
      <c r="X258" s="50" t="str">
        <f>IFERROR(Tabel1[[#This Row],[Totaal piekvermogen '[kWp']]]*1000/Tabel1[[#This Row],[Bruto dakoppervlak '[m2']]],"N.v.t.")</f>
        <v>N.v.t.</v>
      </c>
      <c r="Y258" s="50">
        <v>824.4</v>
      </c>
      <c r="Z258" s="50">
        <f>Tabel1[[#This Row],[Totaal piekvermogen '[kWp']]]*Tabel1[[#This Row],[Specifieke opbrengst '[kWh/kWp jaar']]]</f>
        <v>30832.559999999998</v>
      </c>
      <c r="AA258" t="s">
        <v>68</v>
      </c>
      <c r="AB258" t="s">
        <v>147</v>
      </c>
      <c r="AC258" s="50">
        <v>10</v>
      </c>
      <c r="AD258" t="s">
        <v>70</v>
      </c>
      <c r="AE258" t="s">
        <v>491</v>
      </c>
      <c r="AF258" s="9" t="s">
        <v>629</v>
      </c>
      <c r="AG258" s="9" t="str">
        <f t="shared" ref="AG258:AP258" si="136">"Gedeeld met "&amp;$A$254</f>
        <v>Gedeeld met ZH000307 -D01</v>
      </c>
      <c r="AH258" s="9" t="str">
        <f t="shared" si="136"/>
        <v>Gedeeld met ZH000307 -D01</v>
      </c>
      <c r="AI258" s="60" t="str">
        <f t="shared" si="136"/>
        <v>Gedeeld met ZH000307 -D01</v>
      </c>
      <c r="AJ258" s="60" t="str">
        <f t="shared" si="136"/>
        <v>Gedeeld met ZH000307 -D01</v>
      </c>
      <c r="AK258" s="60" t="str">
        <f t="shared" si="136"/>
        <v>Gedeeld met ZH000307 -D01</v>
      </c>
      <c r="AL258" s="60" t="str">
        <f t="shared" si="136"/>
        <v>Gedeeld met ZH000307 -D01</v>
      </c>
      <c r="AM258" s="9" t="str">
        <f t="shared" si="136"/>
        <v>Gedeeld met ZH000307 -D01</v>
      </c>
      <c r="AN258" s="9" t="str">
        <f t="shared" si="136"/>
        <v>Gedeeld met ZH000307 -D01</v>
      </c>
      <c r="AO258" s="9" t="str">
        <f t="shared" si="136"/>
        <v>Gedeeld met ZH000307 -D01</v>
      </c>
      <c r="AP258" s="9" t="str">
        <f t="shared" si="136"/>
        <v>Gedeeld met ZH000307 -D01</v>
      </c>
      <c r="AR258" t="str">
        <f t="shared" si="135"/>
        <v>Gedeeld met ZH000307 -D01</v>
      </c>
      <c r="AS258" t="str">
        <f t="shared" si="135"/>
        <v>Gedeeld met ZH000307 -D01</v>
      </c>
      <c r="AT258" s="51" t="str">
        <f t="shared" si="135"/>
        <v>Gedeeld met ZH000307 -D01</v>
      </c>
      <c r="AU258" s="51" t="str">
        <f t="shared" si="135"/>
        <v>Gedeeld met ZH000307 -D01</v>
      </c>
      <c r="AV258" s="51" t="str">
        <f t="shared" si="135"/>
        <v>Gedeeld met ZH000307 -D01</v>
      </c>
      <c r="AW258" s="51" t="str">
        <f t="shared" si="135"/>
        <v>Gedeeld met ZH000307 -D01</v>
      </c>
      <c r="AX258" s="51" t="str">
        <f t="shared" si="135"/>
        <v>Gedeeld met ZH000307 -D01</v>
      </c>
      <c r="AY258" s="51" t="str">
        <f t="shared" si="135"/>
        <v>Gedeeld met ZH000307 -D01</v>
      </c>
      <c r="AZ258" s="51" t="str">
        <f t="shared" si="135"/>
        <v>Gedeeld met ZH000307 -D01</v>
      </c>
      <c r="BA258" s="51" t="str">
        <f t="shared" si="135"/>
        <v>Gedeeld met ZH000307 -D01</v>
      </c>
      <c r="BB258" s="51" t="str">
        <f t="shared" si="135"/>
        <v>Gedeeld met ZH000307 -D01</v>
      </c>
      <c r="BC258" s="51" t="str">
        <f t="shared" si="135"/>
        <v>Gedeeld met ZH000307 -D01</v>
      </c>
      <c r="BD258" s="51" t="str">
        <f t="shared" si="135"/>
        <v>Gedeeld met ZH000307 -D01</v>
      </c>
      <c r="BE258" s="51" t="str">
        <f t="shared" si="135"/>
        <v>Gedeeld met ZH000307 -D01</v>
      </c>
      <c r="BF258" s="51" t="str">
        <f t="shared" si="135"/>
        <v>Gedeeld met ZH000307 -D01</v>
      </c>
      <c r="BG258" s="51" t="s">
        <v>553</v>
      </c>
    </row>
    <row r="259" spans="1:59" x14ac:dyDescent="0.2">
      <c r="A259" t="str">
        <f>Tabel1[[#This Row],[Objectcode]]&amp;"-"&amp;Tabel1[[#This Row],[Dakcode]]</f>
        <v>ZH000313-D01</v>
      </c>
      <c r="B259" t="s">
        <v>633</v>
      </c>
      <c r="C259" t="s">
        <v>57</v>
      </c>
      <c r="D259" t="s">
        <v>58</v>
      </c>
      <c r="E259" t="s">
        <v>634</v>
      </c>
      <c r="G259" t="s">
        <v>635</v>
      </c>
      <c r="H259">
        <v>2000</v>
      </c>
      <c r="I259" t="s">
        <v>62</v>
      </c>
      <c r="J259"/>
      <c r="K259" s="50">
        <v>2127</v>
      </c>
      <c r="L259" s="68" t="s">
        <v>847</v>
      </c>
      <c r="M259" s="69">
        <v>2035</v>
      </c>
      <c r="N259" s="3" t="s">
        <v>185</v>
      </c>
      <c r="O259" t="s">
        <v>114</v>
      </c>
      <c r="P259" s="53" t="s">
        <v>114</v>
      </c>
      <c r="Q259" t="s">
        <v>114</v>
      </c>
      <c r="R259" t="s">
        <v>114</v>
      </c>
      <c r="S259" s="53" t="s">
        <v>114</v>
      </c>
      <c r="T259" s="8" t="s">
        <v>80</v>
      </c>
      <c r="U259" s="50">
        <v>0</v>
      </c>
      <c r="V259" s="50">
        <v>340</v>
      </c>
      <c r="W259" s="50">
        <f>Tabel1[[#This Row],[Aantal panelen]]*Tabel1[[#This Row],[Paneelpiekvermogen '[Wp']]]/1000</f>
        <v>0</v>
      </c>
      <c r="X259" s="51" t="s">
        <v>114</v>
      </c>
      <c r="Y259" s="50" t="s">
        <v>114</v>
      </c>
      <c r="Z259" s="50" t="s">
        <v>114</v>
      </c>
      <c r="AA259" t="s">
        <v>114</v>
      </c>
      <c r="AB259" t="s">
        <v>114</v>
      </c>
      <c r="AC259" s="50" t="s">
        <v>114</v>
      </c>
      <c r="AD259" t="s">
        <v>114</v>
      </c>
      <c r="AE259" t="s">
        <v>115</v>
      </c>
      <c r="AF259" s="9" t="s">
        <v>636</v>
      </c>
      <c r="AG259" s="9">
        <v>1016050215</v>
      </c>
      <c r="AH259" s="9" t="s">
        <v>73</v>
      </c>
      <c r="AI259" s="60" t="s">
        <v>74</v>
      </c>
      <c r="AJ259" s="60" t="s">
        <v>162</v>
      </c>
      <c r="AK259" s="55">
        <v>45</v>
      </c>
      <c r="AL259" s="55">
        <v>33</v>
      </c>
      <c r="AM259" s="21">
        <v>43671.083333333336</v>
      </c>
      <c r="AN259" s="9" t="s">
        <v>76</v>
      </c>
      <c r="AO259" s="9" t="s">
        <v>77</v>
      </c>
      <c r="AP259" s="9" t="s">
        <v>163</v>
      </c>
      <c r="AR259" t="s">
        <v>338</v>
      </c>
      <c r="AS259" t="s">
        <v>213</v>
      </c>
      <c r="AT259" s="51" t="s">
        <v>637</v>
      </c>
      <c r="AU259" s="51" t="s">
        <v>638</v>
      </c>
      <c r="AV259" s="51" t="s">
        <v>81</v>
      </c>
      <c r="AW259" s="51" t="s">
        <v>81</v>
      </c>
      <c r="AX259" s="51">
        <v>4</v>
      </c>
      <c r="AY259" s="52">
        <v>0</v>
      </c>
      <c r="AZ259" s="52">
        <v>0</v>
      </c>
      <c r="BA259" s="52">
        <v>4</v>
      </c>
      <c r="BB259" s="52">
        <v>0</v>
      </c>
      <c r="BC259" s="52">
        <v>0</v>
      </c>
      <c r="BD259" s="51">
        <f>(AX259*22)+(AY259*50)+(BB259*22)+(BC259*11)</f>
        <v>88</v>
      </c>
      <c r="BE259" s="51" t="s">
        <v>639</v>
      </c>
      <c r="BF259" s="51" t="s">
        <v>82</v>
      </c>
      <c r="BG259" s="51" t="s">
        <v>798</v>
      </c>
    </row>
    <row r="260" spans="1:59" x14ac:dyDescent="0.2">
      <c r="A260" t="str">
        <f>Tabel1[[#This Row],[Objectcode]]&amp;"-"&amp;Tabel1[[#This Row],[Dakcode]]</f>
        <v>ZH000313-D02</v>
      </c>
      <c r="B260" t="s">
        <v>633</v>
      </c>
      <c r="C260" t="s">
        <v>57</v>
      </c>
      <c r="D260" t="s">
        <v>94</v>
      </c>
      <c r="E260" t="s">
        <v>634</v>
      </c>
      <c r="G260" t="s">
        <v>635</v>
      </c>
      <c r="H260">
        <v>2000</v>
      </c>
      <c r="I260" t="s">
        <v>62</v>
      </c>
      <c r="J260"/>
      <c r="K260" s="50">
        <v>2127</v>
      </c>
      <c r="L260" s="68" t="s">
        <v>847</v>
      </c>
      <c r="M260" s="69">
        <v>2023</v>
      </c>
      <c r="N260" s="3" t="s">
        <v>185</v>
      </c>
      <c r="O260" t="s">
        <v>114</v>
      </c>
      <c r="P260" s="53" t="s">
        <v>114</v>
      </c>
      <c r="Q260" t="s">
        <v>114</v>
      </c>
      <c r="R260" t="s">
        <v>114</v>
      </c>
      <c r="S260" s="53" t="s">
        <v>114</v>
      </c>
      <c r="T260" s="8" t="s">
        <v>80</v>
      </c>
      <c r="U260" s="50">
        <v>0</v>
      </c>
      <c r="V260" s="50">
        <v>340</v>
      </c>
      <c r="W260" s="50">
        <f>Tabel1[[#This Row],[Aantal panelen]]*Tabel1[[#This Row],[Paneelpiekvermogen '[Wp']]]/1000</f>
        <v>0</v>
      </c>
      <c r="X260" s="51" t="s">
        <v>114</v>
      </c>
      <c r="Y260" s="50" t="s">
        <v>114</v>
      </c>
      <c r="Z260" s="50" t="s">
        <v>114</v>
      </c>
      <c r="AA260" t="s">
        <v>114</v>
      </c>
      <c r="AB260" t="s">
        <v>114</v>
      </c>
      <c r="AC260" s="50" t="s">
        <v>114</v>
      </c>
      <c r="AD260" t="s">
        <v>114</v>
      </c>
      <c r="AE260" t="s">
        <v>115</v>
      </c>
      <c r="AF260" s="9" t="s">
        <v>636</v>
      </c>
      <c r="AG260" s="9" t="str">
        <f t="shared" ref="AG260:AP261" si="137">"Gedeeld met "&amp;$A$259</f>
        <v>Gedeeld met ZH000313-D01</v>
      </c>
      <c r="AH260" s="9" t="str">
        <f t="shared" si="137"/>
        <v>Gedeeld met ZH000313-D01</v>
      </c>
      <c r="AI260" s="60" t="str">
        <f t="shared" si="137"/>
        <v>Gedeeld met ZH000313-D01</v>
      </c>
      <c r="AJ260" s="60" t="str">
        <f t="shared" si="137"/>
        <v>Gedeeld met ZH000313-D01</v>
      </c>
      <c r="AK260" s="60" t="str">
        <f t="shared" si="137"/>
        <v>Gedeeld met ZH000313-D01</v>
      </c>
      <c r="AL260" s="60" t="str">
        <f t="shared" si="137"/>
        <v>Gedeeld met ZH000313-D01</v>
      </c>
      <c r="AM260" s="9" t="str">
        <f t="shared" si="137"/>
        <v>Gedeeld met ZH000313-D01</v>
      </c>
      <c r="AN260" s="9" t="str">
        <f t="shared" si="137"/>
        <v>Gedeeld met ZH000313-D01</v>
      </c>
      <c r="AO260" s="9" t="str">
        <f t="shared" si="137"/>
        <v>Gedeeld met ZH000313-D01</v>
      </c>
      <c r="AP260" s="9" t="str">
        <f t="shared" si="137"/>
        <v>Gedeeld met ZH000313-D01</v>
      </c>
      <c r="AR260" t="str">
        <f t="shared" ref="AR260:BF261" si="138">"Gedeeld met "&amp;$A$259</f>
        <v>Gedeeld met ZH000313-D01</v>
      </c>
      <c r="AS260" t="str">
        <f t="shared" si="138"/>
        <v>Gedeeld met ZH000313-D01</v>
      </c>
      <c r="AT260" s="51" t="str">
        <f t="shared" si="138"/>
        <v>Gedeeld met ZH000313-D01</v>
      </c>
      <c r="AU260" s="51" t="str">
        <f t="shared" si="138"/>
        <v>Gedeeld met ZH000313-D01</v>
      </c>
      <c r="AV260" s="51" t="str">
        <f t="shared" si="138"/>
        <v>Gedeeld met ZH000313-D01</v>
      </c>
      <c r="AW260" s="51" t="str">
        <f t="shared" si="138"/>
        <v>Gedeeld met ZH000313-D01</v>
      </c>
      <c r="AX260" s="51" t="str">
        <f t="shared" si="138"/>
        <v>Gedeeld met ZH000313-D01</v>
      </c>
      <c r="AY260" s="51" t="str">
        <f t="shared" si="138"/>
        <v>Gedeeld met ZH000313-D01</v>
      </c>
      <c r="AZ260" s="51" t="str">
        <f t="shared" si="138"/>
        <v>Gedeeld met ZH000313-D01</v>
      </c>
      <c r="BA260" s="51" t="str">
        <f t="shared" si="138"/>
        <v>Gedeeld met ZH000313-D01</v>
      </c>
      <c r="BB260" s="51" t="str">
        <f t="shared" si="138"/>
        <v>Gedeeld met ZH000313-D01</v>
      </c>
      <c r="BC260" s="51" t="str">
        <f t="shared" si="138"/>
        <v>Gedeeld met ZH000313-D01</v>
      </c>
      <c r="BD260" s="51" t="str">
        <f t="shared" si="138"/>
        <v>Gedeeld met ZH000313-D01</v>
      </c>
      <c r="BE260" s="51" t="str">
        <f t="shared" si="138"/>
        <v>Gedeeld met ZH000313-D01</v>
      </c>
      <c r="BF260" s="51" t="str">
        <f t="shared" si="138"/>
        <v>Gedeeld met ZH000313-D01</v>
      </c>
      <c r="BG260" s="51" t="s">
        <v>553</v>
      </c>
    </row>
    <row r="261" spans="1:59" x14ac:dyDescent="0.2">
      <c r="A261" t="str">
        <f>Tabel1[[#This Row],[Objectcode]]&amp;"-"&amp;Tabel1[[#This Row],[Dakcode]]</f>
        <v>ZH000313-D03</v>
      </c>
      <c r="B261" t="s">
        <v>633</v>
      </c>
      <c r="C261" t="s">
        <v>57</v>
      </c>
      <c r="D261" t="s">
        <v>126</v>
      </c>
      <c r="E261" t="s">
        <v>634</v>
      </c>
      <c r="G261" t="s">
        <v>635</v>
      </c>
      <c r="H261">
        <v>2000</v>
      </c>
      <c r="I261" t="s">
        <v>62</v>
      </c>
      <c r="J261"/>
      <c r="K261" s="50">
        <v>2127</v>
      </c>
      <c r="L261" s="68" t="s">
        <v>847</v>
      </c>
      <c r="M261" s="69">
        <v>2023</v>
      </c>
      <c r="N261" s="3" t="s">
        <v>185</v>
      </c>
      <c r="O261" t="s">
        <v>64</v>
      </c>
      <c r="P261" s="53">
        <v>45</v>
      </c>
      <c r="Q261" t="s">
        <v>136</v>
      </c>
      <c r="R261" t="s">
        <v>88</v>
      </c>
      <c r="S261" s="50">
        <v>612</v>
      </c>
      <c r="T261" s="8" t="s">
        <v>67</v>
      </c>
      <c r="U261" s="50">
        <v>118</v>
      </c>
      <c r="V261" s="50">
        <v>340</v>
      </c>
      <c r="W261" s="50">
        <f>Tabel1[[#This Row],[Aantal panelen]]*Tabel1[[#This Row],[Paneelpiekvermogen '[Wp']]]/1000</f>
        <v>40.119999999999997</v>
      </c>
      <c r="X261" s="50">
        <f>IFERROR(Tabel1[[#This Row],[Totaal piekvermogen '[kWp']]]*1000/Tabel1[[#This Row],[Bruto dakoppervlak '[m2']]],"N.v.t.")</f>
        <v>65.555555555555557</v>
      </c>
      <c r="Y261" s="53">
        <v>879.7</v>
      </c>
      <c r="Z261" s="50">
        <f>Tabel1[[#This Row],[Totaal piekvermogen '[kWp']]]*Tabel1[[#This Row],[Specifieke opbrengst '[kWh/kWp jaar']]]</f>
        <v>35293.563999999998</v>
      </c>
      <c r="AA261" t="s">
        <v>68</v>
      </c>
      <c r="AB261" t="s">
        <v>328</v>
      </c>
      <c r="AC261" s="50">
        <v>10</v>
      </c>
      <c r="AD261" t="s">
        <v>70</v>
      </c>
      <c r="AE261" t="s">
        <v>115</v>
      </c>
      <c r="AF261" s="9" t="s">
        <v>636</v>
      </c>
      <c r="AG261" s="9" t="str">
        <f t="shared" si="137"/>
        <v>Gedeeld met ZH000313-D01</v>
      </c>
      <c r="AH261" s="9" t="str">
        <f t="shared" si="137"/>
        <v>Gedeeld met ZH000313-D01</v>
      </c>
      <c r="AI261" s="60" t="str">
        <f t="shared" si="137"/>
        <v>Gedeeld met ZH000313-D01</v>
      </c>
      <c r="AJ261" s="60" t="str">
        <f t="shared" si="137"/>
        <v>Gedeeld met ZH000313-D01</v>
      </c>
      <c r="AK261" s="60" t="str">
        <f t="shared" si="137"/>
        <v>Gedeeld met ZH000313-D01</v>
      </c>
      <c r="AL261" s="60" t="str">
        <f t="shared" si="137"/>
        <v>Gedeeld met ZH000313-D01</v>
      </c>
      <c r="AM261" s="9" t="str">
        <f t="shared" si="137"/>
        <v>Gedeeld met ZH000313-D01</v>
      </c>
      <c r="AN261" s="9" t="str">
        <f t="shared" si="137"/>
        <v>Gedeeld met ZH000313-D01</v>
      </c>
      <c r="AO261" s="9" t="str">
        <f t="shared" si="137"/>
        <v>Gedeeld met ZH000313-D01</v>
      </c>
      <c r="AP261" s="9" t="str">
        <f t="shared" si="137"/>
        <v>Gedeeld met ZH000313-D01</v>
      </c>
      <c r="AR261" t="str">
        <f t="shared" si="138"/>
        <v>Gedeeld met ZH000313-D01</v>
      </c>
      <c r="AS261" t="str">
        <f t="shared" si="138"/>
        <v>Gedeeld met ZH000313-D01</v>
      </c>
      <c r="AT261" s="51" t="str">
        <f t="shared" si="138"/>
        <v>Gedeeld met ZH000313-D01</v>
      </c>
      <c r="AU261" s="51" t="str">
        <f t="shared" si="138"/>
        <v>Gedeeld met ZH000313-D01</v>
      </c>
      <c r="AV261" s="51" t="str">
        <f t="shared" si="138"/>
        <v>Gedeeld met ZH000313-D01</v>
      </c>
      <c r="AW261" s="51" t="str">
        <f t="shared" si="138"/>
        <v>Gedeeld met ZH000313-D01</v>
      </c>
      <c r="AX261" s="51" t="str">
        <f t="shared" si="138"/>
        <v>Gedeeld met ZH000313-D01</v>
      </c>
      <c r="AY261" s="51" t="str">
        <f t="shared" si="138"/>
        <v>Gedeeld met ZH000313-D01</v>
      </c>
      <c r="AZ261" s="51" t="str">
        <f t="shared" si="138"/>
        <v>Gedeeld met ZH000313-D01</v>
      </c>
      <c r="BA261" s="51" t="str">
        <f t="shared" si="138"/>
        <v>Gedeeld met ZH000313-D01</v>
      </c>
      <c r="BB261" s="51" t="str">
        <f t="shared" si="138"/>
        <v>Gedeeld met ZH000313-D01</v>
      </c>
      <c r="BC261" s="51" t="str">
        <f t="shared" si="138"/>
        <v>Gedeeld met ZH000313-D01</v>
      </c>
      <c r="BD261" s="51" t="str">
        <f t="shared" si="138"/>
        <v>Gedeeld met ZH000313-D01</v>
      </c>
      <c r="BE261" s="51" t="str">
        <f t="shared" si="138"/>
        <v>Gedeeld met ZH000313-D01</v>
      </c>
      <c r="BF261" s="51" t="str">
        <f t="shared" si="138"/>
        <v>Gedeeld met ZH000313-D01</v>
      </c>
      <c r="BG261" s="51" t="s">
        <v>553</v>
      </c>
    </row>
    <row r="262" spans="1:59" x14ac:dyDescent="0.2">
      <c r="A262" t="str">
        <f>Tabel1[[#This Row],[Objectcode]]&amp;"-"&amp;Tabel1[[#This Row],[Dakcode]]</f>
        <v>ZH000314-</v>
      </c>
      <c r="B262" t="s">
        <v>640</v>
      </c>
      <c r="C262" t="s">
        <v>173</v>
      </c>
      <c r="E262" t="s">
        <v>634</v>
      </c>
      <c r="G262" t="s">
        <v>635</v>
      </c>
      <c r="H262">
        <v>2000</v>
      </c>
      <c r="I262" t="s">
        <v>62</v>
      </c>
      <c r="J262"/>
      <c r="K262" s="50">
        <v>2127</v>
      </c>
      <c r="L262" s="68" t="s">
        <v>864</v>
      </c>
      <c r="M262" s="69" t="s">
        <v>475</v>
      </c>
      <c r="N262" s="3" t="s">
        <v>185</v>
      </c>
      <c r="O262" t="s">
        <v>64</v>
      </c>
      <c r="P262" s="53" t="s">
        <v>79</v>
      </c>
      <c r="Q262" s="10" t="s">
        <v>79</v>
      </c>
      <c r="R262" s="10" t="s">
        <v>79</v>
      </c>
      <c r="S262" s="50" t="s">
        <v>79</v>
      </c>
      <c r="T262" s="8" t="s">
        <v>67</v>
      </c>
      <c r="U262" s="50">
        <v>110</v>
      </c>
      <c r="V262" s="50">
        <v>340</v>
      </c>
      <c r="W262" s="50">
        <f>Tabel1[[#This Row],[Aantal panelen]]*Tabel1[[#This Row],[Paneelpiekvermogen '[Wp']]]/1000</f>
        <v>37.4</v>
      </c>
      <c r="X262" s="50" t="str">
        <f>IFERROR(Tabel1[[#This Row],[Totaal piekvermogen '[kWp']]]*1000/Tabel1[[#This Row],[Bruto dakoppervlak '[m2']]],"N.v.t.")</f>
        <v>N.v.t.</v>
      </c>
      <c r="Y262" s="53">
        <v>879.7</v>
      </c>
      <c r="Z262" s="50">
        <f>Tabel1[[#This Row],[Totaal piekvermogen '[kWp']]]*Tabel1[[#This Row],[Specifieke opbrengst '[kWh/kWp jaar']]]</f>
        <v>32900.78</v>
      </c>
      <c r="AA262" t="s">
        <v>68</v>
      </c>
      <c r="AB262" t="s">
        <v>147</v>
      </c>
      <c r="AC262" s="50">
        <v>10</v>
      </c>
      <c r="AD262" t="s">
        <v>70</v>
      </c>
      <c r="AE262" t="s">
        <v>115</v>
      </c>
      <c r="AF262" s="9" t="s">
        <v>636</v>
      </c>
      <c r="AG262" s="9" t="str">
        <f>"Gedeeld met "&amp;$A$259</f>
        <v>Gedeeld met ZH000313-D01</v>
      </c>
      <c r="AH262" s="9" t="str">
        <f t="shared" ref="AH262:AP262" si="139">"Gedeeld met "&amp;$A$261</f>
        <v>Gedeeld met ZH000313-D03</v>
      </c>
      <c r="AI262" s="60" t="str">
        <f t="shared" si="139"/>
        <v>Gedeeld met ZH000313-D03</v>
      </c>
      <c r="AJ262" s="60" t="str">
        <f t="shared" si="139"/>
        <v>Gedeeld met ZH000313-D03</v>
      </c>
      <c r="AK262" s="60" t="str">
        <f t="shared" si="139"/>
        <v>Gedeeld met ZH000313-D03</v>
      </c>
      <c r="AL262" s="60" t="str">
        <f t="shared" si="139"/>
        <v>Gedeeld met ZH000313-D03</v>
      </c>
      <c r="AM262" s="9" t="str">
        <f t="shared" si="139"/>
        <v>Gedeeld met ZH000313-D03</v>
      </c>
      <c r="AN262" s="9" t="str">
        <f t="shared" si="139"/>
        <v>Gedeeld met ZH000313-D03</v>
      </c>
      <c r="AO262" s="9" t="str">
        <f t="shared" si="139"/>
        <v>Gedeeld met ZH000313-D03</v>
      </c>
      <c r="AP262" s="9" t="str">
        <f t="shared" si="139"/>
        <v>Gedeeld met ZH000313-D03</v>
      </c>
      <c r="AR262" t="str">
        <f t="shared" ref="AR262:BF262" si="140">"Gedeeld met "&amp;$A$261</f>
        <v>Gedeeld met ZH000313-D03</v>
      </c>
      <c r="AS262" t="str">
        <f t="shared" si="140"/>
        <v>Gedeeld met ZH000313-D03</v>
      </c>
      <c r="AT262" s="51" t="str">
        <f t="shared" si="140"/>
        <v>Gedeeld met ZH000313-D03</v>
      </c>
      <c r="AU262" s="51" t="str">
        <f t="shared" si="140"/>
        <v>Gedeeld met ZH000313-D03</v>
      </c>
      <c r="AV262" s="51" t="str">
        <f t="shared" si="140"/>
        <v>Gedeeld met ZH000313-D03</v>
      </c>
      <c r="AW262" s="51" t="str">
        <f t="shared" si="140"/>
        <v>Gedeeld met ZH000313-D03</v>
      </c>
      <c r="AX262" s="51" t="str">
        <f t="shared" si="140"/>
        <v>Gedeeld met ZH000313-D03</v>
      </c>
      <c r="AY262" s="51" t="str">
        <f t="shared" si="140"/>
        <v>Gedeeld met ZH000313-D03</v>
      </c>
      <c r="AZ262" s="51" t="str">
        <f t="shared" si="140"/>
        <v>Gedeeld met ZH000313-D03</v>
      </c>
      <c r="BA262" s="51" t="str">
        <f t="shared" si="140"/>
        <v>Gedeeld met ZH000313-D03</v>
      </c>
      <c r="BB262" s="51" t="str">
        <f t="shared" si="140"/>
        <v>Gedeeld met ZH000313-D03</v>
      </c>
      <c r="BC262" s="51" t="str">
        <f t="shared" si="140"/>
        <v>Gedeeld met ZH000313-D03</v>
      </c>
      <c r="BD262" s="51" t="str">
        <f t="shared" si="140"/>
        <v>Gedeeld met ZH000313-D03</v>
      </c>
      <c r="BE262" s="51" t="str">
        <f t="shared" si="140"/>
        <v>Gedeeld met ZH000313-D03</v>
      </c>
      <c r="BF262" s="51" t="str">
        <f t="shared" si="140"/>
        <v>Gedeeld met ZH000313-D03</v>
      </c>
      <c r="BG262" s="51" t="s">
        <v>553</v>
      </c>
    </row>
    <row r="263" spans="1:59" x14ac:dyDescent="0.2">
      <c r="A263" t="str">
        <f>Tabel1[[#This Row],[Objectcode]]&amp;"-"&amp;Tabel1[[#This Row],[Dakcode]]</f>
        <v>ZH000361-</v>
      </c>
      <c r="B263" t="s">
        <v>641</v>
      </c>
      <c r="C263" t="s">
        <v>173</v>
      </c>
      <c r="E263" t="s">
        <v>642</v>
      </c>
      <c r="G263" t="s">
        <v>643</v>
      </c>
      <c r="H263">
        <v>1996</v>
      </c>
      <c r="I263" t="s">
        <v>113</v>
      </c>
      <c r="J263"/>
      <c r="K263" s="50">
        <v>340</v>
      </c>
      <c r="L263" s="68" t="s">
        <v>130</v>
      </c>
      <c r="M263" s="69" t="s">
        <v>475</v>
      </c>
      <c r="N263" s="3" t="s">
        <v>185</v>
      </c>
      <c r="O263" t="s">
        <v>114</v>
      </c>
      <c r="P263" s="53" t="s">
        <v>114</v>
      </c>
      <c r="Q263" t="s">
        <v>114</v>
      </c>
      <c r="R263" t="s">
        <v>114</v>
      </c>
      <c r="S263" s="53" t="s">
        <v>114</v>
      </c>
      <c r="T263" s="8" t="s">
        <v>80</v>
      </c>
      <c r="U263" s="50">
        <v>0</v>
      </c>
      <c r="V263" s="50">
        <v>340</v>
      </c>
      <c r="W263" s="50">
        <f>Tabel1[[#This Row],[Aantal panelen]]*Tabel1[[#This Row],[Paneelpiekvermogen '[Wp']]]/1000</f>
        <v>0</v>
      </c>
      <c r="X263" s="50" t="str">
        <f>IFERROR(Tabel1[[#This Row],[Totaal piekvermogen '[kWp']]]*1000/Tabel1[[#This Row],[Bruto dakoppervlak '[m2']]],"N.v.t.")</f>
        <v>N.v.t.</v>
      </c>
      <c r="Y263" s="50" t="s">
        <v>114</v>
      </c>
      <c r="Z263" s="50" t="s">
        <v>114</v>
      </c>
      <c r="AA263" t="s">
        <v>114</v>
      </c>
      <c r="AB263" t="s">
        <v>114</v>
      </c>
      <c r="AC263" s="50" t="s">
        <v>114</v>
      </c>
      <c r="AD263" t="s">
        <v>114</v>
      </c>
      <c r="AE263" t="s">
        <v>491</v>
      </c>
      <c r="AF263" s="9" t="s">
        <v>644</v>
      </c>
      <c r="AG263" s="9">
        <v>4913066</v>
      </c>
      <c r="AH263" s="9" t="s">
        <v>73</v>
      </c>
      <c r="AI263" s="60" t="s">
        <v>79</v>
      </c>
      <c r="AJ263" s="60" t="s">
        <v>645</v>
      </c>
      <c r="AK263" s="55">
        <v>65</v>
      </c>
      <c r="AL263" s="55">
        <v>32</v>
      </c>
      <c r="AM263" s="21">
        <v>43500.354166666664</v>
      </c>
      <c r="AN263" s="9" t="s">
        <v>76</v>
      </c>
      <c r="AO263" s="9" t="s">
        <v>77</v>
      </c>
      <c r="AP263" s="9" t="s">
        <v>77</v>
      </c>
      <c r="AR263" t="s">
        <v>338</v>
      </c>
      <c r="AS263" t="s">
        <v>752</v>
      </c>
      <c r="AT263" s="51" t="s">
        <v>79</v>
      </c>
      <c r="AU263" s="51" t="s">
        <v>79</v>
      </c>
      <c r="AV263" s="51" t="s">
        <v>81</v>
      </c>
      <c r="AW263" s="51" t="s">
        <v>114</v>
      </c>
      <c r="AX263" s="51">
        <v>2</v>
      </c>
      <c r="AY263" s="51">
        <v>0</v>
      </c>
      <c r="AZ263" s="51">
        <v>0</v>
      </c>
      <c r="BA263" s="51">
        <v>2</v>
      </c>
      <c r="BB263" s="51">
        <v>0</v>
      </c>
      <c r="BC263" s="51">
        <v>0</v>
      </c>
      <c r="BD263" s="51">
        <f t="shared" ref="BD263:BD269" si="141">(AX263*22)+(AY263*50)+(BB263*22)+(BC263*11)</f>
        <v>44</v>
      </c>
      <c r="BE263" s="51">
        <v>40</v>
      </c>
      <c r="BF263" s="51" t="s">
        <v>144</v>
      </c>
      <c r="BG263" s="51" t="s">
        <v>753</v>
      </c>
    </row>
    <row r="264" spans="1:59" s="11" customFormat="1" x14ac:dyDescent="0.2">
      <c r="A264" t="str">
        <f>Tabel1[[#This Row],[Objectcode]]&amp;"-"&amp;Tabel1[[#This Row],[Dakcode]]</f>
        <v>ZH000362a-</v>
      </c>
      <c r="B264" t="s">
        <v>651</v>
      </c>
      <c r="C264" t="s">
        <v>57</v>
      </c>
      <c r="D264"/>
      <c r="E264" t="s">
        <v>647</v>
      </c>
      <c r="F264"/>
      <c r="G264" t="s">
        <v>648</v>
      </c>
      <c r="H264">
        <v>1992</v>
      </c>
      <c r="I264" t="s">
        <v>113</v>
      </c>
      <c r="J264"/>
      <c r="K264" s="50">
        <v>1345</v>
      </c>
      <c r="L264" s="68" t="s">
        <v>864</v>
      </c>
      <c r="M264" s="69"/>
      <c r="N264" s="3" t="s">
        <v>185</v>
      </c>
      <c r="O264"/>
      <c r="P264" s="53"/>
      <c r="Q264"/>
      <c r="R264"/>
      <c r="S264" s="50"/>
      <c r="T264" s="8"/>
      <c r="U264" s="50"/>
      <c r="V264" s="50">
        <v>340</v>
      </c>
      <c r="W264" s="50">
        <f>Tabel1[[#This Row],[Aantal panelen]]*Tabel1[[#This Row],[Paneelpiekvermogen '[Wp']]]/1000</f>
        <v>0</v>
      </c>
      <c r="X264" s="50" t="str">
        <f>IFERROR(Tabel1[[#This Row],[Totaal piekvermogen '[kWp']]]*1000/Tabel1[[#This Row],[Bruto dakoppervlak '[m2']]],"N.v.t.")</f>
        <v>N.v.t.</v>
      </c>
      <c r="Y264" s="50"/>
      <c r="Z264" s="50">
        <f>Tabel1[[#This Row],[Totaal piekvermogen '[kWp']]]*Tabel1[[#This Row],[Specifieke opbrengst '[kWh/kWp jaar']]]</f>
        <v>0</v>
      </c>
      <c r="AA264"/>
      <c r="AB264"/>
      <c r="AC264" s="50"/>
      <c r="AD264"/>
      <c r="AE264" t="s">
        <v>491</v>
      </c>
      <c r="AF264" s="9" t="s">
        <v>649</v>
      </c>
      <c r="AG264" s="22"/>
      <c r="AH264" s="9"/>
      <c r="AI264" s="60"/>
      <c r="AJ264" s="60"/>
      <c r="AK264" s="55"/>
      <c r="AL264" s="55"/>
      <c r="AM264" s="21"/>
      <c r="AN264" s="9"/>
      <c r="AO264" s="9"/>
      <c r="AP264" s="9"/>
      <c r="AQ264" s="9"/>
      <c r="AR264"/>
      <c r="AS264"/>
      <c r="AT264" s="51"/>
      <c r="AU264" s="51"/>
      <c r="AV264" s="51"/>
      <c r="AW264" s="51"/>
      <c r="AX264" s="51"/>
      <c r="AY264" s="54"/>
      <c r="AZ264" s="54"/>
      <c r="BA264" s="54"/>
      <c r="BB264" s="54"/>
      <c r="BC264" s="54"/>
      <c r="BD264" s="51">
        <f t="shared" si="141"/>
        <v>0</v>
      </c>
      <c r="BE264" s="51"/>
      <c r="BF264" s="51"/>
      <c r="BG264" s="51"/>
    </row>
    <row r="265" spans="1:59" x14ac:dyDescent="0.2">
      <c r="A265" s="11" t="str">
        <f>Tabel1[[#This Row],[Objectcode]]&amp;"-"&amp;Tabel1[[#This Row],[Dakcode]]</f>
        <v>ZH000362-D01</v>
      </c>
      <c r="B265" s="11" t="s">
        <v>646</v>
      </c>
      <c r="C265" s="11" t="s">
        <v>57</v>
      </c>
      <c r="D265" s="11" t="s">
        <v>58</v>
      </c>
      <c r="E265" s="11" t="s">
        <v>647</v>
      </c>
      <c r="F265" s="11" t="s">
        <v>784</v>
      </c>
      <c r="G265" s="11" t="s">
        <v>648</v>
      </c>
      <c r="H265" s="11">
        <v>1992</v>
      </c>
      <c r="I265" s="11" t="s">
        <v>113</v>
      </c>
      <c r="J265" s="11"/>
      <c r="K265" s="61">
        <v>1345</v>
      </c>
      <c r="L265" s="77" t="s">
        <v>840</v>
      </c>
      <c r="M265" s="78">
        <v>2020</v>
      </c>
      <c r="N265" s="12" t="s">
        <v>185</v>
      </c>
      <c r="O265" s="11" t="s">
        <v>64</v>
      </c>
      <c r="P265" s="67">
        <v>14</v>
      </c>
      <c r="Q265" s="11" t="s">
        <v>85</v>
      </c>
      <c r="R265" s="11" t="s">
        <v>88</v>
      </c>
      <c r="S265" s="61">
        <v>1223.5999999999999</v>
      </c>
      <c r="T265" s="13" t="s">
        <v>67</v>
      </c>
      <c r="U265" s="61">
        <v>378</v>
      </c>
      <c r="V265" s="61">
        <v>340</v>
      </c>
      <c r="W265" s="61">
        <f>Tabel1[[#This Row],[Aantal panelen]]*Tabel1[[#This Row],[Paneelpiekvermogen '[Wp']]]/1000</f>
        <v>128.52000000000001</v>
      </c>
      <c r="X265" s="61">
        <f>IFERROR(Tabel1[[#This Row],[Totaal piekvermogen '[kWp']]]*1000/Tabel1[[#This Row],[Bruto dakoppervlak '[m2']]],"N.v.t.")</f>
        <v>105.03432494279178</v>
      </c>
      <c r="Y265" s="61">
        <v>890</v>
      </c>
      <c r="Z265" s="61">
        <f>Tabel1[[#This Row],[Totaal piekvermogen '[kWp']]]*Tabel1[[#This Row],[Specifieke opbrengst '[kWh/kWp jaar']]]</f>
        <v>114382.8</v>
      </c>
      <c r="AA265" s="11" t="s">
        <v>68</v>
      </c>
      <c r="AB265" s="11" t="s">
        <v>69</v>
      </c>
      <c r="AC265" s="61">
        <v>10</v>
      </c>
      <c r="AD265" s="11" t="s">
        <v>70</v>
      </c>
      <c r="AE265" s="11" t="s">
        <v>491</v>
      </c>
      <c r="AF265" s="14" t="s">
        <v>649</v>
      </c>
      <c r="AG265" s="14">
        <v>4913077</v>
      </c>
      <c r="AH265" s="14" t="s">
        <v>73</v>
      </c>
      <c r="AI265" s="65" t="s">
        <v>74</v>
      </c>
      <c r="AJ265" s="65" t="s">
        <v>611</v>
      </c>
      <c r="AK265" s="86">
        <v>51</v>
      </c>
      <c r="AL265" s="86">
        <v>31</v>
      </c>
      <c r="AM265" s="15">
        <v>43722.46875</v>
      </c>
      <c r="AN265" s="14" t="s">
        <v>76</v>
      </c>
      <c r="AO265" s="14" t="s">
        <v>551</v>
      </c>
      <c r="AP265" s="14" t="s">
        <v>79</v>
      </c>
      <c r="AQ265" s="14"/>
      <c r="AR265" s="11" t="s">
        <v>338</v>
      </c>
      <c r="AS265" s="11" t="s">
        <v>79</v>
      </c>
      <c r="AT265" s="63" t="s">
        <v>79</v>
      </c>
      <c r="AU265" s="63" t="s">
        <v>80</v>
      </c>
      <c r="AV265" s="63" t="s">
        <v>81</v>
      </c>
      <c r="AW265" s="63" t="s">
        <v>81</v>
      </c>
      <c r="AX265" s="63">
        <v>4</v>
      </c>
      <c r="AY265" s="54">
        <v>0</v>
      </c>
      <c r="AZ265" s="54">
        <v>0</v>
      </c>
      <c r="BA265" s="54">
        <v>4</v>
      </c>
      <c r="BB265" s="54">
        <v>0</v>
      </c>
      <c r="BC265" s="54">
        <v>0</v>
      </c>
      <c r="BD265" s="63">
        <f t="shared" si="141"/>
        <v>88</v>
      </c>
      <c r="BE265" s="63" t="s">
        <v>785</v>
      </c>
      <c r="BF265" s="63" t="s">
        <v>82</v>
      </c>
      <c r="BG265" s="63" t="s">
        <v>650</v>
      </c>
    </row>
    <row r="266" spans="1:59" x14ac:dyDescent="0.2">
      <c r="A266" t="str">
        <f>Tabel1[[#This Row],[Objectcode]]&amp;"-"&amp;Tabel1[[#This Row],[Dakcode]]</f>
        <v>ZH000371-</v>
      </c>
      <c r="B266" t="s">
        <v>652</v>
      </c>
      <c r="C266" t="s">
        <v>173</v>
      </c>
      <c r="E266" t="s">
        <v>653</v>
      </c>
      <c r="G266" t="s">
        <v>615</v>
      </c>
      <c r="H266">
        <v>1958</v>
      </c>
      <c r="I266" t="s">
        <v>175</v>
      </c>
      <c r="J266"/>
      <c r="K266" s="50">
        <v>76</v>
      </c>
      <c r="L266" s="68" t="s">
        <v>130</v>
      </c>
      <c r="M266" s="69" t="s">
        <v>211</v>
      </c>
      <c r="N266" s="3" t="s">
        <v>185</v>
      </c>
      <c r="O266" t="s">
        <v>114</v>
      </c>
      <c r="P266" s="53" t="s">
        <v>114</v>
      </c>
      <c r="Q266" t="s">
        <v>114</v>
      </c>
      <c r="R266" t="s">
        <v>114</v>
      </c>
      <c r="S266" s="53" t="s">
        <v>114</v>
      </c>
      <c r="T266" s="8" t="s">
        <v>80</v>
      </c>
      <c r="U266" s="50">
        <v>0</v>
      </c>
      <c r="V266" s="50">
        <v>340</v>
      </c>
      <c r="W266" s="50">
        <f>Tabel1[[#This Row],[Aantal panelen]]*Tabel1[[#This Row],[Paneelpiekvermogen '[Wp']]]/1000</f>
        <v>0</v>
      </c>
      <c r="X266" s="50" t="str">
        <f>IFERROR(Tabel1[[#This Row],[Totaal piekvermogen '[kWp']]]*1000/Tabel1[[#This Row],[Bruto dakoppervlak '[m2']]],"N.v.t.")</f>
        <v>N.v.t.</v>
      </c>
      <c r="Y266" s="50" t="s">
        <v>114</v>
      </c>
      <c r="Z266" s="50" t="s">
        <v>114</v>
      </c>
      <c r="AA266" t="s">
        <v>114</v>
      </c>
      <c r="AB266" t="s">
        <v>114</v>
      </c>
      <c r="AC266" s="50" t="s">
        <v>114</v>
      </c>
      <c r="AD266" t="s">
        <v>114</v>
      </c>
      <c r="AE266" t="s">
        <v>491</v>
      </c>
      <c r="AF266" s="9" t="s">
        <v>616</v>
      </c>
      <c r="AG266" s="9">
        <v>62948941</v>
      </c>
      <c r="AH266" s="9" t="s">
        <v>117</v>
      </c>
      <c r="AI266" s="60" t="s">
        <v>118</v>
      </c>
      <c r="AJ266" s="60" t="s">
        <v>119</v>
      </c>
      <c r="AK266" s="55">
        <v>50</v>
      </c>
      <c r="AL266" s="55" t="s">
        <v>79</v>
      </c>
      <c r="AM266" s="21" t="s">
        <v>79</v>
      </c>
      <c r="AN266" s="9" t="s">
        <v>275</v>
      </c>
      <c r="AO266" s="9" t="s">
        <v>79</v>
      </c>
      <c r="AP266" s="9" t="s">
        <v>754</v>
      </c>
      <c r="AR266" t="s">
        <v>338</v>
      </c>
      <c r="AS266" t="s">
        <v>213</v>
      </c>
      <c r="AT266" s="51" t="s">
        <v>79</v>
      </c>
      <c r="AU266" s="51" t="s">
        <v>80</v>
      </c>
      <c r="AV266" s="51" t="s">
        <v>81</v>
      </c>
      <c r="AW266" s="51" t="s">
        <v>114</v>
      </c>
      <c r="AX266" s="51">
        <v>4</v>
      </c>
      <c r="AY266" s="51">
        <v>0</v>
      </c>
      <c r="AZ266" s="51">
        <v>4</v>
      </c>
      <c r="BA266" s="51">
        <v>0</v>
      </c>
      <c r="BB266" s="51">
        <v>0</v>
      </c>
      <c r="BC266" s="51">
        <v>0</v>
      </c>
      <c r="BD266" s="51">
        <f t="shared" si="141"/>
        <v>88</v>
      </c>
      <c r="BE266" s="51">
        <v>15</v>
      </c>
      <c r="BF266" s="51" t="s">
        <v>144</v>
      </c>
      <c r="BG266" s="51" t="s">
        <v>755</v>
      </c>
    </row>
    <row r="267" spans="1:59" x14ac:dyDescent="0.2">
      <c r="A267" t="str">
        <f>Tabel1[[#This Row],[Objectcode]]&amp;"-"&amp;Tabel1[[#This Row],[Dakcode]]</f>
        <v>ZH000389-</v>
      </c>
      <c r="B267" t="s">
        <v>654</v>
      </c>
      <c r="C267" t="s">
        <v>173</v>
      </c>
      <c r="E267" t="s">
        <v>655</v>
      </c>
      <c r="G267" t="s">
        <v>656</v>
      </c>
      <c r="H267">
        <v>1978</v>
      </c>
      <c r="I267" t="s">
        <v>113</v>
      </c>
      <c r="J267"/>
      <c r="K267" s="50">
        <v>725</v>
      </c>
      <c r="L267" s="68" t="s">
        <v>130</v>
      </c>
      <c r="M267" s="69" t="s">
        <v>114</v>
      </c>
      <c r="N267" s="3" t="s">
        <v>185</v>
      </c>
      <c r="O267" t="s">
        <v>114</v>
      </c>
      <c r="P267" s="53" t="s">
        <v>114</v>
      </c>
      <c r="Q267" t="s">
        <v>114</v>
      </c>
      <c r="R267" t="s">
        <v>114</v>
      </c>
      <c r="S267" s="53" t="s">
        <v>114</v>
      </c>
      <c r="T267" s="8" t="s">
        <v>80</v>
      </c>
      <c r="U267" s="50">
        <v>0</v>
      </c>
      <c r="V267" s="50">
        <v>340</v>
      </c>
      <c r="W267" s="50">
        <f>Tabel1[[#This Row],[Aantal panelen]]*Tabel1[[#This Row],[Paneelpiekvermogen '[Wp']]]/1000</f>
        <v>0</v>
      </c>
      <c r="X267" s="50" t="str">
        <f>IFERROR(Tabel1[[#This Row],[Totaal piekvermogen '[kWp']]]*1000/Tabel1[[#This Row],[Bruto dakoppervlak '[m2']]],"N.v.t.")</f>
        <v>N.v.t.</v>
      </c>
      <c r="Y267" s="50" t="s">
        <v>114</v>
      </c>
      <c r="Z267" s="50" t="s">
        <v>114</v>
      </c>
      <c r="AA267" t="s">
        <v>114</v>
      </c>
      <c r="AB267" t="s">
        <v>114</v>
      </c>
      <c r="AC267" s="50" t="s">
        <v>114</v>
      </c>
      <c r="AD267" t="s">
        <v>114</v>
      </c>
      <c r="AE267" t="s">
        <v>99</v>
      </c>
      <c r="AF267" s="9" t="s">
        <v>657</v>
      </c>
      <c r="AG267" s="9">
        <v>5152755</v>
      </c>
      <c r="AH267" s="9" t="s">
        <v>73</v>
      </c>
      <c r="AI267" s="60" t="s">
        <v>74</v>
      </c>
      <c r="AJ267" s="60" t="s">
        <v>658</v>
      </c>
      <c r="AK267" s="55">
        <v>52</v>
      </c>
      <c r="AL267" s="55">
        <v>51</v>
      </c>
      <c r="AM267" s="21">
        <v>43527.364583333336</v>
      </c>
      <c r="AN267" s="9" t="s">
        <v>76</v>
      </c>
      <c r="AO267" s="9" t="s">
        <v>102</v>
      </c>
      <c r="AP267" s="9" t="s">
        <v>659</v>
      </c>
      <c r="AQ267" s="24"/>
      <c r="AR267" t="s">
        <v>660</v>
      </c>
      <c r="AS267" t="s">
        <v>213</v>
      </c>
      <c r="AT267" s="58" t="s">
        <v>79</v>
      </c>
      <c r="AU267" s="51" t="s">
        <v>661</v>
      </c>
      <c r="AV267" s="51" t="s">
        <v>81</v>
      </c>
      <c r="AW267" s="51" t="s">
        <v>81</v>
      </c>
      <c r="AX267" s="51">
        <v>4</v>
      </c>
      <c r="AY267" s="52">
        <v>0</v>
      </c>
      <c r="AZ267" s="52">
        <v>4</v>
      </c>
      <c r="BA267" s="52">
        <v>0</v>
      </c>
      <c r="BB267" s="52">
        <v>0</v>
      </c>
      <c r="BC267" s="52">
        <v>0</v>
      </c>
      <c r="BD267" s="51">
        <f t="shared" si="141"/>
        <v>88</v>
      </c>
      <c r="BE267" s="51" t="s">
        <v>662</v>
      </c>
      <c r="BF267" s="51" t="s">
        <v>144</v>
      </c>
    </row>
    <row r="268" spans="1:59" s="11" customFormat="1" x14ac:dyDescent="0.2">
      <c r="A268" s="11" t="str">
        <f>Tabel1[[#This Row],[Objectcode]]&amp;"-"&amp;Tabel1[[#This Row],[Dakcode]]</f>
        <v>ZL000325-D01</v>
      </c>
      <c r="B268" s="11" t="s">
        <v>663</v>
      </c>
      <c r="C268" s="11" t="s">
        <v>57</v>
      </c>
      <c r="D268" s="11" t="s">
        <v>58</v>
      </c>
      <c r="E268" s="11" t="s">
        <v>664</v>
      </c>
      <c r="F268" s="11" t="s">
        <v>782</v>
      </c>
      <c r="G268" s="11" t="s">
        <v>665</v>
      </c>
      <c r="H268" s="11">
        <v>1983</v>
      </c>
      <c r="I268" s="11" t="s">
        <v>113</v>
      </c>
      <c r="K268" s="61">
        <v>230</v>
      </c>
      <c r="L268" s="77" t="s">
        <v>130</v>
      </c>
      <c r="M268" s="78">
        <v>2020</v>
      </c>
      <c r="N268" s="12" t="s">
        <v>185</v>
      </c>
      <c r="O268" s="11" t="s">
        <v>64</v>
      </c>
      <c r="P268" s="67">
        <v>48</v>
      </c>
      <c r="Q268" s="11" t="s">
        <v>315</v>
      </c>
      <c r="R268" s="11" t="s">
        <v>86</v>
      </c>
      <c r="S268" s="61">
        <v>225</v>
      </c>
      <c r="T268" s="13" t="s">
        <v>67</v>
      </c>
      <c r="U268" s="61">
        <v>30</v>
      </c>
      <c r="V268" s="61">
        <v>340</v>
      </c>
      <c r="W268" s="61">
        <f>Tabel1[[#This Row],[Aantal panelen]]*Tabel1[[#This Row],[Paneelpiekvermogen '[Wp']]]/1000</f>
        <v>10.199999999999999</v>
      </c>
      <c r="X268" s="61">
        <f>IFERROR(Tabel1[[#This Row],[Totaal piekvermogen '[kWp']]]*1000/Tabel1[[#This Row],[Bruto dakoppervlak '[m2']]],"N.v.t.")</f>
        <v>45.333333333333336</v>
      </c>
      <c r="Y268" s="67">
        <v>889.4</v>
      </c>
      <c r="Z268" s="61">
        <f>Tabel1[[#This Row],[Totaal piekvermogen '[kWp']]]*Tabel1[[#This Row],[Specifieke opbrengst '[kWh/kWp jaar']]]</f>
        <v>9071.8799999999992</v>
      </c>
      <c r="AA268" s="11" t="s">
        <v>68</v>
      </c>
      <c r="AB268" s="11" t="s">
        <v>223</v>
      </c>
      <c r="AC268" s="61">
        <v>10</v>
      </c>
      <c r="AD268" s="11" t="s">
        <v>70</v>
      </c>
      <c r="AE268" s="11" t="s">
        <v>666</v>
      </c>
      <c r="AF268" s="31" t="s">
        <v>783</v>
      </c>
      <c r="AG268" s="14" t="s">
        <v>95</v>
      </c>
      <c r="AH268" s="14" t="s">
        <v>95</v>
      </c>
      <c r="AI268" s="65" t="s">
        <v>95</v>
      </c>
      <c r="AJ268" s="65" t="s">
        <v>95</v>
      </c>
      <c r="AK268" s="65" t="s">
        <v>95</v>
      </c>
      <c r="AL268" s="65" t="s">
        <v>95</v>
      </c>
      <c r="AM268" s="14" t="s">
        <v>95</v>
      </c>
      <c r="AN268" s="14" t="s">
        <v>95</v>
      </c>
      <c r="AO268" s="14" t="s">
        <v>79</v>
      </c>
      <c r="AP268" s="14" t="s">
        <v>79</v>
      </c>
      <c r="AQ268" s="32"/>
      <c r="AR268" s="11" t="s">
        <v>338</v>
      </c>
      <c r="AS268" s="11" t="s">
        <v>213</v>
      </c>
      <c r="AT268" s="91" t="s">
        <v>668</v>
      </c>
      <c r="AU268" s="63" t="s">
        <v>669</v>
      </c>
      <c r="AV268" s="63" t="s">
        <v>669</v>
      </c>
      <c r="AW268" s="63" t="s">
        <v>81</v>
      </c>
      <c r="AX268" s="63">
        <v>2</v>
      </c>
      <c r="AY268" s="54">
        <v>0</v>
      </c>
      <c r="AZ268" s="54">
        <v>0</v>
      </c>
      <c r="BA268" s="54">
        <v>2</v>
      </c>
      <c r="BB268" s="54">
        <v>0</v>
      </c>
      <c r="BC268" s="54">
        <v>0</v>
      </c>
      <c r="BD268" s="63">
        <f t="shared" si="141"/>
        <v>44</v>
      </c>
      <c r="BE268" s="63" t="s">
        <v>670</v>
      </c>
      <c r="BF268" s="63" t="s">
        <v>189</v>
      </c>
      <c r="BG268" s="63" t="s">
        <v>671</v>
      </c>
    </row>
    <row r="269" spans="1:59" s="11" customFormat="1" x14ac:dyDescent="0.2">
      <c r="A269" s="11" t="str">
        <f>Tabel1[[#This Row],[Objectcode]]&amp;"-"&amp;Tabel1[[#This Row],[Dakcode]]</f>
        <v>ZL000327-</v>
      </c>
      <c r="B269" s="11" t="s">
        <v>672</v>
      </c>
      <c r="C269" s="11" t="s">
        <v>173</v>
      </c>
      <c r="E269" s="11" t="s">
        <v>673</v>
      </c>
      <c r="G269" s="11" t="s">
        <v>674</v>
      </c>
      <c r="H269" s="11">
        <v>1989</v>
      </c>
      <c r="I269" s="11" t="s">
        <v>175</v>
      </c>
      <c r="K269" s="61">
        <v>2660</v>
      </c>
      <c r="L269" s="77" t="s">
        <v>130</v>
      </c>
      <c r="M269" s="78" t="s">
        <v>114</v>
      </c>
      <c r="N269" s="12" t="s">
        <v>185</v>
      </c>
      <c r="O269" s="11" t="s">
        <v>114</v>
      </c>
      <c r="P269" s="67" t="s">
        <v>114</v>
      </c>
      <c r="Q269" s="11" t="s">
        <v>114</v>
      </c>
      <c r="R269" s="11" t="s">
        <v>114</v>
      </c>
      <c r="S269" s="67" t="s">
        <v>114</v>
      </c>
      <c r="T269" s="13" t="s">
        <v>80</v>
      </c>
      <c r="U269" s="61">
        <v>0</v>
      </c>
      <c r="V269" s="61">
        <v>340</v>
      </c>
      <c r="W269" s="61">
        <f>Tabel1[[#This Row],[Aantal panelen]]*Tabel1[[#This Row],[Paneelpiekvermogen '[Wp']]]/1000</f>
        <v>0</v>
      </c>
      <c r="X269" s="61" t="str">
        <f>IFERROR(Tabel1[[#This Row],[Totaal piekvermogen '[kWp']]]*1000/Tabel1[[#This Row],[Bruto dakoppervlak '[m2']]],"N.v.t.")</f>
        <v>N.v.t.</v>
      </c>
      <c r="Y269" s="61" t="s">
        <v>114</v>
      </c>
      <c r="Z269" s="61" t="s">
        <v>114</v>
      </c>
      <c r="AA269" s="11" t="s">
        <v>114</v>
      </c>
      <c r="AB269" s="11" t="s">
        <v>114</v>
      </c>
      <c r="AC269" s="61" t="s">
        <v>114</v>
      </c>
      <c r="AD269" s="11" t="s">
        <v>114</v>
      </c>
      <c r="AE269" s="11" t="s">
        <v>666</v>
      </c>
      <c r="AF269" s="14" t="s">
        <v>675</v>
      </c>
      <c r="AG269" s="14">
        <v>4913097</v>
      </c>
      <c r="AH269" s="14" t="s">
        <v>73</v>
      </c>
      <c r="AI269" s="65" t="s">
        <v>79</v>
      </c>
      <c r="AJ269" s="65" t="s">
        <v>140</v>
      </c>
      <c r="AK269" s="86">
        <v>170</v>
      </c>
      <c r="AL269" s="86">
        <v>146</v>
      </c>
      <c r="AM269" s="15">
        <v>43567.135416666664</v>
      </c>
      <c r="AN269" s="14" t="s">
        <v>76</v>
      </c>
      <c r="AO269" s="14" t="s">
        <v>551</v>
      </c>
      <c r="AP269" s="14" t="s">
        <v>676</v>
      </c>
      <c r="AQ269" s="32"/>
      <c r="AR269" s="11" t="s">
        <v>677</v>
      </c>
      <c r="AS269" s="11" t="s">
        <v>213</v>
      </c>
      <c r="AT269" s="91" t="s">
        <v>552</v>
      </c>
      <c r="AU269" s="63" t="s">
        <v>678</v>
      </c>
      <c r="AV269" s="63" t="s">
        <v>81</v>
      </c>
      <c r="AW269" s="63" t="s">
        <v>81</v>
      </c>
      <c r="AX269" s="63">
        <v>16</v>
      </c>
      <c r="AY269" s="63">
        <v>0</v>
      </c>
      <c r="AZ269" s="63">
        <v>0</v>
      </c>
      <c r="BA269" s="63">
        <v>16</v>
      </c>
      <c r="BB269" s="63">
        <v>0</v>
      </c>
      <c r="BC269" s="63">
        <v>0</v>
      </c>
      <c r="BD269" s="63">
        <f t="shared" si="141"/>
        <v>352</v>
      </c>
      <c r="BE269" s="63" t="s">
        <v>639</v>
      </c>
      <c r="BF269" s="63" t="s">
        <v>189</v>
      </c>
      <c r="BG269" s="63"/>
    </row>
    <row r="270" spans="1:59" s="11" customFormat="1" x14ac:dyDescent="0.2">
      <c r="A270" s="11" t="str">
        <f>Tabel1[[#This Row],[Objectcode]]&amp;"-"&amp;Tabel1[[#This Row],[Dakcode]]</f>
        <v>ZL000335-D01</v>
      </c>
      <c r="B270" s="11" t="s">
        <v>679</v>
      </c>
      <c r="C270" s="11" t="s">
        <v>57</v>
      </c>
      <c r="D270" s="11" t="s">
        <v>58</v>
      </c>
      <c r="E270" s="11" t="s">
        <v>664</v>
      </c>
      <c r="F270" s="11" t="s">
        <v>782</v>
      </c>
      <c r="G270" s="11" t="s">
        <v>665</v>
      </c>
      <c r="H270" s="11">
        <v>1983</v>
      </c>
      <c r="I270" s="11" t="s">
        <v>113</v>
      </c>
      <c r="K270" s="61">
        <v>230</v>
      </c>
      <c r="L270" s="77" t="s">
        <v>841</v>
      </c>
      <c r="M270" s="78">
        <v>2020</v>
      </c>
      <c r="N270" s="12" t="s">
        <v>185</v>
      </c>
      <c r="O270" s="11" t="s">
        <v>64</v>
      </c>
      <c r="P270" s="67">
        <v>15</v>
      </c>
      <c r="Q270" s="11" t="s">
        <v>124</v>
      </c>
      <c r="R270" s="11" t="s">
        <v>86</v>
      </c>
      <c r="S270" s="61">
        <v>283</v>
      </c>
      <c r="T270" s="13" t="s">
        <v>67</v>
      </c>
      <c r="U270" s="61">
        <v>66</v>
      </c>
      <c r="V270" s="61">
        <v>340</v>
      </c>
      <c r="W270" s="61">
        <f>Tabel1[[#This Row],[Aantal panelen]]*Tabel1[[#This Row],[Paneelpiekvermogen '[Wp']]]/1000</f>
        <v>22.44</v>
      </c>
      <c r="X270" s="61">
        <f>IFERROR(Tabel1[[#This Row],[Totaal piekvermogen '[kWp']]]*1000/Tabel1[[#This Row],[Bruto dakoppervlak '[m2']]],"N.v.t.")</f>
        <v>79.293286219081267</v>
      </c>
      <c r="Y270" s="67">
        <v>889.4</v>
      </c>
      <c r="Z270" s="61">
        <f>Tabel1[[#This Row],[Totaal piekvermogen '[kWp']]]*Tabel1[[#This Row],[Specifieke opbrengst '[kWh/kWp jaar']]]</f>
        <v>19958.136000000002</v>
      </c>
      <c r="AA270" s="11" t="s">
        <v>68</v>
      </c>
      <c r="AB270" s="11" t="s">
        <v>328</v>
      </c>
      <c r="AC270" s="61">
        <v>10</v>
      </c>
      <c r="AD270" s="11" t="s">
        <v>70</v>
      </c>
      <c r="AE270" s="11" t="s">
        <v>666</v>
      </c>
      <c r="AF270" s="14" t="s">
        <v>667</v>
      </c>
      <c r="AG270" s="14" t="str">
        <f t="shared" ref="AG270:AP271" si="142">"Gedeeld met "&amp;$A$268</f>
        <v>Gedeeld met ZL000325-D01</v>
      </c>
      <c r="AH270" s="14" t="str">
        <f t="shared" si="142"/>
        <v>Gedeeld met ZL000325-D01</v>
      </c>
      <c r="AI270" s="65" t="str">
        <f t="shared" si="142"/>
        <v>Gedeeld met ZL000325-D01</v>
      </c>
      <c r="AJ270" s="65" t="str">
        <f t="shared" si="142"/>
        <v>Gedeeld met ZL000325-D01</v>
      </c>
      <c r="AK270" s="65" t="str">
        <f t="shared" si="142"/>
        <v>Gedeeld met ZL000325-D01</v>
      </c>
      <c r="AL270" s="65" t="str">
        <f t="shared" si="142"/>
        <v>Gedeeld met ZL000325-D01</v>
      </c>
      <c r="AM270" s="14" t="str">
        <f t="shared" si="142"/>
        <v>Gedeeld met ZL000325-D01</v>
      </c>
      <c r="AN270" s="14" t="str">
        <f t="shared" si="142"/>
        <v>Gedeeld met ZL000325-D01</v>
      </c>
      <c r="AO270" s="14" t="str">
        <f t="shared" si="142"/>
        <v>Gedeeld met ZL000325-D01</v>
      </c>
      <c r="AP270" s="14" t="str">
        <f t="shared" si="142"/>
        <v>Gedeeld met ZL000325-D01</v>
      </c>
      <c r="AQ270" s="14"/>
      <c r="AR270" s="11" t="str">
        <f t="shared" ref="AR270:BF271" si="143">"Gedeeld met "&amp;$A$268</f>
        <v>Gedeeld met ZL000325-D01</v>
      </c>
      <c r="AS270" s="11" t="str">
        <f t="shared" si="143"/>
        <v>Gedeeld met ZL000325-D01</v>
      </c>
      <c r="AT270" s="91" t="str">
        <f t="shared" si="143"/>
        <v>Gedeeld met ZL000325-D01</v>
      </c>
      <c r="AU270" s="63" t="str">
        <f t="shared" si="143"/>
        <v>Gedeeld met ZL000325-D01</v>
      </c>
      <c r="AV270" s="63" t="str">
        <f t="shared" si="143"/>
        <v>Gedeeld met ZL000325-D01</v>
      </c>
      <c r="AW270" s="63" t="str">
        <f t="shared" si="143"/>
        <v>Gedeeld met ZL000325-D01</v>
      </c>
      <c r="AX270" s="63" t="str">
        <f t="shared" si="143"/>
        <v>Gedeeld met ZL000325-D01</v>
      </c>
      <c r="AY270" s="63" t="str">
        <f t="shared" si="143"/>
        <v>Gedeeld met ZL000325-D01</v>
      </c>
      <c r="AZ270" s="63" t="str">
        <f t="shared" si="143"/>
        <v>Gedeeld met ZL000325-D01</v>
      </c>
      <c r="BA270" s="63" t="str">
        <f t="shared" si="143"/>
        <v>Gedeeld met ZL000325-D01</v>
      </c>
      <c r="BB270" s="63" t="str">
        <f t="shared" si="143"/>
        <v>Gedeeld met ZL000325-D01</v>
      </c>
      <c r="BC270" s="63" t="str">
        <f t="shared" si="143"/>
        <v>Gedeeld met ZL000325-D01</v>
      </c>
      <c r="BD270" s="63" t="str">
        <f t="shared" si="143"/>
        <v>Gedeeld met ZL000325-D01</v>
      </c>
      <c r="BE270" s="63" t="str">
        <f t="shared" si="143"/>
        <v>Gedeeld met ZL000325-D01</v>
      </c>
      <c r="BF270" s="63" t="str">
        <f t="shared" si="143"/>
        <v>Gedeeld met ZL000325-D01</v>
      </c>
      <c r="BG270" s="63" t="s">
        <v>553</v>
      </c>
    </row>
    <row r="271" spans="1:59" s="11" customFormat="1" x14ac:dyDescent="0.2">
      <c r="A271" s="11" t="str">
        <f>Tabel1[[#This Row],[Objectcode]]&amp;"-"&amp;Tabel1[[#This Row],[Dakcode]]</f>
        <v>ZL000335-D02</v>
      </c>
      <c r="B271" s="11" t="s">
        <v>679</v>
      </c>
      <c r="C271" s="11" t="s">
        <v>57</v>
      </c>
      <c r="D271" s="11" t="s">
        <v>94</v>
      </c>
      <c r="E271" s="11" t="s">
        <v>664</v>
      </c>
      <c r="F271" s="11" t="s">
        <v>782</v>
      </c>
      <c r="G271" s="11" t="s">
        <v>665</v>
      </c>
      <c r="H271" s="11">
        <v>1983</v>
      </c>
      <c r="I271" s="11" t="s">
        <v>113</v>
      </c>
      <c r="K271" s="61">
        <v>230</v>
      </c>
      <c r="L271" s="77" t="s">
        <v>841</v>
      </c>
      <c r="M271" s="78">
        <v>2020</v>
      </c>
      <c r="N271" s="12" t="s">
        <v>185</v>
      </c>
      <c r="O271" s="11" t="s">
        <v>64</v>
      </c>
      <c r="P271" s="67">
        <v>15</v>
      </c>
      <c r="Q271" s="11" t="s">
        <v>124</v>
      </c>
      <c r="R271" s="11" t="s">
        <v>86</v>
      </c>
      <c r="S271" s="61">
        <v>1250</v>
      </c>
      <c r="T271" s="13" t="s">
        <v>67</v>
      </c>
      <c r="U271" s="61">
        <v>276</v>
      </c>
      <c r="V271" s="61">
        <v>340</v>
      </c>
      <c r="W271" s="61">
        <f>Tabel1[[#This Row],[Aantal panelen]]*Tabel1[[#This Row],[Paneelpiekvermogen '[Wp']]]/1000</f>
        <v>93.84</v>
      </c>
      <c r="X271" s="61">
        <f>IFERROR(Tabel1[[#This Row],[Totaal piekvermogen '[kWp']]]*1000/Tabel1[[#This Row],[Bruto dakoppervlak '[m2']]],"N.v.t.")</f>
        <v>75.072000000000003</v>
      </c>
      <c r="Y271" s="67">
        <v>889.4</v>
      </c>
      <c r="Z271" s="61">
        <f>Tabel1[[#This Row],[Totaal piekvermogen '[kWp']]]*Tabel1[[#This Row],[Specifieke opbrengst '[kWh/kWp jaar']]]</f>
        <v>83461.296000000002</v>
      </c>
      <c r="AA271" s="11" t="s">
        <v>68</v>
      </c>
      <c r="AB271" s="11" t="s">
        <v>328</v>
      </c>
      <c r="AC271" s="61">
        <v>10</v>
      </c>
      <c r="AD271" s="11" t="s">
        <v>70</v>
      </c>
      <c r="AE271" s="11" t="s">
        <v>666</v>
      </c>
      <c r="AF271" s="14" t="s">
        <v>667</v>
      </c>
      <c r="AG271" s="14" t="str">
        <f t="shared" si="142"/>
        <v>Gedeeld met ZL000325-D01</v>
      </c>
      <c r="AH271" s="14" t="str">
        <f t="shared" si="142"/>
        <v>Gedeeld met ZL000325-D01</v>
      </c>
      <c r="AI271" s="65" t="str">
        <f t="shared" si="142"/>
        <v>Gedeeld met ZL000325-D01</v>
      </c>
      <c r="AJ271" s="65" t="str">
        <f t="shared" si="142"/>
        <v>Gedeeld met ZL000325-D01</v>
      </c>
      <c r="AK271" s="65" t="str">
        <f t="shared" si="142"/>
        <v>Gedeeld met ZL000325-D01</v>
      </c>
      <c r="AL271" s="65" t="str">
        <f t="shared" si="142"/>
        <v>Gedeeld met ZL000325-D01</v>
      </c>
      <c r="AM271" s="14" t="str">
        <f t="shared" si="142"/>
        <v>Gedeeld met ZL000325-D01</v>
      </c>
      <c r="AN271" s="14" t="str">
        <f t="shared" si="142"/>
        <v>Gedeeld met ZL000325-D01</v>
      </c>
      <c r="AO271" s="14" t="str">
        <f t="shared" si="142"/>
        <v>Gedeeld met ZL000325-D01</v>
      </c>
      <c r="AP271" s="14" t="str">
        <f t="shared" si="142"/>
        <v>Gedeeld met ZL000325-D01</v>
      </c>
      <c r="AQ271" s="14"/>
      <c r="AR271" s="11" t="str">
        <f t="shared" si="143"/>
        <v>Gedeeld met ZL000325-D01</v>
      </c>
      <c r="AS271" s="11" t="str">
        <f t="shared" si="143"/>
        <v>Gedeeld met ZL000325-D01</v>
      </c>
      <c r="AT271" s="91" t="str">
        <f t="shared" si="143"/>
        <v>Gedeeld met ZL000325-D01</v>
      </c>
      <c r="AU271" s="63" t="str">
        <f t="shared" si="143"/>
        <v>Gedeeld met ZL000325-D01</v>
      </c>
      <c r="AV271" s="63" t="str">
        <f t="shared" si="143"/>
        <v>Gedeeld met ZL000325-D01</v>
      </c>
      <c r="AW271" s="63" t="str">
        <f t="shared" si="143"/>
        <v>Gedeeld met ZL000325-D01</v>
      </c>
      <c r="AX271" s="63" t="str">
        <f t="shared" si="143"/>
        <v>Gedeeld met ZL000325-D01</v>
      </c>
      <c r="AY271" s="63" t="str">
        <f t="shared" si="143"/>
        <v>Gedeeld met ZL000325-D01</v>
      </c>
      <c r="AZ271" s="63" t="str">
        <f t="shared" si="143"/>
        <v>Gedeeld met ZL000325-D01</v>
      </c>
      <c r="BA271" s="63" t="str">
        <f t="shared" si="143"/>
        <v>Gedeeld met ZL000325-D01</v>
      </c>
      <c r="BB271" s="63" t="str">
        <f t="shared" si="143"/>
        <v>Gedeeld met ZL000325-D01</v>
      </c>
      <c r="BC271" s="63" t="str">
        <f t="shared" si="143"/>
        <v>Gedeeld met ZL000325-D01</v>
      </c>
      <c r="BD271" s="63" t="str">
        <f t="shared" si="143"/>
        <v>Gedeeld met ZL000325-D01</v>
      </c>
      <c r="BE271" s="63" t="str">
        <f t="shared" si="143"/>
        <v>Gedeeld met ZL000325-D01</v>
      </c>
      <c r="BF271" s="63" t="str">
        <f t="shared" si="143"/>
        <v>Gedeeld met ZL000325-D01</v>
      </c>
      <c r="BG271" s="63" t="s">
        <v>553</v>
      </c>
    </row>
    <row r="272" spans="1:59" x14ac:dyDescent="0.2">
      <c r="A272" s="11" t="str">
        <f>Tabel1[[#This Row],[Objectcode]]&amp;"-"&amp;Tabel1[[#This Row],[Dakcode]]</f>
        <v>ZL000352B -D01</v>
      </c>
      <c r="B272" s="11" t="s">
        <v>685</v>
      </c>
      <c r="C272" s="11" t="s">
        <v>57</v>
      </c>
      <c r="D272" s="11" t="s">
        <v>58</v>
      </c>
      <c r="E272" s="11" t="s">
        <v>686</v>
      </c>
      <c r="F272" s="11" t="s">
        <v>779</v>
      </c>
      <c r="G272" s="11" t="s">
        <v>687</v>
      </c>
      <c r="H272" s="11">
        <v>1982</v>
      </c>
      <c r="I272" s="11" t="s">
        <v>113</v>
      </c>
      <c r="J272" s="11"/>
      <c r="K272" s="61">
        <v>1738</v>
      </c>
      <c r="L272" s="77" t="s">
        <v>840</v>
      </c>
      <c r="M272" s="78">
        <v>2050</v>
      </c>
      <c r="N272" s="12" t="s">
        <v>185</v>
      </c>
      <c r="O272" s="11" t="s">
        <v>90</v>
      </c>
      <c r="P272" s="67">
        <v>10</v>
      </c>
      <c r="Q272" s="11" t="s">
        <v>85</v>
      </c>
      <c r="R272" s="11" t="s">
        <v>86</v>
      </c>
      <c r="S272" s="61">
        <v>900</v>
      </c>
      <c r="T272" s="13" t="s">
        <v>67</v>
      </c>
      <c r="U272" s="61">
        <v>246</v>
      </c>
      <c r="V272" s="61">
        <v>340</v>
      </c>
      <c r="W272" s="61">
        <f>Tabel1[[#This Row],[Aantal panelen]]*Tabel1[[#This Row],[Paneelpiekvermogen '[Wp']]]/1000</f>
        <v>83.64</v>
      </c>
      <c r="X272" s="61">
        <f>IFERROR(Tabel1[[#This Row],[Totaal piekvermogen '[kWp']]]*1000/Tabel1[[#This Row],[Bruto dakoppervlak '[m2']]],"N.v.t.")</f>
        <v>92.933333333333337</v>
      </c>
      <c r="Y272" s="67">
        <v>835.5</v>
      </c>
      <c r="Z272" s="61">
        <f>Tabel1[[#This Row],[Totaal piekvermogen '[kWp']]]*Tabel1[[#This Row],[Specifieke opbrengst '[kWh/kWp jaar']]]</f>
        <v>69881.22</v>
      </c>
      <c r="AA272" s="11" t="s">
        <v>92</v>
      </c>
      <c r="AB272" s="11" t="s">
        <v>166</v>
      </c>
      <c r="AC272" s="61">
        <v>20</v>
      </c>
      <c r="AD272" s="11" t="s">
        <v>70</v>
      </c>
      <c r="AE272" s="11" t="s">
        <v>666</v>
      </c>
      <c r="AF272" s="14" t="s">
        <v>688</v>
      </c>
      <c r="AG272" s="14">
        <v>4562085</v>
      </c>
      <c r="AH272" s="14" t="s">
        <v>73</v>
      </c>
      <c r="AI272" s="65" t="s">
        <v>79</v>
      </c>
      <c r="AJ272" s="65" t="s">
        <v>780</v>
      </c>
      <c r="AK272" s="86">
        <v>353</v>
      </c>
      <c r="AL272" s="86">
        <v>314</v>
      </c>
      <c r="AM272" s="15">
        <v>43767.40625</v>
      </c>
      <c r="AN272" s="14" t="s">
        <v>76</v>
      </c>
      <c r="AO272" s="14" t="s">
        <v>187</v>
      </c>
      <c r="AP272" s="14" t="s">
        <v>79</v>
      </c>
      <c r="AQ272" s="14"/>
      <c r="AR272" s="11" t="s">
        <v>338</v>
      </c>
      <c r="AS272" s="11" t="s">
        <v>79</v>
      </c>
      <c r="AT272" s="91" t="s">
        <v>79</v>
      </c>
      <c r="AU272" s="63" t="s">
        <v>781</v>
      </c>
      <c r="AV272" s="63" t="s">
        <v>81</v>
      </c>
      <c r="AW272" s="63" t="s">
        <v>81</v>
      </c>
      <c r="AX272" s="63">
        <v>2</v>
      </c>
      <c r="AY272" s="52">
        <v>0</v>
      </c>
      <c r="AZ272" s="52">
        <v>0</v>
      </c>
      <c r="BA272" s="52">
        <v>2</v>
      </c>
      <c r="BB272" s="52">
        <v>0</v>
      </c>
      <c r="BC272" s="52">
        <v>0</v>
      </c>
      <c r="BD272" s="63">
        <f>(AX272*22)+(AY272*50)+(BB272*22)+(BC272*11)</f>
        <v>44</v>
      </c>
      <c r="BE272" s="63" t="s">
        <v>114</v>
      </c>
      <c r="BF272" s="63" t="s">
        <v>114</v>
      </c>
      <c r="BG272" s="63" t="s">
        <v>689</v>
      </c>
    </row>
    <row r="273" spans="1:59" s="11" customFormat="1" x14ac:dyDescent="0.2">
      <c r="A273" s="11" t="str">
        <f>Tabel1[[#This Row],[Objectcode]]&amp;"-"&amp;Tabel1[[#This Row],[Dakcode]]</f>
        <v>ZL000352B -D02</v>
      </c>
      <c r="B273" s="11" t="s">
        <v>685</v>
      </c>
      <c r="C273" s="11" t="s">
        <v>57</v>
      </c>
      <c r="D273" s="11" t="s">
        <v>94</v>
      </c>
      <c r="E273" s="11" t="s">
        <v>686</v>
      </c>
      <c r="F273" s="11" t="s">
        <v>779</v>
      </c>
      <c r="G273" s="11" t="s">
        <v>687</v>
      </c>
      <c r="H273" s="11">
        <v>1983</v>
      </c>
      <c r="I273" s="11" t="s">
        <v>113</v>
      </c>
      <c r="K273" s="61">
        <v>1738</v>
      </c>
      <c r="L273" s="77" t="s">
        <v>840</v>
      </c>
      <c r="M273" s="78">
        <v>2050</v>
      </c>
      <c r="N273" s="12" t="s">
        <v>185</v>
      </c>
      <c r="O273" s="11" t="s">
        <v>90</v>
      </c>
      <c r="P273" s="67">
        <v>10</v>
      </c>
      <c r="Q273" s="11" t="s">
        <v>85</v>
      </c>
      <c r="R273" s="11" t="s">
        <v>86</v>
      </c>
      <c r="S273" s="61">
        <v>900</v>
      </c>
      <c r="T273" s="13" t="s">
        <v>67</v>
      </c>
      <c r="U273" s="61">
        <v>248</v>
      </c>
      <c r="V273" s="61">
        <v>340</v>
      </c>
      <c r="W273" s="61">
        <f>Tabel1[[#This Row],[Aantal panelen]]*Tabel1[[#This Row],[Paneelpiekvermogen '[Wp']]]/1000</f>
        <v>84.32</v>
      </c>
      <c r="X273" s="61">
        <f>IFERROR(Tabel1[[#This Row],[Totaal piekvermogen '[kWp']]]*1000/Tabel1[[#This Row],[Bruto dakoppervlak '[m2']]],"N.v.t.")</f>
        <v>93.688888888888883</v>
      </c>
      <c r="Y273" s="67">
        <v>835.5</v>
      </c>
      <c r="Z273" s="61">
        <f>Tabel1[[#This Row],[Totaal piekvermogen '[kWp']]]*Tabel1[[#This Row],[Specifieke opbrengst '[kWh/kWp jaar']]]</f>
        <v>70449.36</v>
      </c>
      <c r="AA273" s="11" t="s">
        <v>92</v>
      </c>
      <c r="AB273" s="11" t="s">
        <v>93</v>
      </c>
      <c r="AC273" s="61">
        <v>20</v>
      </c>
      <c r="AD273" s="11" t="s">
        <v>70</v>
      </c>
      <c r="AE273" s="11" t="s">
        <v>666</v>
      </c>
      <c r="AF273" s="14" t="s">
        <v>688</v>
      </c>
      <c r="AG273" s="14" t="str">
        <f t="shared" ref="AG273:AP273" si="144">"Gedeeld met "&amp;$A$273</f>
        <v>Gedeeld met ZL000352B -D02</v>
      </c>
      <c r="AH273" s="14" t="str">
        <f t="shared" si="144"/>
        <v>Gedeeld met ZL000352B -D02</v>
      </c>
      <c r="AI273" s="65" t="str">
        <f t="shared" si="144"/>
        <v>Gedeeld met ZL000352B -D02</v>
      </c>
      <c r="AJ273" s="65" t="str">
        <f t="shared" si="144"/>
        <v>Gedeeld met ZL000352B -D02</v>
      </c>
      <c r="AK273" s="65" t="str">
        <f t="shared" si="144"/>
        <v>Gedeeld met ZL000352B -D02</v>
      </c>
      <c r="AL273" s="65" t="str">
        <f t="shared" si="144"/>
        <v>Gedeeld met ZL000352B -D02</v>
      </c>
      <c r="AM273" s="14" t="str">
        <f t="shared" si="144"/>
        <v>Gedeeld met ZL000352B -D02</v>
      </c>
      <c r="AN273" s="14" t="str">
        <f t="shared" si="144"/>
        <v>Gedeeld met ZL000352B -D02</v>
      </c>
      <c r="AO273" s="14" t="str">
        <f t="shared" si="144"/>
        <v>Gedeeld met ZL000352B -D02</v>
      </c>
      <c r="AP273" s="14" t="str">
        <f t="shared" si="144"/>
        <v>Gedeeld met ZL000352B -D02</v>
      </c>
      <c r="AQ273" s="14"/>
      <c r="AR273" s="14" t="str">
        <f t="shared" ref="AR273:BF273" si="145">"Gedeeld met "&amp;$A$273</f>
        <v>Gedeeld met ZL000352B -D02</v>
      </c>
      <c r="AS273" s="14" t="str">
        <f t="shared" si="145"/>
        <v>Gedeeld met ZL000352B -D02</v>
      </c>
      <c r="AT273" s="65" t="str">
        <f t="shared" si="145"/>
        <v>Gedeeld met ZL000352B -D02</v>
      </c>
      <c r="AU273" s="65" t="str">
        <f t="shared" si="145"/>
        <v>Gedeeld met ZL000352B -D02</v>
      </c>
      <c r="AV273" s="65" t="str">
        <f t="shared" si="145"/>
        <v>Gedeeld met ZL000352B -D02</v>
      </c>
      <c r="AW273" s="65" t="str">
        <f t="shared" si="145"/>
        <v>Gedeeld met ZL000352B -D02</v>
      </c>
      <c r="AX273" s="65" t="str">
        <f t="shared" si="145"/>
        <v>Gedeeld met ZL000352B -D02</v>
      </c>
      <c r="AY273" s="65" t="str">
        <f t="shared" si="145"/>
        <v>Gedeeld met ZL000352B -D02</v>
      </c>
      <c r="AZ273" s="65" t="str">
        <f t="shared" si="145"/>
        <v>Gedeeld met ZL000352B -D02</v>
      </c>
      <c r="BA273" s="65" t="str">
        <f t="shared" si="145"/>
        <v>Gedeeld met ZL000352B -D02</v>
      </c>
      <c r="BB273" s="65" t="str">
        <f t="shared" si="145"/>
        <v>Gedeeld met ZL000352B -D02</v>
      </c>
      <c r="BC273" s="65" t="str">
        <f t="shared" si="145"/>
        <v>Gedeeld met ZL000352B -D02</v>
      </c>
      <c r="BD273" s="65" t="str">
        <f t="shared" si="145"/>
        <v>Gedeeld met ZL000352B -D02</v>
      </c>
      <c r="BE273" s="65" t="str">
        <f t="shared" si="145"/>
        <v>Gedeeld met ZL000352B -D02</v>
      </c>
      <c r="BF273" s="65" t="str">
        <f t="shared" si="145"/>
        <v>Gedeeld met ZL000352B -D02</v>
      </c>
      <c r="BG273" s="63"/>
    </row>
    <row r="274" spans="1:59" s="11" customFormat="1" x14ac:dyDescent="0.2">
      <c r="A274" t="str">
        <f>Tabel1[[#This Row],[Objectcode]]&amp;"-"&amp;Tabel1[[#This Row],[Dakcode]]</f>
        <v>ZL000354A-D01</v>
      </c>
      <c r="B274" t="s">
        <v>694</v>
      </c>
      <c r="C274" t="s">
        <v>57</v>
      </c>
      <c r="D274" t="s">
        <v>58</v>
      </c>
      <c r="E274" t="s">
        <v>691</v>
      </c>
      <c r="F274" t="s">
        <v>773</v>
      </c>
      <c r="G274" t="s">
        <v>692</v>
      </c>
      <c r="H274">
        <v>1986</v>
      </c>
      <c r="I274" t="s">
        <v>267</v>
      </c>
      <c r="J274"/>
      <c r="K274" s="50">
        <v>777</v>
      </c>
      <c r="L274" s="68" t="s">
        <v>130</v>
      </c>
      <c r="M274" s="69">
        <v>2027</v>
      </c>
      <c r="N274" s="3" t="s">
        <v>185</v>
      </c>
      <c r="O274" t="s">
        <v>90</v>
      </c>
      <c r="P274" s="53">
        <v>15</v>
      </c>
      <c r="Q274" t="s">
        <v>85</v>
      </c>
      <c r="R274" t="s">
        <v>79</v>
      </c>
      <c r="S274" s="50">
        <v>400</v>
      </c>
      <c r="T274" s="8" t="s">
        <v>67</v>
      </c>
      <c r="U274" s="50">
        <v>176</v>
      </c>
      <c r="V274" s="50">
        <v>340</v>
      </c>
      <c r="W274" s="50">
        <f>Tabel1[[#This Row],[Aantal panelen]]*Tabel1[[#This Row],[Paneelpiekvermogen '[Wp']]]/1000</f>
        <v>59.84</v>
      </c>
      <c r="X274" s="50">
        <f>IFERROR(Tabel1[[#This Row],[Totaal piekvermogen '[kWp']]]*1000/Tabel1[[#This Row],[Bruto dakoppervlak '[m2']]],"N.v.t.")</f>
        <v>149.6</v>
      </c>
      <c r="Y274" s="50">
        <v>897.3</v>
      </c>
      <c r="Z274" s="50">
        <f>Tabel1[[#This Row],[Totaal piekvermogen '[kWp']]]*Tabel1[[#This Row],[Specifieke opbrengst '[kWh/kWp jaar']]]</f>
        <v>53694.432000000001</v>
      </c>
      <c r="AA274" t="s">
        <v>92</v>
      </c>
      <c r="AB274" t="s">
        <v>125</v>
      </c>
      <c r="AC274" s="50">
        <v>4</v>
      </c>
      <c r="AD274" t="s">
        <v>70</v>
      </c>
      <c r="AE274" t="s">
        <v>666</v>
      </c>
      <c r="AF274" s="9" t="str">
        <f t="shared" ref="AF274:AP275" si="146">"Gedeeld met "&amp;$A$275</f>
        <v>Gedeeld met ZL000354B-D01</v>
      </c>
      <c r="AG274" s="9" t="str">
        <f t="shared" si="146"/>
        <v>Gedeeld met ZL000354B-D01</v>
      </c>
      <c r="AH274" s="9" t="str">
        <f t="shared" si="146"/>
        <v>Gedeeld met ZL000354B-D01</v>
      </c>
      <c r="AI274" s="60" t="str">
        <f t="shared" si="146"/>
        <v>Gedeeld met ZL000354B-D01</v>
      </c>
      <c r="AJ274" s="60" t="str">
        <f t="shared" si="146"/>
        <v>Gedeeld met ZL000354B-D01</v>
      </c>
      <c r="AK274" s="60" t="str">
        <f t="shared" si="146"/>
        <v>Gedeeld met ZL000354B-D01</v>
      </c>
      <c r="AL274" s="60" t="str">
        <f t="shared" si="146"/>
        <v>Gedeeld met ZL000354B-D01</v>
      </c>
      <c r="AM274" s="9" t="str">
        <f t="shared" si="146"/>
        <v>Gedeeld met ZL000354B-D01</v>
      </c>
      <c r="AN274" s="9" t="str">
        <f t="shared" si="146"/>
        <v>Gedeeld met ZL000354B-D01</v>
      </c>
      <c r="AO274" s="9" t="str">
        <f t="shared" si="146"/>
        <v>Gedeeld met ZL000354B-D01</v>
      </c>
      <c r="AP274" s="9" t="str">
        <f t="shared" si="146"/>
        <v>Gedeeld met ZL000354B-D01</v>
      </c>
      <c r="AQ274" s="9"/>
      <c r="AR274" s="9" t="str">
        <f t="shared" ref="AR274:BF275" si="147">"Gedeeld met "&amp;$A$275</f>
        <v>Gedeeld met ZL000354B-D01</v>
      </c>
      <c r="AS274" s="9" t="str">
        <f t="shared" si="147"/>
        <v>Gedeeld met ZL000354B-D01</v>
      </c>
      <c r="AT274" s="60" t="str">
        <f t="shared" si="147"/>
        <v>Gedeeld met ZL000354B-D01</v>
      </c>
      <c r="AU274" s="60" t="str">
        <f t="shared" si="147"/>
        <v>Gedeeld met ZL000354B-D01</v>
      </c>
      <c r="AV274" s="60" t="str">
        <f t="shared" si="147"/>
        <v>Gedeeld met ZL000354B-D01</v>
      </c>
      <c r="AW274" s="60" t="str">
        <f t="shared" si="147"/>
        <v>Gedeeld met ZL000354B-D01</v>
      </c>
      <c r="AX274" s="60" t="str">
        <f t="shared" si="147"/>
        <v>Gedeeld met ZL000354B-D01</v>
      </c>
      <c r="AY274" s="60" t="str">
        <f t="shared" si="147"/>
        <v>Gedeeld met ZL000354B-D01</v>
      </c>
      <c r="AZ274" s="60" t="str">
        <f t="shared" si="147"/>
        <v>Gedeeld met ZL000354B-D01</v>
      </c>
      <c r="BA274" s="60" t="str">
        <f t="shared" si="147"/>
        <v>Gedeeld met ZL000354B-D01</v>
      </c>
      <c r="BB274" s="60" t="str">
        <f t="shared" si="147"/>
        <v>Gedeeld met ZL000354B-D01</v>
      </c>
      <c r="BC274" s="60" t="str">
        <f t="shared" si="147"/>
        <v>Gedeeld met ZL000354B-D01</v>
      </c>
      <c r="BD274" s="60" t="str">
        <f t="shared" si="147"/>
        <v>Gedeeld met ZL000354B-D01</v>
      </c>
      <c r="BE274" s="60" t="str">
        <f t="shared" si="147"/>
        <v>Gedeeld met ZL000354B-D01</v>
      </c>
      <c r="BF274" s="60" t="str">
        <f t="shared" si="147"/>
        <v>Gedeeld met ZL000354B-D01</v>
      </c>
      <c r="BG274" s="51"/>
    </row>
    <row r="275" spans="1:59" x14ac:dyDescent="0.2">
      <c r="A275" t="str">
        <f>Tabel1[[#This Row],[Objectcode]]&amp;"-"&amp;Tabel1[[#This Row],[Dakcode]]</f>
        <v>ZL000354B-D01</v>
      </c>
      <c r="B275" t="s">
        <v>695</v>
      </c>
      <c r="C275" t="s">
        <v>57</v>
      </c>
      <c r="D275" t="s">
        <v>58</v>
      </c>
      <c r="E275" t="s">
        <v>691</v>
      </c>
      <c r="F275" t="s">
        <v>773</v>
      </c>
      <c r="G275" t="s">
        <v>692</v>
      </c>
      <c r="H275">
        <v>1986</v>
      </c>
      <c r="I275" t="s">
        <v>267</v>
      </c>
      <c r="J275"/>
      <c r="K275" s="50">
        <v>777</v>
      </c>
      <c r="L275" s="68" t="s">
        <v>130</v>
      </c>
      <c r="M275" s="69">
        <v>2025</v>
      </c>
      <c r="N275" s="3" t="s">
        <v>185</v>
      </c>
      <c r="O275" t="s">
        <v>90</v>
      </c>
      <c r="P275" s="53">
        <v>15</v>
      </c>
      <c r="Q275" t="s">
        <v>85</v>
      </c>
      <c r="R275" t="s">
        <v>79</v>
      </c>
      <c r="S275" s="50">
        <v>205</v>
      </c>
      <c r="T275" s="8" t="s">
        <v>67</v>
      </c>
      <c r="U275" s="50">
        <v>88</v>
      </c>
      <c r="V275" s="50">
        <v>340</v>
      </c>
      <c r="W275" s="50">
        <f>Tabel1[[#This Row],[Aantal panelen]]*Tabel1[[#This Row],[Paneelpiekvermogen '[Wp']]]/1000</f>
        <v>29.92</v>
      </c>
      <c r="X275" s="50">
        <f>IFERROR(Tabel1[[#This Row],[Totaal piekvermogen '[kWp']]]*1000/Tabel1[[#This Row],[Bruto dakoppervlak '[m2']]],"N.v.t.")</f>
        <v>145.95121951219511</v>
      </c>
      <c r="Y275" s="50">
        <v>897.3</v>
      </c>
      <c r="Z275" s="50">
        <f>Tabel1[[#This Row],[Totaal piekvermogen '[kWp']]]*Tabel1[[#This Row],[Specifieke opbrengst '[kWh/kWp jaar']]]</f>
        <v>26847.216</v>
      </c>
      <c r="AA275" t="s">
        <v>92</v>
      </c>
      <c r="AB275" t="s">
        <v>137</v>
      </c>
      <c r="AC275" s="50">
        <v>4</v>
      </c>
      <c r="AD275" t="s">
        <v>70</v>
      </c>
      <c r="AE275" t="s">
        <v>666</v>
      </c>
      <c r="AF275" s="9" t="str">
        <f t="shared" si="146"/>
        <v>Gedeeld met ZL000354B-D01</v>
      </c>
      <c r="AG275" s="9" t="str">
        <f t="shared" si="146"/>
        <v>Gedeeld met ZL000354B-D01</v>
      </c>
      <c r="AH275" s="9" t="str">
        <f t="shared" si="146"/>
        <v>Gedeeld met ZL000354B-D01</v>
      </c>
      <c r="AI275" s="60" t="str">
        <f t="shared" si="146"/>
        <v>Gedeeld met ZL000354B-D01</v>
      </c>
      <c r="AJ275" s="60" t="str">
        <f t="shared" si="146"/>
        <v>Gedeeld met ZL000354B-D01</v>
      </c>
      <c r="AK275" s="60" t="str">
        <f t="shared" si="146"/>
        <v>Gedeeld met ZL000354B-D01</v>
      </c>
      <c r="AL275" s="60" t="str">
        <f t="shared" si="146"/>
        <v>Gedeeld met ZL000354B-D01</v>
      </c>
      <c r="AM275" s="9" t="str">
        <f t="shared" si="146"/>
        <v>Gedeeld met ZL000354B-D01</v>
      </c>
      <c r="AN275" s="9" t="str">
        <f t="shared" si="146"/>
        <v>Gedeeld met ZL000354B-D01</v>
      </c>
      <c r="AO275" s="9" t="str">
        <f t="shared" si="146"/>
        <v>Gedeeld met ZL000354B-D01</v>
      </c>
      <c r="AP275" s="9" t="str">
        <f t="shared" si="146"/>
        <v>Gedeeld met ZL000354B-D01</v>
      </c>
      <c r="AR275" s="9" t="str">
        <f t="shared" si="147"/>
        <v>Gedeeld met ZL000354B-D01</v>
      </c>
      <c r="AS275" s="9" t="str">
        <f t="shared" si="147"/>
        <v>Gedeeld met ZL000354B-D01</v>
      </c>
      <c r="AT275" s="60" t="str">
        <f t="shared" si="147"/>
        <v>Gedeeld met ZL000354B-D01</v>
      </c>
      <c r="AU275" s="60" t="str">
        <f t="shared" si="147"/>
        <v>Gedeeld met ZL000354B-D01</v>
      </c>
      <c r="AV275" s="60" t="str">
        <f t="shared" si="147"/>
        <v>Gedeeld met ZL000354B-D01</v>
      </c>
      <c r="AW275" s="60" t="str">
        <f t="shared" si="147"/>
        <v>Gedeeld met ZL000354B-D01</v>
      </c>
      <c r="AX275" s="60" t="str">
        <f t="shared" si="147"/>
        <v>Gedeeld met ZL000354B-D01</v>
      </c>
      <c r="AY275" s="60" t="str">
        <f t="shared" si="147"/>
        <v>Gedeeld met ZL000354B-D01</v>
      </c>
      <c r="AZ275" s="60" t="str">
        <f t="shared" si="147"/>
        <v>Gedeeld met ZL000354B-D01</v>
      </c>
      <c r="BA275" s="60" t="str">
        <f t="shared" si="147"/>
        <v>Gedeeld met ZL000354B-D01</v>
      </c>
      <c r="BB275" s="60" t="str">
        <f t="shared" si="147"/>
        <v>Gedeeld met ZL000354B-D01</v>
      </c>
      <c r="BC275" s="60" t="str">
        <f t="shared" si="147"/>
        <v>Gedeeld met ZL000354B-D01</v>
      </c>
      <c r="BD275" s="60" t="str">
        <f t="shared" si="147"/>
        <v>Gedeeld met ZL000354B-D01</v>
      </c>
      <c r="BE275" s="60" t="str">
        <f t="shared" si="147"/>
        <v>Gedeeld met ZL000354B-D01</v>
      </c>
      <c r="BF275" s="60" t="str">
        <f t="shared" si="147"/>
        <v>Gedeeld met ZL000354B-D01</v>
      </c>
    </row>
    <row r="276" spans="1:59" x14ac:dyDescent="0.2">
      <c r="A276" t="str">
        <f>Tabel1[[#This Row],[Objectcode]]&amp;"-"&amp;Tabel1[[#This Row],[Dakcode]]</f>
        <v>ZL000354-D01</v>
      </c>
      <c r="B276" t="s">
        <v>690</v>
      </c>
      <c r="C276" t="s">
        <v>57</v>
      </c>
      <c r="D276" t="s">
        <v>58</v>
      </c>
      <c r="E276" t="s">
        <v>691</v>
      </c>
      <c r="F276" t="s">
        <v>773</v>
      </c>
      <c r="G276" t="s">
        <v>692</v>
      </c>
      <c r="H276">
        <v>1986</v>
      </c>
      <c r="I276" t="s">
        <v>267</v>
      </c>
      <c r="J276"/>
      <c r="K276" s="50">
        <v>777</v>
      </c>
      <c r="L276" s="68" t="s">
        <v>847</v>
      </c>
      <c r="M276" s="69">
        <v>2019</v>
      </c>
      <c r="N276" s="3" t="s">
        <v>185</v>
      </c>
      <c r="O276" t="s">
        <v>64</v>
      </c>
      <c r="P276" s="53">
        <v>18</v>
      </c>
      <c r="Q276" t="s">
        <v>85</v>
      </c>
      <c r="R276" t="s">
        <v>79</v>
      </c>
      <c r="S276" s="50">
        <v>560</v>
      </c>
      <c r="T276" s="8" t="s">
        <v>67</v>
      </c>
      <c r="U276" s="50">
        <v>92</v>
      </c>
      <c r="V276" s="50">
        <v>340</v>
      </c>
      <c r="W276" s="50">
        <f>Tabel1[[#This Row],[Aantal panelen]]*Tabel1[[#This Row],[Paneelpiekvermogen '[Wp']]]/1000</f>
        <v>31.28</v>
      </c>
      <c r="X276" s="50">
        <f>IFERROR(Tabel1[[#This Row],[Totaal piekvermogen '[kWp']]]*1000/Tabel1[[#This Row],[Bruto dakoppervlak '[m2']]],"N.v.t.")</f>
        <v>55.857142857142854</v>
      </c>
      <c r="Y276" s="50">
        <v>897.3</v>
      </c>
      <c r="Z276" s="50">
        <f>Tabel1[[#This Row],[Totaal piekvermogen '[kWp']]]*Tabel1[[#This Row],[Specifieke opbrengst '[kWh/kWp jaar']]]</f>
        <v>28067.543999999998</v>
      </c>
      <c r="AA276" t="s">
        <v>68</v>
      </c>
      <c r="AB276" t="s">
        <v>223</v>
      </c>
      <c r="AC276" s="50">
        <v>0</v>
      </c>
      <c r="AD276" t="s">
        <v>70</v>
      </c>
      <c r="AE276" t="s">
        <v>666</v>
      </c>
      <c r="AF276" s="9" t="s">
        <v>693</v>
      </c>
      <c r="AG276" s="9" t="s">
        <v>774</v>
      </c>
      <c r="AH276" s="9" t="s">
        <v>117</v>
      </c>
      <c r="AI276" s="60" t="s">
        <v>118</v>
      </c>
      <c r="AJ276" s="60" t="s">
        <v>413</v>
      </c>
      <c r="AK276" s="55">
        <v>25</v>
      </c>
      <c r="AL276" s="55" t="s">
        <v>79</v>
      </c>
      <c r="AM276" s="21" t="s">
        <v>79</v>
      </c>
      <c r="AN276" s="9" t="s">
        <v>120</v>
      </c>
      <c r="AO276" s="9" t="s">
        <v>79</v>
      </c>
      <c r="AP276" s="9" t="s">
        <v>775</v>
      </c>
      <c r="AR276" t="s">
        <v>338</v>
      </c>
      <c r="AS276" t="s">
        <v>79</v>
      </c>
      <c r="AT276" s="58" t="s">
        <v>79</v>
      </c>
      <c r="AU276" s="51" t="s">
        <v>777</v>
      </c>
      <c r="AV276" s="51" t="s">
        <v>81</v>
      </c>
      <c r="AW276" s="51" t="s">
        <v>81</v>
      </c>
      <c r="AX276" s="51">
        <v>2</v>
      </c>
      <c r="AY276" s="52">
        <v>1</v>
      </c>
      <c r="AZ276" s="52">
        <v>2</v>
      </c>
      <c r="BA276" s="52">
        <v>2</v>
      </c>
      <c r="BB276" s="52">
        <v>0</v>
      </c>
      <c r="BC276" s="52">
        <v>0</v>
      </c>
      <c r="BD276" s="51">
        <f>(AX276*22)+(AY276*50)+(BB276*22)+(BC276*11)</f>
        <v>94</v>
      </c>
      <c r="BE276" s="51">
        <v>15</v>
      </c>
      <c r="BF276" s="51" t="s">
        <v>82</v>
      </c>
      <c r="BG276" s="51" t="s">
        <v>778</v>
      </c>
    </row>
    <row r="277" spans="1:59" x14ac:dyDescent="0.2">
      <c r="A277" t="str">
        <f>Tabel1[[#This Row],[Objectcode]]&amp;"-"&amp;Tabel1[[#This Row],[Dakcode]]</f>
        <v>ZL000354D-D01</v>
      </c>
      <c r="B277" t="s">
        <v>696</v>
      </c>
      <c r="C277" t="s">
        <v>57</v>
      </c>
      <c r="D277" t="s">
        <v>58</v>
      </c>
      <c r="E277" t="s">
        <v>691</v>
      </c>
      <c r="F277" t="s">
        <v>773</v>
      </c>
      <c r="G277" t="s">
        <v>692</v>
      </c>
      <c r="H277">
        <v>1986</v>
      </c>
      <c r="I277" t="s">
        <v>267</v>
      </c>
      <c r="J277"/>
      <c r="K277" s="50">
        <v>777</v>
      </c>
      <c r="L277" s="68" t="s">
        <v>130</v>
      </c>
      <c r="M277" s="69">
        <v>2035</v>
      </c>
      <c r="N277" s="3" t="s">
        <v>185</v>
      </c>
      <c r="O277" t="s">
        <v>64</v>
      </c>
      <c r="P277" s="53">
        <v>7</v>
      </c>
      <c r="Q277" t="s">
        <v>85</v>
      </c>
      <c r="R277" t="s">
        <v>79</v>
      </c>
      <c r="S277" s="50">
        <v>679</v>
      </c>
      <c r="T277" s="8" t="s">
        <v>67</v>
      </c>
      <c r="U277" s="50">
        <v>0</v>
      </c>
      <c r="V277" s="50">
        <v>340</v>
      </c>
      <c r="W277" s="50">
        <f>Tabel1[[#This Row],[Aantal panelen]]*Tabel1[[#This Row],[Paneelpiekvermogen '[Wp']]]/1000</f>
        <v>0</v>
      </c>
      <c r="X277" s="50">
        <f>IFERROR(Tabel1[[#This Row],[Totaal piekvermogen '[kWp']]]*1000/Tabel1[[#This Row],[Bruto dakoppervlak '[m2']]],"N.v.t.")</f>
        <v>0</v>
      </c>
      <c r="Y277" s="50" t="s">
        <v>114</v>
      </c>
      <c r="Z277" s="50" t="s">
        <v>114</v>
      </c>
      <c r="AA277" t="s">
        <v>114</v>
      </c>
      <c r="AB277" t="s">
        <v>114</v>
      </c>
      <c r="AC277" s="50" t="s">
        <v>114</v>
      </c>
      <c r="AD277" t="s">
        <v>114</v>
      </c>
      <c r="AE277" t="s">
        <v>666</v>
      </c>
      <c r="AF277" s="9" t="str">
        <f t="shared" ref="AF277:AP277" si="148">"Gedeeld met "&amp;$A$275</f>
        <v>Gedeeld met ZL000354B-D01</v>
      </c>
      <c r="AG277" s="9" t="str">
        <f t="shared" si="148"/>
        <v>Gedeeld met ZL000354B-D01</v>
      </c>
      <c r="AH277" s="9" t="str">
        <f t="shared" si="148"/>
        <v>Gedeeld met ZL000354B-D01</v>
      </c>
      <c r="AI277" s="60" t="str">
        <f t="shared" si="148"/>
        <v>Gedeeld met ZL000354B-D01</v>
      </c>
      <c r="AJ277" s="60" t="str">
        <f t="shared" si="148"/>
        <v>Gedeeld met ZL000354B-D01</v>
      </c>
      <c r="AK277" s="60" t="str">
        <f t="shared" si="148"/>
        <v>Gedeeld met ZL000354B-D01</v>
      </c>
      <c r="AL277" s="60" t="str">
        <f t="shared" si="148"/>
        <v>Gedeeld met ZL000354B-D01</v>
      </c>
      <c r="AM277" s="9" t="str">
        <f t="shared" si="148"/>
        <v>Gedeeld met ZL000354B-D01</v>
      </c>
      <c r="AN277" s="9" t="str">
        <f t="shared" si="148"/>
        <v>Gedeeld met ZL000354B-D01</v>
      </c>
      <c r="AO277" s="9" t="str">
        <f t="shared" si="148"/>
        <v>Gedeeld met ZL000354B-D01</v>
      </c>
      <c r="AP277" s="9" t="str">
        <f t="shared" si="148"/>
        <v>Gedeeld met ZL000354B-D01</v>
      </c>
      <c r="AR277" s="9" t="str">
        <f t="shared" ref="AR277:BF277" si="149">"Gedeeld met "&amp;$A$275</f>
        <v>Gedeeld met ZL000354B-D01</v>
      </c>
      <c r="AS277" s="9" t="str">
        <f t="shared" si="149"/>
        <v>Gedeeld met ZL000354B-D01</v>
      </c>
      <c r="AT277" s="60" t="str">
        <f t="shared" si="149"/>
        <v>Gedeeld met ZL000354B-D01</v>
      </c>
      <c r="AU277" s="60" t="str">
        <f t="shared" si="149"/>
        <v>Gedeeld met ZL000354B-D01</v>
      </c>
      <c r="AV277" s="60" t="str">
        <f t="shared" si="149"/>
        <v>Gedeeld met ZL000354B-D01</v>
      </c>
      <c r="AW277" s="60" t="str">
        <f t="shared" si="149"/>
        <v>Gedeeld met ZL000354B-D01</v>
      </c>
      <c r="AX277" s="60" t="str">
        <f t="shared" si="149"/>
        <v>Gedeeld met ZL000354B-D01</v>
      </c>
      <c r="AY277" s="60" t="str">
        <f t="shared" si="149"/>
        <v>Gedeeld met ZL000354B-D01</v>
      </c>
      <c r="AZ277" s="60" t="str">
        <f t="shared" si="149"/>
        <v>Gedeeld met ZL000354B-D01</v>
      </c>
      <c r="BA277" s="60" t="str">
        <f t="shared" si="149"/>
        <v>Gedeeld met ZL000354B-D01</v>
      </c>
      <c r="BB277" s="60" t="str">
        <f t="shared" si="149"/>
        <v>Gedeeld met ZL000354B-D01</v>
      </c>
      <c r="BC277" s="60" t="str">
        <f t="shared" si="149"/>
        <v>Gedeeld met ZL000354B-D01</v>
      </c>
      <c r="BD277" s="60" t="str">
        <f t="shared" si="149"/>
        <v>Gedeeld met ZL000354B-D01</v>
      </c>
      <c r="BE277" s="60" t="str">
        <f t="shared" si="149"/>
        <v>Gedeeld met ZL000354B-D01</v>
      </c>
      <c r="BF277" s="60" t="str">
        <f t="shared" si="149"/>
        <v>Gedeeld met ZL000354B-D01</v>
      </c>
    </row>
    <row r="278" spans="1:59" x14ac:dyDescent="0.2">
      <c r="A278" t="str">
        <f>Tabel1[[#This Row],[Objectcode]]&amp;"-"&amp;Tabel1[[#This Row],[Dakcode]]</f>
        <v>ZL000355-D01</v>
      </c>
      <c r="B278" t="s">
        <v>697</v>
      </c>
      <c r="C278" t="s">
        <v>57</v>
      </c>
      <c r="D278" t="s">
        <v>58</v>
      </c>
      <c r="E278" t="s">
        <v>698</v>
      </c>
      <c r="F278" t="s">
        <v>772</v>
      </c>
      <c r="G278" t="s">
        <v>674</v>
      </c>
      <c r="H278">
        <v>1950</v>
      </c>
      <c r="I278" t="s">
        <v>113</v>
      </c>
      <c r="J278"/>
      <c r="K278" s="50">
        <v>2940</v>
      </c>
      <c r="L278" s="68" t="s">
        <v>843</v>
      </c>
      <c r="M278" s="69" t="s">
        <v>852</v>
      </c>
      <c r="N278" s="3" t="s">
        <v>185</v>
      </c>
      <c r="O278" t="s">
        <v>90</v>
      </c>
      <c r="P278" s="53">
        <v>12</v>
      </c>
      <c r="Q278" t="s">
        <v>85</v>
      </c>
      <c r="R278" t="s">
        <v>86</v>
      </c>
      <c r="S278" s="53">
        <v>1283.5</v>
      </c>
      <c r="T278" s="8" t="s">
        <v>67</v>
      </c>
      <c r="U278" s="50">
        <v>571</v>
      </c>
      <c r="V278" s="50">
        <v>340</v>
      </c>
      <c r="W278" s="50">
        <f>Tabel1[[#This Row],[Aantal panelen]]*Tabel1[[#This Row],[Paneelpiekvermogen '[Wp']]]/1000</f>
        <v>194.14</v>
      </c>
      <c r="X278" s="50">
        <f>IFERROR(Tabel1[[#This Row],[Totaal piekvermogen '[kWp']]]*1000/Tabel1[[#This Row],[Bruto dakoppervlak '[m2']]],"N.v.t.")</f>
        <v>151.25827814569536</v>
      </c>
      <c r="Y278" s="50">
        <v>895</v>
      </c>
      <c r="Z278" s="50">
        <f>Tabel1[[#This Row],[Totaal piekvermogen '[kWp']]]*Tabel1[[#This Row],[Specifieke opbrengst '[kWh/kWp jaar']]]</f>
        <v>173755.3</v>
      </c>
      <c r="AA278" t="s">
        <v>92</v>
      </c>
      <c r="AB278" t="s">
        <v>295</v>
      </c>
      <c r="AC278" s="50">
        <v>15</v>
      </c>
      <c r="AD278" t="s">
        <v>70</v>
      </c>
      <c r="AE278" t="s">
        <v>666</v>
      </c>
      <c r="AF278" s="9" t="s">
        <v>667</v>
      </c>
      <c r="AG278" s="9">
        <v>4913072</v>
      </c>
      <c r="AH278" s="9" t="s">
        <v>73</v>
      </c>
      <c r="AI278" s="60" t="s">
        <v>79</v>
      </c>
      <c r="AJ278" s="60" t="s">
        <v>699</v>
      </c>
      <c r="AK278" s="55">
        <v>124</v>
      </c>
      <c r="AL278" s="55">
        <v>63</v>
      </c>
      <c r="AM278" s="21">
        <v>43781.333333333336</v>
      </c>
      <c r="AN278" s="9" t="s">
        <v>76</v>
      </c>
      <c r="AO278" s="9" t="s">
        <v>77</v>
      </c>
      <c r="AP278" s="24" t="s">
        <v>776</v>
      </c>
      <c r="AQ278" s="24"/>
      <c r="AR278" t="s">
        <v>338</v>
      </c>
      <c r="AS278" t="s">
        <v>79</v>
      </c>
      <c r="AT278" s="58" t="s">
        <v>79</v>
      </c>
      <c r="AU278" s="51" t="s">
        <v>700</v>
      </c>
      <c r="AV278" s="51" t="s">
        <v>81</v>
      </c>
      <c r="AW278" s="51" t="s">
        <v>81</v>
      </c>
      <c r="AX278" s="51">
        <v>6</v>
      </c>
      <c r="AY278" s="51">
        <v>0</v>
      </c>
      <c r="AZ278" s="51">
        <v>6</v>
      </c>
      <c r="BA278" s="51">
        <v>0</v>
      </c>
      <c r="BB278" s="51">
        <v>0</v>
      </c>
      <c r="BC278" s="51">
        <v>0</v>
      </c>
      <c r="BD278" s="51">
        <f>(AX278*22)+(AY278*50)+(BB278*22)+(BC278*11)</f>
        <v>132</v>
      </c>
      <c r="BE278" s="51" t="s">
        <v>684</v>
      </c>
      <c r="BF278" s="51" t="s">
        <v>144</v>
      </c>
    </row>
    <row r="279" spans="1:59" x14ac:dyDescent="0.2">
      <c r="A279" t="str">
        <f>Tabel1[[#This Row],[Objectcode]]&amp;"-"&amp;Tabel1[[#This Row],[Dakcode]]</f>
        <v>ZL000355-D02</v>
      </c>
      <c r="B279" t="s">
        <v>697</v>
      </c>
      <c r="C279" t="s">
        <v>57</v>
      </c>
      <c r="D279" t="s">
        <v>94</v>
      </c>
      <c r="E279" t="s">
        <v>698</v>
      </c>
      <c r="F279" t="s">
        <v>772</v>
      </c>
      <c r="G279" t="s">
        <v>674</v>
      </c>
      <c r="H279">
        <v>1950</v>
      </c>
      <c r="I279" t="s">
        <v>113</v>
      </c>
      <c r="J279"/>
      <c r="K279" s="50">
        <v>2940</v>
      </c>
      <c r="L279" s="68" t="s">
        <v>843</v>
      </c>
      <c r="M279" s="69" t="s">
        <v>852</v>
      </c>
      <c r="N279" s="3" t="s">
        <v>185</v>
      </c>
      <c r="O279" t="s">
        <v>90</v>
      </c>
      <c r="P279" s="53">
        <v>12</v>
      </c>
      <c r="Q279" t="s">
        <v>85</v>
      </c>
      <c r="R279" t="s">
        <v>86</v>
      </c>
      <c r="S279" s="53">
        <v>1283.5</v>
      </c>
      <c r="T279" s="8" t="s">
        <v>67</v>
      </c>
      <c r="U279" s="50">
        <v>579</v>
      </c>
      <c r="V279" s="50">
        <v>340</v>
      </c>
      <c r="W279" s="50">
        <f>Tabel1[[#This Row],[Aantal panelen]]*Tabel1[[#This Row],[Paneelpiekvermogen '[Wp']]]/1000</f>
        <v>196.86</v>
      </c>
      <c r="X279" s="50">
        <f>IFERROR(Tabel1[[#This Row],[Totaal piekvermogen '[kWp']]]*1000/Tabel1[[#This Row],[Bruto dakoppervlak '[m2']]],"N.v.t.")</f>
        <v>153.3774834437086</v>
      </c>
      <c r="Y279" s="50">
        <v>895</v>
      </c>
      <c r="Z279" s="50">
        <f>Tabel1[[#This Row],[Totaal piekvermogen '[kWp']]]*Tabel1[[#This Row],[Specifieke opbrengst '[kWh/kWp jaar']]]</f>
        <v>176189.7</v>
      </c>
      <c r="AA279" t="s">
        <v>92</v>
      </c>
      <c r="AB279" t="s">
        <v>301</v>
      </c>
      <c r="AC279" s="50">
        <v>15</v>
      </c>
      <c r="AD279" t="s">
        <v>70</v>
      </c>
      <c r="AE279" t="s">
        <v>666</v>
      </c>
      <c r="AF279" s="9" t="s">
        <v>667</v>
      </c>
      <c r="AG279" s="24" t="str">
        <f t="shared" ref="AG279:AP279" si="150">"Gedeeld met "&amp;$A$279</f>
        <v>Gedeeld met ZL000355-D02</v>
      </c>
      <c r="AH279" s="24" t="str">
        <f t="shared" si="150"/>
        <v>Gedeeld met ZL000355-D02</v>
      </c>
      <c r="AI279" s="83" t="str">
        <f t="shared" si="150"/>
        <v>Gedeeld met ZL000355-D02</v>
      </c>
      <c r="AJ279" s="83" t="str">
        <f t="shared" si="150"/>
        <v>Gedeeld met ZL000355-D02</v>
      </c>
      <c r="AK279" s="83" t="str">
        <f t="shared" si="150"/>
        <v>Gedeeld met ZL000355-D02</v>
      </c>
      <c r="AL279" s="83" t="str">
        <f t="shared" si="150"/>
        <v>Gedeeld met ZL000355-D02</v>
      </c>
      <c r="AM279" s="24" t="str">
        <f t="shared" si="150"/>
        <v>Gedeeld met ZL000355-D02</v>
      </c>
      <c r="AN279" s="24" t="str">
        <f t="shared" si="150"/>
        <v>Gedeeld met ZL000355-D02</v>
      </c>
      <c r="AO279" s="24" t="str">
        <f t="shared" si="150"/>
        <v>Gedeeld met ZL000355-D02</v>
      </c>
      <c r="AP279" s="24" t="str">
        <f t="shared" si="150"/>
        <v>Gedeeld met ZL000355-D02</v>
      </c>
      <c r="AQ279" s="24"/>
      <c r="AR279" t="str">
        <f t="shared" ref="AR279:BF279" si="151">"Gedeeld met "&amp;$A$279</f>
        <v>Gedeeld met ZL000355-D02</v>
      </c>
      <c r="AS279" t="str">
        <f t="shared" si="151"/>
        <v>Gedeeld met ZL000355-D02</v>
      </c>
      <c r="AT279" s="58" t="str">
        <f t="shared" si="151"/>
        <v>Gedeeld met ZL000355-D02</v>
      </c>
      <c r="AU279" s="51" t="str">
        <f t="shared" si="151"/>
        <v>Gedeeld met ZL000355-D02</v>
      </c>
      <c r="AV279" s="51" t="str">
        <f t="shared" si="151"/>
        <v>Gedeeld met ZL000355-D02</v>
      </c>
      <c r="AW279" s="51" t="str">
        <f t="shared" si="151"/>
        <v>Gedeeld met ZL000355-D02</v>
      </c>
      <c r="AX279" s="51" t="str">
        <f t="shared" si="151"/>
        <v>Gedeeld met ZL000355-D02</v>
      </c>
      <c r="AY279" s="51" t="str">
        <f t="shared" si="151"/>
        <v>Gedeeld met ZL000355-D02</v>
      </c>
      <c r="AZ279" s="51" t="str">
        <f t="shared" si="151"/>
        <v>Gedeeld met ZL000355-D02</v>
      </c>
      <c r="BA279" s="51" t="str">
        <f t="shared" si="151"/>
        <v>Gedeeld met ZL000355-D02</v>
      </c>
      <c r="BB279" s="51" t="str">
        <f t="shared" si="151"/>
        <v>Gedeeld met ZL000355-D02</v>
      </c>
      <c r="BC279" s="51" t="str">
        <f t="shared" si="151"/>
        <v>Gedeeld met ZL000355-D02</v>
      </c>
      <c r="BD279" s="51" t="str">
        <f t="shared" si="151"/>
        <v>Gedeeld met ZL000355-D02</v>
      </c>
      <c r="BE279" s="51" t="str">
        <f t="shared" si="151"/>
        <v>Gedeeld met ZL000355-D02</v>
      </c>
      <c r="BF279" s="51" t="str">
        <f t="shared" si="151"/>
        <v>Gedeeld met ZL000355-D02</v>
      </c>
      <c r="BG279" s="51" t="s">
        <v>553</v>
      </c>
    </row>
    <row r="280" spans="1:59" x14ac:dyDescent="0.2">
      <c r="A280" t="str">
        <f>Tabel1[[#This Row],[Objectcode]]&amp;"-"&amp;Tabel1[[#This Row],[Dakcode]]</f>
        <v>ZL000356-</v>
      </c>
      <c r="B280" t="s">
        <v>850</v>
      </c>
      <c r="C280" t="s">
        <v>173</v>
      </c>
      <c r="E280" t="s">
        <v>851</v>
      </c>
      <c r="G280" t="s">
        <v>680</v>
      </c>
      <c r="H280">
        <v>1980</v>
      </c>
      <c r="I280" t="s">
        <v>113</v>
      </c>
      <c r="J280"/>
      <c r="K280" s="50">
        <v>64</v>
      </c>
      <c r="L280" s="68" t="s">
        <v>130</v>
      </c>
      <c r="M280" s="69" t="s">
        <v>475</v>
      </c>
      <c r="N280" s="3" t="s">
        <v>185</v>
      </c>
      <c r="O280" t="s">
        <v>114</v>
      </c>
      <c r="P280" s="53" t="s">
        <v>114</v>
      </c>
      <c r="Q280" t="s">
        <v>114</v>
      </c>
      <c r="R280" t="s">
        <v>114</v>
      </c>
      <c r="S280" s="53" t="s">
        <v>114</v>
      </c>
      <c r="T280" s="8" t="s">
        <v>80</v>
      </c>
      <c r="U280" s="50">
        <v>0</v>
      </c>
      <c r="V280" s="50">
        <v>340</v>
      </c>
      <c r="W280" s="50">
        <f>Tabel1[[#This Row],[Aantal panelen]]*Tabel1[[#This Row],[Paneelpiekvermogen '[Wp']]]/1000</f>
        <v>0</v>
      </c>
      <c r="X280" s="50" t="str">
        <f>IFERROR(Tabel1[[#This Row],[Totaal piekvermogen '[kWp']]]*1000/Tabel1[[#This Row],[Bruto dakoppervlak '[m2']]],"N.v.t.")</f>
        <v>N.v.t.</v>
      </c>
      <c r="Y280" s="50" t="s">
        <v>114</v>
      </c>
      <c r="Z280" s="50" t="s">
        <v>114</v>
      </c>
      <c r="AA280" t="s">
        <v>114</v>
      </c>
      <c r="AB280" t="s">
        <v>114</v>
      </c>
      <c r="AC280" s="50" t="s">
        <v>114</v>
      </c>
      <c r="AD280" t="s">
        <v>114</v>
      </c>
      <c r="AE280" t="s">
        <v>666</v>
      </c>
      <c r="AF280" s="9" t="s">
        <v>681</v>
      </c>
      <c r="AG280" s="9">
        <v>96933111</v>
      </c>
      <c r="AH280" s="9" t="s">
        <v>117</v>
      </c>
      <c r="AI280" s="60" t="s">
        <v>118</v>
      </c>
      <c r="AJ280" s="60" t="s">
        <v>682</v>
      </c>
      <c r="AK280" s="55" t="s">
        <v>79</v>
      </c>
      <c r="AL280" s="55" t="s">
        <v>79</v>
      </c>
      <c r="AM280" s="21" t="s">
        <v>79</v>
      </c>
      <c r="AN280" s="9" t="s">
        <v>275</v>
      </c>
      <c r="AP280" s="9" t="s">
        <v>552</v>
      </c>
      <c r="AQ280" s="24"/>
      <c r="AR280" t="s">
        <v>338</v>
      </c>
      <c r="AS280" t="s">
        <v>213</v>
      </c>
      <c r="AT280" s="58" t="s">
        <v>552</v>
      </c>
      <c r="AU280" s="51" t="s">
        <v>683</v>
      </c>
      <c r="AV280" s="51" t="s">
        <v>81</v>
      </c>
      <c r="AW280" s="51" t="s">
        <v>114</v>
      </c>
      <c r="AX280" s="51">
        <v>4</v>
      </c>
      <c r="AY280" s="51">
        <v>0</v>
      </c>
      <c r="AZ280" s="51">
        <v>0</v>
      </c>
      <c r="BA280" s="51">
        <v>4</v>
      </c>
      <c r="BB280" s="51">
        <v>0</v>
      </c>
      <c r="BC280" s="51">
        <v>0</v>
      </c>
      <c r="BD280" s="51">
        <f t="shared" ref="BD280:BD285" si="152">(AX280*22)+(AY280*50)+(BB280*22)+(BC280*11)</f>
        <v>88</v>
      </c>
      <c r="BE280" s="51" t="s">
        <v>684</v>
      </c>
      <c r="BF280" s="51" t="s">
        <v>82</v>
      </c>
      <c r="BG280" s="51" t="s">
        <v>756</v>
      </c>
    </row>
    <row r="281" spans="1:59" x14ac:dyDescent="0.2">
      <c r="A281" t="str">
        <f>Tabel1[[#This Row],[Objectcode]]&amp;"-"&amp;Tabel1[[#This Row],[Dakcode]]</f>
        <v>ZL000359-</v>
      </c>
      <c r="B281" t="s">
        <v>701</v>
      </c>
      <c r="C281" t="s">
        <v>57</v>
      </c>
      <c r="E281" t="s">
        <v>702</v>
      </c>
      <c r="G281" t="s">
        <v>680</v>
      </c>
      <c r="H281">
        <v>1987</v>
      </c>
      <c r="I281" t="s">
        <v>267</v>
      </c>
      <c r="J281"/>
      <c r="K281" s="50">
        <v>1480</v>
      </c>
      <c r="L281" s="68" t="s">
        <v>864</v>
      </c>
      <c r="M281" s="69"/>
      <c r="N281" s="3" t="s">
        <v>185</v>
      </c>
      <c r="P281" s="53"/>
      <c r="S281" s="50"/>
      <c r="T281" s="8"/>
      <c r="U281" s="50"/>
      <c r="V281" s="50">
        <v>340</v>
      </c>
      <c r="W281" s="50">
        <f>Tabel1[[#This Row],[Aantal panelen]]*Tabel1[[#This Row],[Paneelpiekvermogen '[Wp']]]/1000</f>
        <v>0</v>
      </c>
      <c r="X281" s="50" t="str">
        <f>IFERROR(Tabel1[[#This Row],[Totaal piekvermogen '[kWp']]]*1000/Tabel1[[#This Row],[Bruto dakoppervlak '[m2']]],"N.v.t.")</f>
        <v>N.v.t.</v>
      </c>
      <c r="Y281" s="50"/>
      <c r="Z281" s="50">
        <f>Tabel1[[#This Row],[Totaal piekvermogen '[kWp']]]*Tabel1[[#This Row],[Specifieke opbrengst '[kWh/kWp jaar']]]</f>
        <v>0</v>
      </c>
      <c r="AC281" s="50"/>
      <c r="AE281" t="s">
        <v>666</v>
      </c>
      <c r="AF281" s="9" t="s">
        <v>703</v>
      </c>
      <c r="AG281" s="9">
        <v>4920677</v>
      </c>
      <c r="AH281" s="9" t="s">
        <v>73</v>
      </c>
      <c r="AI281" s="60" t="s">
        <v>79</v>
      </c>
      <c r="AJ281" s="60">
        <v>515</v>
      </c>
      <c r="AK281" s="55">
        <v>1403</v>
      </c>
      <c r="AL281" s="55">
        <v>1364</v>
      </c>
      <c r="AM281" s="21">
        <v>43473.25</v>
      </c>
      <c r="AN281" s="9" t="s">
        <v>76</v>
      </c>
      <c r="AO281" s="9" t="s">
        <v>704</v>
      </c>
      <c r="AP281" s="24"/>
      <c r="AT281" s="58"/>
      <c r="AY281" s="52"/>
      <c r="AZ281" s="52"/>
      <c r="BA281" s="52"/>
      <c r="BB281" s="52"/>
      <c r="BC281" s="52"/>
      <c r="BD281" s="51">
        <f t="shared" si="152"/>
        <v>0</v>
      </c>
      <c r="BG281" s="51" t="s">
        <v>705</v>
      </c>
    </row>
    <row r="282" spans="1:59" x14ac:dyDescent="0.2">
      <c r="A282" t="str">
        <f>Tabel1[[#This Row],[Objectcode]]&amp;"-"&amp;Tabel1[[#This Row],[Dakcode]]</f>
        <v>ZL000361-</v>
      </c>
      <c r="B282" t="s">
        <v>706</v>
      </c>
      <c r="C282" t="s">
        <v>173</v>
      </c>
      <c r="E282" t="s">
        <v>707</v>
      </c>
      <c r="G282" t="s">
        <v>708</v>
      </c>
      <c r="H282">
        <v>1991</v>
      </c>
      <c r="I282" t="s">
        <v>363</v>
      </c>
      <c r="J282"/>
      <c r="K282" s="50">
        <v>2290</v>
      </c>
      <c r="L282" s="68" t="s">
        <v>130</v>
      </c>
      <c r="M282" s="69" t="s">
        <v>211</v>
      </c>
      <c r="N282" s="3" t="s">
        <v>709</v>
      </c>
      <c r="O282" t="s">
        <v>114</v>
      </c>
      <c r="P282" s="53" t="s">
        <v>114</v>
      </c>
      <c r="Q282" t="s">
        <v>114</v>
      </c>
      <c r="R282" t="s">
        <v>114</v>
      </c>
      <c r="S282" s="53" t="s">
        <v>114</v>
      </c>
      <c r="T282" s="8" t="s">
        <v>80</v>
      </c>
      <c r="U282" s="50">
        <v>0</v>
      </c>
      <c r="V282" s="50">
        <v>340</v>
      </c>
      <c r="W282" s="50">
        <f>Tabel1[[#This Row],[Aantal panelen]]*Tabel1[[#This Row],[Paneelpiekvermogen '[Wp']]]/1000</f>
        <v>0</v>
      </c>
      <c r="X282" s="50" t="str">
        <f>IFERROR(Tabel1[[#This Row],[Totaal piekvermogen '[kWp']]]*1000/Tabel1[[#This Row],[Bruto dakoppervlak '[m2']]],"N.v.t.")</f>
        <v>N.v.t.</v>
      </c>
      <c r="Y282" s="50" t="s">
        <v>114</v>
      </c>
      <c r="Z282" s="50" t="s">
        <v>114</v>
      </c>
      <c r="AA282" s="29" t="s">
        <v>114</v>
      </c>
      <c r="AB282" s="29" t="s">
        <v>114</v>
      </c>
      <c r="AC282" s="50" t="s">
        <v>114</v>
      </c>
      <c r="AD282" s="29" t="s">
        <v>114</v>
      </c>
      <c r="AE282" t="s">
        <v>666</v>
      </c>
      <c r="AF282" s="9" t="s">
        <v>710</v>
      </c>
      <c r="AG282" s="9">
        <v>4913073</v>
      </c>
      <c r="AH282" s="9" t="s">
        <v>73</v>
      </c>
      <c r="AI282" s="60" t="s">
        <v>139</v>
      </c>
      <c r="AJ282" s="60" t="s">
        <v>711</v>
      </c>
      <c r="AK282" s="55">
        <v>58</v>
      </c>
      <c r="AL282" s="55">
        <v>49</v>
      </c>
      <c r="AM282" s="21">
        <v>43521.364583333336</v>
      </c>
      <c r="AN282" s="9" t="s">
        <v>76</v>
      </c>
      <c r="AO282" s="9" t="s">
        <v>77</v>
      </c>
      <c r="AP282" s="24" t="s">
        <v>712</v>
      </c>
      <c r="AQ282" s="24"/>
      <c r="AR282" t="s">
        <v>338</v>
      </c>
      <c r="AS282" t="s">
        <v>213</v>
      </c>
      <c r="AT282" s="58" t="s">
        <v>713</v>
      </c>
      <c r="AU282" s="51" t="s">
        <v>80</v>
      </c>
      <c r="AV282" s="51" t="s">
        <v>81</v>
      </c>
      <c r="AW282" s="51" t="s">
        <v>114</v>
      </c>
      <c r="AX282" s="51">
        <v>4</v>
      </c>
      <c r="AY282" s="51">
        <v>0</v>
      </c>
      <c r="AZ282" s="51">
        <v>4</v>
      </c>
      <c r="BA282" s="51">
        <v>0</v>
      </c>
      <c r="BB282" s="51">
        <v>0</v>
      </c>
      <c r="BC282" s="51">
        <v>0</v>
      </c>
      <c r="BD282" s="51">
        <f t="shared" si="152"/>
        <v>88</v>
      </c>
      <c r="BE282" s="51" t="s">
        <v>285</v>
      </c>
      <c r="BF282" s="51" t="s">
        <v>82</v>
      </c>
    </row>
    <row r="283" spans="1:59" x14ac:dyDescent="0.2">
      <c r="A283" t="str">
        <f>Tabel1[[#This Row],[Objectcode]]&amp;"-"&amp;Tabel1[[#This Row],[Dakcode]]</f>
        <v>ZL000366-</v>
      </c>
      <c r="B283" t="s">
        <v>714</v>
      </c>
      <c r="C283" t="s">
        <v>173</v>
      </c>
      <c r="E283" t="s">
        <v>715</v>
      </c>
      <c r="G283" t="s">
        <v>716</v>
      </c>
      <c r="H283">
        <v>1972</v>
      </c>
      <c r="I283" t="s">
        <v>175</v>
      </c>
      <c r="J283"/>
      <c r="K283" s="50">
        <v>735</v>
      </c>
      <c r="L283" s="68" t="s">
        <v>130</v>
      </c>
      <c r="M283" s="69" t="s">
        <v>211</v>
      </c>
      <c r="N283" s="3" t="s">
        <v>185</v>
      </c>
      <c r="O283" t="s">
        <v>114</v>
      </c>
      <c r="P283" s="53" t="s">
        <v>114</v>
      </c>
      <c r="Q283" t="s">
        <v>114</v>
      </c>
      <c r="R283" t="s">
        <v>114</v>
      </c>
      <c r="S283" s="53" t="s">
        <v>114</v>
      </c>
      <c r="T283" s="8" t="s">
        <v>80</v>
      </c>
      <c r="U283" s="50">
        <v>0</v>
      </c>
      <c r="V283" s="50">
        <v>340</v>
      </c>
      <c r="W283" s="50">
        <f>Tabel1[[#This Row],[Aantal panelen]]*Tabel1[[#This Row],[Paneelpiekvermogen '[Wp']]]/1000</f>
        <v>0</v>
      </c>
      <c r="X283" s="50" t="str">
        <f>IFERROR(Tabel1[[#This Row],[Totaal piekvermogen '[kWp']]]*1000/Tabel1[[#This Row],[Bruto dakoppervlak '[m2']]],"N.v.t.")</f>
        <v>N.v.t.</v>
      </c>
      <c r="Y283" s="50" t="s">
        <v>114</v>
      </c>
      <c r="Z283" s="50" t="s">
        <v>114</v>
      </c>
      <c r="AA283" s="29" t="s">
        <v>114</v>
      </c>
      <c r="AB283" s="29" t="s">
        <v>114</v>
      </c>
      <c r="AC283" s="50" t="s">
        <v>114</v>
      </c>
      <c r="AD283" s="29" t="s">
        <v>114</v>
      </c>
      <c r="AE283" t="s">
        <v>666</v>
      </c>
      <c r="AF283" s="9" t="s">
        <v>717</v>
      </c>
      <c r="AG283" s="9">
        <v>7262461</v>
      </c>
      <c r="AH283" s="9" t="s">
        <v>73</v>
      </c>
      <c r="AI283" s="60" t="s">
        <v>79</v>
      </c>
      <c r="AJ283" s="60" t="s">
        <v>79</v>
      </c>
      <c r="AK283" s="55">
        <v>208</v>
      </c>
      <c r="AL283" s="55">
        <v>285</v>
      </c>
      <c r="AM283" s="21">
        <v>43626.072916666664</v>
      </c>
      <c r="AN283" s="9" t="s">
        <v>76</v>
      </c>
      <c r="AO283" s="9" t="s">
        <v>187</v>
      </c>
      <c r="AP283" s="24" t="s">
        <v>718</v>
      </c>
      <c r="AQ283" s="24"/>
      <c r="AR283" t="s">
        <v>719</v>
      </c>
      <c r="AS283" t="s">
        <v>213</v>
      </c>
      <c r="AT283" s="51" t="s">
        <v>552</v>
      </c>
      <c r="AU283" s="51" t="s">
        <v>80</v>
      </c>
      <c r="AV283" s="51" t="s">
        <v>81</v>
      </c>
      <c r="AW283" s="51" t="s">
        <v>114</v>
      </c>
      <c r="AX283" s="51">
        <v>12</v>
      </c>
      <c r="AY283" s="51">
        <v>0</v>
      </c>
      <c r="AZ283" s="51">
        <v>0</v>
      </c>
      <c r="BA283" s="51">
        <v>12</v>
      </c>
      <c r="BB283" s="51">
        <v>0</v>
      </c>
      <c r="BC283" s="51">
        <v>0</v>
      </c>
      <c r="BD283" s="51">
        <f t="shared" si="152"/>
        <v>264</v>
      </c>
      <c r="BE283" s="51" t="s">
        <v>670</v>
      </c>
      <c r="BF283" s="51" t="s">
        <v>144</v>
      </c>
    </row>
    <row r="284" spans="1:59" x14ac:dyDescent="0.2">
      <c r="A284" t="str">
        <f>Tabel1[[#This Row],[Objectcode]]&amp;"-"&amp;Tabel1[[#This Row],[Dakcode]]</f>
        <v>ZL000386-</v>
      </c>
      <c r="B284" t="s">
        <v>720</v>
      </c>
      <c r="C284" t="s">
        <v>57</v>
      </c>
      <c r="E284" t="s">
        <v>702</v>
      </c>
      <c r="G284" t="s">
        <v>680</v>
      </c>
      <c r="H284">
        <v>1987</v>
      </c>
      <c r="I284" t="s">
        <v>267</v>
      </c>
      <c r="J284"/>
      <c r="K284" s="50">
        <v>1480</v>
      </c>
      <c r="L284" s="68" t="s">
        <v>864</v>
      </c>
      <c r="M284" s="69"/>
      <c r="N284" s="3" t="s">
        <v>185</v>
      </c>
      <c r="P284" s="53"/>
      <c r="S284" s="50"/>
      <c r="T284" s="8"/>
      <c r="U284" s="50"/>
      <c r="V284" s="50">
        <v>340</v>
      </c>
      <c r="W284" s="50">
        <f>Tabel1[[#This Row],[Aantal panelen]]*Tabel1[[#This Row],[Paneelpiekvermogen '[Wp']]]/1000</f>
        <v>0</v>
      </c>
      <c r="X284" s="50" t="str">
        <f>IFERROR(Tabel1[[#This Row],[Totaal piekvermogen '[kWp']]]*1000/Tabel1[[#This Row],[Bruto dakoppervlak '[m2']]],"N.v.t.")</f>
        <v>N.v.t.</v>
      </c>
      <c r="Y284" s="50"/>
      <c r="Z284" s="50">
        <f>Tabel1[[#This Row],[Totaal piekvermogen '[kWp']]]*Tabel1[[#This Row],[Specifieke opbrengst '[kWh/kWp jaar']]]</f>
        <v>0</v>
      </c>
      <c r="AC284" s="50"/>
      <c r="AE284" t="s">
        <v>666</v>
      </c>
      <c r="AF284" s="9" t="s">
        <v>703</v>
      </c>
      <c r="AG284" s="22"/>
      <c r="AK284" s="55"/>
      <c r="AL284" s="55"/>
      <c r="AM284" s="21"/>
      <c r="AY284" s="52"/>
      <c r="AZ284" s="52"/>
      <c r="BA284" s="52"/>
      <c r="BB284" s="52"/>
      <c r="BC284" s="52"/>
      <c r="BD284" s="51">
        <f t="shared" si="152"/>
        <v>0</v>
      </c>
    </row>
    <row r="285" spans="1:59" x14ac:dyDescent="0.2">
      <c r="A285" t="str">
        <f>Tabel1[[#This Row],[Objectcode]]&amp;"-"&amp;Tabel1[[#This Row],[Dakcode]]</f>
        <v>ZL000387-</v>
      </c>
      <c r="B285" t="s">
        <v>721</v>
      </c>
      <c r="C285" t="s">
        <v>57</v>
      </c>
      <c r="E285" t="s">
        <v>702</v>
      </c>
      <c r="G285" t="s">
        <v>680</v>
      </c>
      <c r="H285">
        <v>1987</v>
      </c>
      <c r="I285" t="s">
        <v>722</v>
      </c>
      <c r="J285"/>
      <c r="K285" s="50">
        <v>1480</v>
      </c>
      <c r="L285" s="68" t="s">
        <v>864</v>
      </c>
      <c r="M285" s="69"/>
      <c r="N285" s="3" t="s">
        <v>185</v>
      </c>
      <c r="P285" s="53"/>
      <c r="S285" s="50"/>
      <c r="T285" s="8"/>
      <c r="U285" s="50"/>
      <c r="V285" s="50">
        <v>340</v>
      </c>
      <c r="W285" s="50">
        <f>Tabel1[[#This Row],[Aantal panelen]]*Tabel1[[#This Row],[Paneelpiekvermogen '[Wp']]]/1000</f>
        <v>0</v>
      </c>
      <c r="X285" s="50" t="str">
        <f>IFERROR(Tabel1[[#This Row],[Totaal piekvermogen '[kWp']]]*1000/Tabel1[[#This Row],[Bruto dakoppervlak '[m2']]],"N.v.t.")</f>
        <v>N.v.t.</v>
      </c>
      <c r="Y285" s="50"/>
      <c r="Z285" s="50">
        <f>Tabel1[[#This Row],[Totaal piekvermogen '[kWp']]]*Tabel1[[#This Row],[Specifieke opbrengst '[kWh/kWp jaar']]]</f>
        <v>0</v>
      </c>
      <c r="AC285" s="50"/>
      <c r="AF285" s="9" t="s">
        <v>723</v>
      </c>
      <c r="AK285" s="55"/>
      <c r="AL285" s="55"/>
      <c r="AM285" s="21"/>
      <c r="AY285" s="54"/>
      <c r="AZ285" s="54"/>
      <c r="BA285" s="54"/>
      <c r="BB285" s="54"/>
      <c r="BC285" s="54"/>
      <c r="BD285" s="51">
        <f t="shared" si="152"/>
        <v>0</v>
      </c>
      <c r="BG285" s="51" t="s">
        <v>724</v>
      </c>
    </row>
    <row r="286" spans="1:59" x14ac:dyDescent="0.2">
      <c r="I286"/>
      <c r="J286"/>
      <c r="L286" s="68"/>
      <c r="M286" s="69"/>
      <c r="N286" s="3"/>
      <c r="P286" s="53"/>
      <c r="S286" s="50"/>
      <c r="T286" s="8"/>
      <c r="U286" s="50"/>
      <c r="V286" s="50">
        <v>340</v>
      </c>
      <c r="W286" s="50"/>
      <c r="X286" s="50"/>
      <c r="Y286" s="50"/>
      <c r="Z286" s="50"/>
      <c r="AC286" s="50"/>
      <c r="AG286" s="22"/>
      <c r="AK286" s="55"/>
      <c r="AL286" s="55"/>
      <c r="AM286" s="21"/>
    </row>
    <row r="287" spans="1:59" x14ac:dyDescent="0.2">
      <c r="I287"/>
      <c r="J287"/>
      <c r="L287" s="68"/>
      <c r="M287" s="68"/>
      <c r="N287" s="3"/>
      <c r="P287" s="53"/>
      <c r="S287" s="50"/>
      <c r="T287" s="8"/>
      <c r="U287" s="50"/>
      <c r="V287" s="50">
        <v>340</v>
      </c>
      <c r="W287" s="50">
        <f>Tabel1[[#This Row],[Aantal panelen]]*Tabel1[[#This Row],[Paneelpiekvermogen '[Wp']]]/1000</f>
        <v>0</v>
      </c>
      <c r="X287" s="50" t="str">
        <f>IFERROR(Tabel1[[#This Row],[Totaal piekvermogen '[kWp']]]*1000/Tabel1[[#This Row],[Bruto dakoppervlak '[m2']]],"N.v.t.")</f>
        <v>N.v.t.</v>
      </c>
      <c r="Y287" s="50"/>
      <c r="Z287" s="50">
        <f>Tabel1[[#This Row],[Totaal piekvermogen '[kWp']]]*Tabel1[[#This Row],[Specifieke opbrengst '[kWh/kWp jaar']]]</f>
        <v>0</v>
      </c>
      <c r="AC287" s="50"/>
      <c r="AK287" s="55"/>
      <c r="AL287" s="55"/>
      <c r="AM287" s="21"/>
    </row>
    <row r="288" spans="1:59" x14ac:dyDescent="0.2">
      <c r="A288" t="s">
        <v>725</v>
      </c>
      <c r="B288" s="3" t="s">
        <v>114</v>
      </c>
      <c r="C288" s="3" t="s">
        <v>114</v>
      </c>
      <c r="D288" s="3" t="s">
        <v>114</v>
      </c>
      <c r="E288" s="3" t="s">
        <v>114</v>
      </c>
      <c r="F288" s="3" t="s">
        <v>114</v>
      </c>
      <c r="G288" s="3" t="s">
        <v>114</v>
      </c>
      <c r="H288" s="3" t="s">
        <v>114</v>
      </c>
      <c r="I288" s="3" t="s">
        <v>114</v>
      </c>
      <c r="K288" s="50" t="s">
        <v>114</v>
      </c>
      <c r="L288" s="68"/>
      <c r="M288" s="68"/>
      <c r="N288" s="3" t="s">
        <v>114</v>
      </c>
      <c r="O288" s="3" t="s">
        <v>114</v>
      </c>
      <c r="P288" s="50" t="s">
        <v>114</v>
      </c>
      <c r="Q288" s="3" t="s">
        <v>114</v>
      </c>
      <c r="R288" s="3" t="s">
        <v>114</v>
      </c>
      <c r="S288" s="50" t="s">
        <v>114</v>
      </c>
      <c r="T288" s="3" t="s">
        <v>114</v>
      </c>
      <c r="U288" s="50">
        <f>SUBTOTAL(109,Tabel1[Aantal panelen])</f>
        <v>18256</v>
      </c>
      <c r="V288" s="50">
        <f>SUBTOTAL(101,Tabel1[Paneelpiekvermogen '[Wp']])</f>
        <v>340</v>
      </c>
      <c r="W288" s="50">
        <f>SUBTOTAL(109,Tabel1[Totaal piekvermogen '[kWp']])</f>
        <v>6207.0400000000027</v>
      </c>
      <c r="X288" s="50">
        <f>SUBTOTAL(101,Tabel1[Specifiek vermogen '[W/m2 bruto']])</f>
        <v>84.309531960746668</v>
      </c>
      <c r="Y288" s="50">
        <f>SUBTOTAL(101,Tabel1[Specifieke opbrengst '[kWh/kWp jaar']])</f>
        <v>693.08743961352604</v>
      </c>
      <c r="Z288" s="50" t="e">
        <f>SUBTOTAL(109,Tabel1[Totale opbrengst '[kWh/jaar']])</f>
        <v>#VALUE!</v>
      </c>
      <c r="AA288" s="3" t="s">
        <v>114</v>
      </c>
      <c r="AB288" s="3" t="s">
        <v>114</v>
      </c>
      <c r="AC288" s="50" t="s">
        <v>114</v>
      </c>
      <c r="AD288" s="3" t="s">
        <v>114</v>
      </c>
      <c r="AE288" s="3" t="s">
        <v>114</v>
      </c>
      <c r="AF288" s="3" t="s">
        <v>114</v>
      </c>
      <c r="AG288" s="3" t="s">
        <v>114</v>
      </c>
      <c r="AH288" s="3" t="s">
        <v>114</v>
      </c>
      <c r="AI288" s="50" t="s">
        <v>114</v>
      </c>
      <c r="AJ288" s="50" t="s">
        <v>114</v>
      </c>
      <c r="AK288" s="50" t="s">
        <v>114</v>
      </c>
      <c r="AL288" s="50" t="s">
        <v>114</v>
      </c>
      <c r="AM288" s="3" t="s">
        <v>114</v>
      </c>
      <c r="AN288" s="3" t="s">
        <v>114</v>
      </c>
      <c r="AO288" s="3" t="s">
        <v>114</v>
      </c>
      <c r="AP288" s="3" t="s">
        <v>114</v>
      </c>
      <c r="AQ288" s="3" t="s">
        <v>114</v>
      </c>
      <c r="AR288" s="3" t="s">
        <v>114</v>
      </c>
      <c r="AS288" s="3" t="s">
        <v>114</v>
      </c>
      <c r="AT288" s="50" t="s">
        <v>114</v>
      </c>
      <c r="AU288" s="50" t="s">
        <v>114</v>
      </c>
      <c r="AV288" s="50" t="s">
        <v>114</v>
      </c>
      <c r="AW288" s="50" t="s">
        <v>114</v>
      </c>
      <c r="AX288" s="50">
        <f>SUBTOTAL(109,Tabel1[Aantal nieuwe laadpunten 
(22 kW)])</f>
        <v>496</v>
      </c>
      <c r="AY288" s="50">
        <f>SUBTOTAL(109,Tabel1[Aantal nieuwe snellaadpunten
(100/2 kW)])</f>
        <v>11</v>
      </c>
      <c r="AZ288" s="50">
        <f>SUBTOTAL(109,Tabel1[Aantal nieuwe wandpunten])</f>
        <v>67</v>
      </c>
      <c r="BA288" s="50">
        <f>SUBTOTAL(109,Tabel1[Aantal nieuwe vrijstaande punten])</f>
        <v>441</v>
      </c>
      <c r="BB288" s="50">
        <f>SUBTOTAL(109,Tabel1[Aantal bestaande laadpunten (Ecotap 22 kW)])</f>
        <v>63</v>
      </c>
      <c r="BC288" s="50">
        <f>SUBTOTAL(109,Tabel1[Aantal bestaande laadpunten (Evbox 11 kW)])</f>
        <v>30</v>
      </c>
      <c r="BD288" s="50">
        <f>SUBTOTAL(109,Tabel1[Totaal maximaal vermogen alle laadpalen '[kW']])</f>
        <v>13082.7</v>
      </c>
      <c r="BE288" s="50" t="s">
        <v>114</v>
      </c>
      <c r="BF288" s="50" t="s">
        <v>114</v>
      </c>
      <c r="BG288" s="51" t="s">
        <v>114</v>
      </c>
    </row>
  </sheetData>
  <phoneticPr fontId="2" type="noConversion"/>
  <conditionalFormatting sqref="T42:T43 T47:T48 T284:T287 T281 T273 T271 T268 T261:T262 T142:T144 T258 T222 T226 T214 T194 T30 T129:T133 T252 T254 T279 T147 T153:T156 T264:T265 T52:T58 T74:T126 T203 T224 T245:T246 T249:T250 T3:T21 T60:T72 T150:T151 T158:T192 T205:T211 T196:T201 T228">
    <cfRule type="expression" dxfId="339" priority="518">
      <formula>#REF!&gt;$S3</formula>
    </cfRule>
  </conditionalFormatting>
  <conditionalFormatting sqref="T34:T41">
    <cfRule type="expression" dxfId="338" priority="517">
      <formula>#REF!&gt;$S34</formula>
    </cfRule>
  </conditionalFormatting>
  <conditionalFormatting sqref="T44:T46">
    <cfRule type="expression" dxfId="337" priority="516">
      <formula>#REF!&gt;$S44</formula>
    </cfRule>
  </conditionalFormatting>
  <conditionalFormatting sqref="T136:T140">
    <cfRule type="expression" dxfId="336" priority="498">
      <formula>#REF!&gt;$S136</formula>
    </cfRule>
  </conditionalFormatting>
  <conditionalFormatting sqref="T280">
    <cfRule type="expression" dxfId="335" priority="492">
      <formula>#REF!&gt;$S280</formula>
    </cfRule>
  </conditionalFormatting>
  <conditionalFormatting sqref="T270">
    <cfRule type="expression" dxfId="334" priority="485">
      <formula>#REF!&gt;$S270</formula>
    </cfRule>
  </conditionalFormatting>
  <conditionalFormatting sqref="T255">
    <cfRule type="expression" dxfId="333" priority="445">
      <formula>#REF!&gt;$S255</formula>
    </cfRule>
  </conditionalFormatting>
  <conditionalFormatting sqref="T256">
    <cfRule type="expression" dxfId="332" priority="444">
      <formula>#REF!&gt;$S256</formula>
    </cfRule>
  </conditionalFormatting>
  <conditionalFormatting sqref="T257">
    <cfRule type="expression" dxfId="331" priority="443">
      <formula>#REF!&gt;$S257</formula>
    </cfRule>
  </conditionalFormatting>
  <conditionalFormatting sqref="T216">
    <cfRule type="expression" dxfId="330" priority="431">
      <formula>#REF!&gt;$S216</formula>
    </cfRule>
  </conditionalFormatting>
  <conditionalFormatting sqref="T215">
    <cfRule type="expression" dxfId="329" priority="394">
      <formula>#REF!&gt;$S215</formula>
    </cfRule>
  </conditionalFormatting>
  <conditionalFormatting sqref="T220">
    <cfRule type="expression" dxfId="328" priority="393">
      <formula>#REF!&gt;$S220</formula>
    </cfRule>
  </conditionalFormatting>
  <conditionalFormatting sqref="T221">
    <cfRule type="expression" dxfId="327" priority="392">
      <formula>#REF!&gt;$S221</formula>
    </cfRule>
  </conditionalFormatting>
  <conditionalFormatting sqref="T225">
    <cfRule type="expression" dxfId="326" priority="391">
      <formula>#REF!&gt;$S225</formula>
    </cfRule>
  </conditionalFormatting>
  <conditionalFormatting sqref="T193">
    <cfRule type="expression" dxfId="325" priority="385">
      <formula>#REF!&gt;$S193</formula>
    </cfRule>
  </conditionalFormatting>
  <conditionalFormatting sqref="T23">
    <cfRule type="expression" dxfId="324" priority="317">
      <formula>#REF!&gt;$S23</formula>
    </cfRule>
  </conditionalFormatting>
  <conditionalFormatting sqref="T28">
    <cfRule type="expression" dxfId="323" priority="312">
      <formula>#REF!&gt;$S28</formula>
    </cfRule>
  </conditionalFormatting>
  <conditionalFormatting sqref="T22">
    <cfRule type="expression" dxfId="322" priority="318">
      <formula>#REF!&gt;$S22</formula>
    </cfRule>
  </conditionalFormatting>
  <conditionalFormatting sqref="T24">
    <cfRule type="expression" dxfId="321" priority="316">
      <formula>#REF!&gt;$S24</formula>
    </cfRule>
  </conditionalFormatting>
  <conditionalFormatting sqref="T25">
    <cfRule type="expression" dxfId="320" priority="315">
      <formula>#REF!&gt;$S25</formula>
    </cfRule>
  </conditionalFormatting>
  <conditionalFormatting sqref="T26">
    <cfRule type="expression" dxfId="319" priority="314">
      <formula>#REF!&gt;$S26</formula>
    </cfRule>
  </conditionalFormatting>
  <conditionalFormatting sqref="T27">
    <cfRule type="expression" dxfId="318" priority="313">
      <formula>#REF!&gt;$S27</formula>
    </cfRule>
  </conditionalFormatting>
  <conditionalFormatting sqref="T29">
    <cfRule type="expression" dxfId="317" priority="311">
      <formula>#REF!&gt;$S29</formula>
    </cfRule>
  </conditionalFormatting>
  <conditionalFormatting sqref="T31">
    <cfRule type="expression" dxfId="316" priority="310">
      <formula>#REF!&gt;$S31</formula>
    </cfRule>
  </conditionalFormatting>
  <conditionalFormatting sqref="T32">
    <cfRule type="expression" dxfId="315" priority="309">
      <formula>#REF!&gt;$S32</formula>
    </cfRule>
  </conditionalFormatting>
  <conditionalFormatting sqref="T33">
    <cfRule type="expression" dxfId="314" priority="308">
      <formula>#REF!&gt;$S33</formula>
    </cfRule>
  </conditionalFormatting>
  <conditionalFormatting sqref="T73">
    <cfRule type="expression" dxfId="313" priority="296">
      <formula>#REF!&gt;$S73</formula>
    </cfRule>
  </conditionalFormatting>
  <conditionalFormatting sqref="T128">
    <cfRule type="expression" dxfId="312" priority="670">
      <formula>#REF!&gt;$S127</formula>
    </cfRule>
  </conditionalFormatting>
  <conditionalFormatting sqref="T127">
    <cfRule type="expression" dxfId="311" priority="671">
      <formula>#REF!&gt;#REF!</formula>
    </cfRule>
  </conditionalFormatting>
  <conditionalFormatting sqref="T274">
    <cfRule type="expression" dxfId="310" priority="284">
      <formula>#REF!&gt;$S274</formula>
    </cfRule>
  </conditionalFormatting>
  <conditionalFormatting sqref="T275">
    <cfRule type="expression" dxfId="309" priority="279">
      <formula>#REF!&gt;$S275</formula>
    </cfRule>
  </conditionalFormatting>
  <conditionalFormatting sqref="T276">
    <cfRule type="expression" dxfId="308" priority="278">
      <formula>#REF!&gt;$S276</formula>
    </cfRule>
  </conditionalFormatting>
  <conditionalFormatting sqref="T277">
    <cfRule type="expression" dxfId="307" priority="277">
      <formula>#REF!&gt;$S277</formula>
    </cfRule>
  </conditionalFormatting>
  <conditionalFormatting sqref="T278">
    <cfRule type="expression" dxfId="306" priority="276">
      <formula>#REF!&gt;$S278</formula>
    </cfRule>
  </conditionalFormatting>
  <conditionalFormatting sqref="T282:T283">
    <cfRule type="expression" dxfId="305" priority="273">
      <formula>#REF!&gt;$S282</formula>
    </cfRule>
  </conditionalFormatting>
  <conditionalFormatting sqref="T272">
    <cfRule type="expression" dxfId="304" priority="270">
      <formula>#REF!&gt;$S272</formula>
    </cfRule>
  </conditionalFormatting>
  <conditionalFormatting sqref="T269">
    <cfRule type="expression" dxfId="303" priority="267">
      <formula>#REF!&gt;$S269</formula>
    </cfRule>
  </conditionalFormatting>
  <conditionalFormatting sqref="T267">
    <cfRule type="expression" dxfId="302" priority="264">
      <formula>#REF!&gt;$S267</formula>
    </cfRule>
  </conditionalFormatting>
  <conditionalFormatting sqref="T260">
    <cfRule type="expression" dxfId="301" priority="261">
      <formula>#REF!&gt;$S260</formula>
    </cfRule>
  </conditionalFormatting>
  <conditionalFormatting sqref="T259">
    <cfRule type="expression" dxfId="300" priority="258">
      <formula>#REF!&gt;$S259</formula>
    </cfRule>
  </conditionalFormatting>
  <conditionalFormatting sqref="T251">
    <cfRule type="expression" dxfId="299" priority="257">
      <formula>#REF!&gt;$S251</formula>
    </cfRule>
  </conditionalFormatting>
  <conditionalFormatting sqref="T253">
    <cfRule type="expression" dxfId="298" priority="256">
      <formula>#REF!&gt;$S253</formula>
    </cfRule>
  </conditionalFormatting>
  <conditionalFormatting sqref="T217:T219">
    <cfRule type="expression" dxfId="297" priority="253">
      <formula>#REF!&gt;$S217</formula>
    </cfRule>
  </conditionalFormatting>
  <conditionalFormatting sqref="T213">
    <cfRule type="expression" dxfId="296" priority="250">
      <formula>#REF!&gt;$S213</formula>
    </cfRule>
  </conditionalFormatting>
  <conditionalFormatting sqref="T195">
    <cfRule type="expression" dxfId="295" priority="247">
      <formula>#REF!&gt;$S195</formula>
    </cfRule>
  </conditionalFormatting>
  <conditionalFormatting sqref="T146">
    <cfRule type="expression" dxfId="294" priority="244">
      <formula>#REF!&gt;$S146</formula>
    </cfRule>
  </conditionalFormatting>
  <conditionalFormatting sqref="T145">
    <cfRule type="expression" dxfId="293" priority="241">
      <formula>#REF!&gt;$S145</formula>
    </cfRule>
  </conditionalFormatting>
  <conditionalFormatting sqref="T212">
    <cfRule type="expression" dxfId="292" priority="210">
      <formula>#REF!&gt;$S212</formula>
    </cfRule>
  </conditionalFormatting>
  <conditionalFormatting sqref="T263">
    <cfRule type="expression" dxfId="291" priority="204">
      <formula>#REF!&gt;$S263</formula>
    </cfRule>
  </conditionalFormatting>
  <conditionalFormatting sqref="T266">
    <cfRule type="expression" dxfId="290" priority="198">
      <formula>#REF!&gt;$S266</formula>
    </cfRule>
  </conditionalFormatting>
  <conditionalFormatting sqref="T49">
    <cfRule type="expression" dxfId="289" priority="171">
      <formula>#REF!&gt;$S49</formula>
    </cfRule>
  </conditionalFormatting>
  <conditionalFormatting sqref="T50">
    <cfRule type="expression" dxfId="288" priority="170">
      <formula>#REF!&gt;$S50</formula>
    </cfRule>
  </conditionalFormatting>
  <conditionalFormatting sqref="T51">
    <cfRule type="expression" dxfId="287" priority="169">
      <formula>#REF!&gt;$S51</formula>
    </cfRule>
  </conditionalFormatting>
  <conditionalFormatting sqref="T202">
    <cfRule type="expression" dxfId="286" priority="152">
      <formula>#REF!&gt;$S202</formula>
    </cfRule>
  </conditionalFormatting>
  <conditionalFormatting sqref="T204">
    <cfRule type="expression" dxfId="285" priority="146">
      <formula>#REF!&gt;$S204</formula>
    </cfRule>
  </conditionalFormatting>
  <conditionalFormatting sqref="T223">
    <cfRule type="expression" dxfId="284" priority="138">
      <formula>#REF!&gt;$S223</formula>
    </cfRule>
  </conditionalFormatting>
  <conditionalFormatting sqref="T230">
    <cfRule type="expression" dxfId="283" priority="113">
      <formula>#REF!&gt;$S230</formula>
    </cfRule>
  </conditionalFormatting>
  <conditionalFormatting sqref="T229">
    <cfRule type="expression" dxfId="282" priority="112">
      <formula>#REF!&gt;$S229</formula>
    </cfRule>
  </conditionalFormatting>
  <conditionalFormatting sqref="T227">
    <cfRule type="expression" dxfId="281" priority="111">
      <formula>#REF!&gt;$S227</formula>
    </cfRule>
  </conditionalFormatting>
  <conditionalFormatting sqref="T247">
    <cfRule type="expression" dxfId="280" priority="95">
      <formula>#REF!&gt;$S247</formula>
    </cfRule>
  </conditionalFormatting>
  <conditionalFormatting sqref="T248">
    <cfRule type="expression" dxfId="279" priority="89">
      <formula>#REF!&gt;$S248</formula>
    </cfRule>
  </conditionalFormatting>
  <conditionalFormatting sqref="T148">
    <cfRule type="expression" dxfId="278" priority="44">
      <formula>#REF!&gt;$S148</formula>
    </cfRule>
  </conditionalFormatting>
  <conditionalFormatting sqref="T149">
    <cfRule type="expression" dxfId="277" priority="43">
      <formula>#REF!&gt;$S149</formula>
    </cfRule>
  </conditionalFormatting>
  <conditionalFormatting sqref="T231:T244">
    <cfRule type="expression" dxfId="276" priority="1">
      <formula>#REF!&gt;$S231</formula>
    </cfRule>
  </conditionalFormatting>
  <conditionalFormatting sqref="P3 P6 P8 Q134:U134 P20:P21 P138:P144 P135:U135 AA136:AD137 P284:P287 P281 P273:P279 P271 P268 P222 P226:P227 P214 P194 P30 P34:P48 P147 X134:AD135 P60:P72 Q152:U152 P158 P52:P58 P74:P134 P203 P205:P211 P224 P245:P246 P12:P15 P161:P165 P176 P178:P192 P150:P156 P169:P174 P264:P265 P196:P201">
    <cfRule type="expression" dxfId="275" priority="587">
      <formula>AND($O3=#REF!,$P3&lt;#REF!)</formula>
    </cfRule>
    <cfRule type="expression" dxfId="274" priority="588">
      <formula>AND($O3=#REF!,$P3&lt;#REF!)</formula>
    </cfRule>
  </conditionalFormatting>
  <conditionalFormatting sqref="P249:P254">
    <cfRule type="expression" dxfId="273" priority="572">
      <formula>AND($O249=#REF!,$P249&lt;#REF!)</formula>
    </cfRule>
    <cfRule type="expression" dxfId="272" priority="573">
      <formula>AND($O249=#REF!,$P249&lt;#REF!)</formula>
    </cfRule>
  </conditionalFormatting>
  <conditionalFormatting sqref="P261:P262">
    <cfRule type="expression" dxfId="271" priority="565">
      <formula>AND($O261=#REF!,$P261&lt;#REF!)</formula>
    </cfRule>
    <cfRule type="expression" dxfId="270" priority="566">
      <formula>AND($O261=#REF!,$P261&lt;#REF!)</formula>
    </cfRule>
  </conditionalFormatting>
  <conditionalFormatting sqref="P159">
    <cfRule type="expression" dxfId="269" priority="559">
      <formula>AND($O159=#REF!,$P159&lt;#REF!)</formula>
    </cfRule>
    <cfRule type="expression" dxfId="268" priority="560">
      <formula>AND($O159=#REF!,$P159&lt;#REF!)</formula>
    </cfRule>
  </conditionalFormatting>
  <conditionalFormatting sqref="P160">
    <cfRule type="expression" dxfId="267" priority="552">
      <formula>AND($O160=#REF!,$P160&lt;#REF!)</formula>
    </cfRule>
    <cfRule type="expression" dxfId="266" priority="553">
      <formula>AND($O160=#REF!,$P160&lt;#REF!)</formula>
    </cfRule>
  </conditionalFormatting>
  <conditionalFormatting sqref="AB3 AB6 AB8 AB110:AB111 AB114 AB142:AB144 AB138:AB140 AB273 AB271 AB268 AB261:AB262 AB258 AB222 AB226:AB227 AB214 AB194 AB30 AB74:AB93 AB97:AB100 AB124 AB197:AB198 AB275:AB277 AB279 AB281:AB282 AB284:AB287 AB147 AB264:AB265 AB34:AB40 AB126:AB133 AB192 AB203 AB205:AB211 AB200:AB201 AB224 AB245 AB250 AB12:AB21 AB42:AB68 AB70 AB72 AB150:AB165 AB169:AB190">
    <cfRule type="expression" dxfId="265" priority="649">
      <formula>AND($AA3=#REF!,OR($AB3=#REF!,$AB3=#REF!,$AB3=#REF!,$AB3=#REF!,$AB3=#REF!))</formula>
    </cfRule>
    <cfRule type="expression" dxfId="264" priority="650">
      <formula>AND($AA3=#REF!,OR($AB3=#REF!,$AB3=#REF!,$AB3=#REF!,$AB3=#REF!))</formula>
    </cfRule>
  </conditionalFormatting>
  <conditionalFormatting sqref="P4">
    <cfRule type="expression" dxfId="263" priority="542">
      <formula>AND($O4=#REF!,$P4&lt;#REF!)</formula>
    </cfRule>
    <cfRule type="expression" dxfId="262" priority="543">
      <formula>AND($O4=#REF!,$P4&lt;#REF!)</formula>
    </cfRule>
  </conditionalFormatting>
  <conditionalFormatting sqref="AB4">
    <cfRule type="expression" dxfId="261" priority="545">
      <formula>AND($AA4=#REF!,OR($AB4=#REF!,$AB4=#REF!,$AB4=#REF!,$AB4=#REF!,$AB4=#REF!))</formula>
    </cfRule>
    <cfRule type="expression" dxfId="260" priority="546">
      <formula>AND($AA4=#REF!,OR($AB4=#REF!,$AB4=#REF!,$AB4=#REF!,$AB4=#REF!))</formula>
    </cfRule>
  </conditionalFormatting>
  <conditionalFormatting sqref="P5">
    <cfRule type="expression" dxfId="259" priority="535">
      <formula>AND($O5=#REF!,$P5&lt;#REF!)</formula>
    </cfRule>
    <cfRule type="expression" dxfId="258" priority="536">
      <formula>AND($O5=#REF!,$P5&lt;#REF!)</formula>
    </cfRule>
  </conditionalFormatting>
  <conditionalFormatting sqref="AB5">
    <cfRule type="expression" dxfId="257" priority="538">
      <formula>AND($AA5=#REF!,OR($AB5=#REF!,$AB5=#REF!,$AB5=#REF!,$AB5=#REF!,$AB5=#REF!))</formula>
    </cfRule>
    <cfRule type="expression" dxfId="256" priority="539">
      <formula>AND($AA5=#REF!,OR($AB5=#REF!,$AB5=#REF!,$AB5=#REF!,$AB5=#REF!))</formula>
    </cfRule>
  </conditionalFormatting>
  <conditionalFormatting sqref="P7">
    <cfRule type="expression" dxfId="255" priority="528">
      <formula>AND($O7=#REF!,$P7&lt;#REF!)</formula>
    </cfRule>
    <cfRule type="expression" dxfId="254" priority="529">
      <formula>AND($O7=#REF!,$P7&lt;#REF!)</formula>
    </cfRule>
  </conditionalFormatting>
  <conditionalFormatting sqref="AB7">
    <cfRule type="expression" dxfId="253" priority="531">
      <formula>AND($AA7=#REF!,OR($AB7=#REF!,$AB7=#REF!,$AB7=#REF!,$AB7=#REF!,$AB7=#REF!))</formula>
    </cfRule>
    <cfRule type="expression" dxfId="252" priority="532">
      <formula>AND($AA7=#REF!,OR($AB7=#REF!,$AB7=#REF!,$AB7=#REF!,$AB7=#REF!))</formula>
    </cfRule>
  </conditionalFormatting>
  <conditionalFormatting sqref="P16">
    <cfRule type="expression" dxfId="251" priority="525">
      <formula>AND($O16=#REF!,$P16&lt;#REF!)</formula>
    </cfRule>
    <cfRule type="expression" dxfId="250" priority="526">
      <formula>AND($O16=#REF!,$P16&lt;#REF!)</formula>
    </cfRule>
  </conditionalFormatting>
  <conditionalFormatting sqref="P17">
    <cfRule type="expression" dxfId="249" priority="523">
      <formula>AND($O17=#REF!,$P17&lt;#REF!)</formula>
    </cfRule>
    <cfRule type="expression" dxfId="248" priority="524">
      <formula>AND($O17=#REF!,$P17&lt;#REF!)</formula>
    </cfRule>
  </conditionalFormatting>
  <conditionalFormatting sqref="P18">
    <cfRule type="expression" dxfId="247" priority="521">
      <formula>AND($O18=#REF!,$P18&lt;#REF!)</formula>
    </cfRule>
    <cfRule type="expression" dxfId="246" priority="522">
      <formula>AND($O18=#REF!,$P18&lt;#REF!)</formula>
    </cfRule>
  </conditionalFormatting>
  <conditionalFormatting sqref="P19">
    <cfRule type="expression" dxfId="245" priority="519">
      <formula>AND($O19=#REF!,$P19&lt;#REF!)</formula>
    </cfRule>
    <cfRule type="expression" dxfId="244" priority="520">
      <formula>AND($O19=#REF!,$P19&lt;#REF!)</formula>
    </cfRule>
  </conditionalFormatting>
  <conditionalFormatting sqref="P136:P137">
    <cfRule type="expression" dxfId="243" priority="499">
      <formula>AND($O136=#REF!,$P136&lt;#REF!)</formula>
    </cfRule>
    <cfRule type="expression" dxfId="242" priority="500">
      <formula>AND($O136=#REF!,$P136&lt;#REF!)</formula>
    </cfRule>
  </conditionalFormatting>
  <conditionalFormatting sqref="P280">
    <cfRule type="expression" dxfId="241" priority="493">
      <formula>AND($O280=#REF!,$P280&lt;#REF!)</formula>
    </cfRule>
    <cfRule type="expression" dxfId="240" priority="494">
      <formula>AND($O280=#REF!,$P280&lt;#REF!)</formula>
    </cfRule>
  </conditionalFormatting>
  <conditionalFormatting sqref="AB280">
    <cfRule type="expression" dxfId="239" priority="495">
      <formula>AND($AA280=#REF!,OR($AB280=#REF!,$AB280=#REF!,$AB280=#REF!,$AB280=#REF!,$AB280=#REF!))</formula>
    </cfRule>
    <cfRule type="expression" dxfId="238" priority="496">
      <formula>AND($AA280=#REF!,OR($AB280=#REF!,$AB280=#REF!,$AB280=#REF!,$AB280=#REF!))</formula>
    </cfRule>
  </conditionalFormatting>
  <conditionalFormatting sqref="P270">
    <cfRule type="expression" dxfId="237" priority="486">
      <formula>AND($O270=#REF!,$P270&lt;#REF!)</formula>
    </cfRule>
    <cfRule type="expression" dxfId="236" priority="487">
      <formula>AND($O270=#REF!,$P270&lt;#REF!)</formula>
    </cfRule>
  </conditionalFormatting>
  <conditionalFormatting sqref="AB270">
    <cfRule type="expression" dxfId="235" priority="488">
      <formula>AND($AA270=#REF!,OR($AB270=#REF!,$AB270=#REF!,$AB270=#REF!,$AB270=#REF!,$AB270=#REF!))</formula>
    </cfRule>
    <cfRule type="expression" dxfId="234" priority="489">
      <formula>AND($AA270=#REF!,OR($AB270=#REF!,$AB270=#REF!,$AB270=#REF!,$AB270=#REF!))</formula>
    </cfRule>
  </conditionalFormatting>
  <conditionalFormatting sqref="P256">
    <cfRule type="expression" dxfId="233" priority="455">
      <formula>AND($O256=#REF!,$P256&lt;#REF!)</formula>
    </cfRule>
    <cfRule type="expression" dxfId="232" priority="456">
      <formula>AND($O256=#REF!,$P256&lt;#REF!)</formula>
    </cfRule>
  </conditionalFormatting>
  <conditionalFormatting sqref="AB256">
    <cfRule type="expression" dxfId="231" priority="457">
      <formula>AND($AA256=#REF!,OR($AB256=#REF!,$AB256=#REF!,$AB256=#REF!,$AB256=#REF!,$AB256=#REF!))</formula>
    </cfRule>
    <cfRule type="expression" dxfId="230" priority="458">
      <formula>AND($AA256=#REF!,OR($AB256=#REF!,$AB256=#REF!,$AB256=#REF!,$AB256=#REF!))</formula>
    </cfRule>
  </conditionalFormatting>
  <conditionalFormatting sqref="P257">
    <cfRule type="expression" dxfId="229" priority="449">
      <formula>AND($O257=#REF!,$P257&lt;#REF!)</formula>
    </cfRule>
    <cfRule type="expression" dxfId="228" priority="450">
      <formula>AND($O257=#REF!,$P257&lt;#REF!)</formula>
    </cfRule>
  </conditionalFormatting>
  <conditionalFormatting sqref="AB257">
    <cfRule type="expression" dxfId="227" priority="451">
      <formula>AND($AA257=#REF!,OR($AB257=#REF!,$AB257=#REF!,$AB257=#REF!,$AB257=#REF!,$AB257=#REF!))</formula>
    </cfRule>
    <cfRule type="expression" dxfId="226" priority="452">
      <formula>AND($AA257=#REF!,OR($AB257=#REF!,$AB257=#REF!,$AB257=#REF!,$AB257=#REF!))</formula>
    </cfRule>
  </conditionalFormatting>
  <conditionalFormatting sqref="P255">
    <cfRule type="expression" dxfId="225" priority="446">
      <formula>AND($O255=#REF!,$P255&lt;#REF!)</formula>
    </cfRule>
    <cfRule type="expression" dxfId="224" priority="447">
      <formula>AND($O255=#REF!,$P255&lt;#REF!)</formula>
    </cfRule>
  </conditionalFormatting>
  <conditionalFormatting sqref="P215">
    <cfRule type="expression" dxfId="223" priority="438">
      <formula>AND($O215=#REF!,$P215&lt;#REF!)</formula>
    </cfRule>
    <cfRule type="expression" dxfId="222" priority="439">
      <formula>AND($O215=#REF!,$P215&lt;#REF!)</formula>
    </cfRule>
  </conditionalFormatting>
  <conditionalFormatting sqref="AB215">
    <cfRule type="expression" dxfId="221" priority="440">
      <formula>AND($AA215=#REF!,OR($AB215=#REF!,$AB215=#REF!,$AB215=#REF!,$AB215=#REF!,$AB215=#REF!))</formula>
    </cfRule>
    <cfRule type="expression" dxfId="220" priority="441">
      <formula>AND($AA215=#REF!,OR($AB215=#REF!,$AB215=#REF!,$AB215=#REF!,$AB215=#REF!))</formula>
    </cfRule>
  </conditionalFormatting>
  <conditionalFormatting sqref="P216">
    <cfRule type="expression" dxfId="219" priority="432">
      <formula>AND($O216=#REF!,$P216&lt;#REF!)</formula>
    </cfRule>
    <cfRule type="expression" dxfId="218" priority="433">
      <formula>AND($O216=#REF!,$P216&lt;#REF!)</formula>
    </cfRule>
  </conditionalFormatting>
  <conditionalFormatting sqref="AB216">
    <cfRule type="expression" dxfId="217" priority="434">
      <formula>AND($AA216=#REF!,OR($AB216=#REF!,$AB216=#REF!,$AB216=#REF!,$AB216=#REF!,$AB216=#REF!))</formula>
    </cfRule>
    <cfRule type="expression" dxfId="216" priority="435">
      <formula>AND($AA216=#REF!,OR($AB216=#REF!,$AB216=#REF!,$AB216=#REF!,$AB216=#REF!))</formula>
    </cfRule>
  </conditionalFormatting>
  <conditionalFormatting sqref="P221">
    <cfRule type="expression" dxfId="215" priority="408">
      <formula>AND($O221=#REF!,$P221&lt;#REF!)</formula>
    </cfRule>
    <cfRule type="expression" dxfId="214" priority="409">
      <formula>AND($O221=#REF!,$P221&lt;#REF!)</formula>
    </cfRule>
  </conditionalFormatting>
  <conditionalFormatting sqref="AB221">
    <cfRule type="expression" dxfId="213" priority="410">
      <formula>AND($AA221=#REF!,OR($AB221=#REF!,$AB221=#REF!,$AB221=#REF!,$AB221=#REF!,$AB221=#REF!))</formula>
    </cfRule>
    <cfRule type="expression" dxfId="212" priority="411">
      <formula>AND($AA221=#REF!,OR($AB221=#REF!,$AB221=#REF!,$AB221=#REF!,$AB221=#REF!))</formula>
    </cfRule>
  </conditionalFormatting>
  <conditionalFormatting sqref="P220">
    <cfRule type="expression" dxfId="211" priority="402">
      <formula>AND($O220=#REF!,$P220&lt;#REF!)</formula>
    </cfRule>
    <cfRule type="expression" dxfId="210" priority="403">
      <formula>AND($O220=#REF!,$P220&lt;#REF!)</formula>
    </cfRule>
  </conditionalFormatting>
  <conditionalFormatting sqref="AB220">
    <cfRule type="expression" dxfId="209" priority="404">
      <formula>AND($AA220=#REF!,OR($AB220=#REF!,$AB220=#REF!,$AB220=#REF!,$AB220=#REF!,$AB220=#REF!))</formula>
    </cfRule>
    <cfRule type="expression" dxfId="208" priority="405">
      <formula>AND($AA220=#REF!,OR($AB220=#REF!,$AB220=#REF!,$AB220=#REF!,$AB220=#REF!))</formula>
    </cfRule>
  </conditionalFormatting>
  <conditionalFormatting sqref="P225">
    <cfRule type="expression" dxfId="207" priority="396">
      <formula>AND($O225=#REF!,$P225&lt;#REF!)</formula>
    </cfRule>
    <cfRule type="expression" dxfId="206" priority="397">
      <formula>AND($O225=#REF!,$P225&lt;#REF!)</formula>
    </cfRule>
  </conditionalFormatting>
  <conditionalFormatting sqref="AB225">
    <cfRule type="expression" dxfId="205" priority="398">
      <formula>AND($AA225=#REF!,OR($AB225=#REF!,$AB225=#REF!,$AB225=#REF!,$AB225=#REF!,$AB225=#REF!))</formula>
    </cfRule>
    <cfRule type="expression" dxfId="204" priority="399">
      <formula>AND($AA225=#REF!,OR($AB225=#REF!,$AB225=#REF!,$AB225=#REF!,$AB225=#REF!))</formula>
    </cfRule>
  </conditionalFormatting>
  <conditionalFormatting sqref="P193">
    <cfRule type="expression" dxfId="203" priority="386">
      <formula>AND($O193=#REF!,$P193&lt;#REF!)</formula>
    </cfRule>
    <cfRule type="expression" dxfId="202" priority="387">
      <formula>AND($O193=#REF!,$P193&lt;#REF!)</formula>
    </cfRule>
  </conditionalFormatting>
  <conditionalFormatting sqref="AB193">
    <cfRule type="expression" dxfId="201" priority="388">
      <formula>AND($AA193=#REF!,OR($AB193=#REF!,$AB193=#REF!,$AB193=#REF!,$AB193=#REF!,$AB193=#REF!))</formula>
    </cfRule>
    <cfRule type="expression" dxfId="200" priority="389">
      <formula>AND($AA193=#REF!,OR($AB193=#REF!,$AB193=#REF!,$AB193=#REF!,$AB193=#REF!))</formula>
    </cfRule>
  </conditionalFormatting>
  <conditionalFormatting sqref="P23">
    <cfRule type="expression" dxfId="199" priority="380">
      <formula>AND($O23=#REF!,$P23&lt;#REF!)</formula>
    </cfRule>
    <cfRule type="expression" dxfId="198" priority="381">
      <formula>AND($O23=#REF!,$P23&lt;#REF!)</formula>
    </cfRule>
  </conditionalFormatting>
  <conditionalFormatting sqref="AB23">
    <cfRule type="expression" dxfId="197" priority="382">
      <formula>AND($AA23=#REF!,OR($AB23=#REF!,$AB23=#REF!,$AB23=#REF!,$AB23=#REF!,$AB23=#REF!))</formula>
    </cfRule>
    <cfRule type="expression" dxfId="196" priority="383">
      <formula>AND($AA23=#REF!,OR($AB23=#REF!,$AB23=#REF!,$AB23=#REF!,$AB23=#REF!))</formula>
    </cfRule>
  </conditionalFormatting>
  <conditionalFormatting sqref="P22">
    <cfRule type="expression" dxfId="195" priority="374">
      <formula>AND($O22=#REF!,$P22&lt;#REF!)</formula>
    </cfRule>
    <cfRule type="expression" dxfId="194" priority="375">
      <formula>AND($O22=#REF!,$P22&lt;#REF!)</formula>
    </cfRule>
  </conditionalFormatting>
  <conditionalFormatting sqref="AB22">
    <cfRule type="expression" dxfId="193" priority="376">
      <formula>AND($AA22=#REF!,OR($AB22=#REF!,$AB22=#REF!,$AB22=#REF!,$AB22=#REF!,$AB22=#REF!))</formula>
    </cfRule>
    <cfRule type="expression" dxfId="192" priority="377">
      <formula>AND($AA22=#REF!,OR($AB22=#REF!,$AB22=#REF!,$AB22=#REF!,$AB22=#REF!))</formula>
    </cfRule>
  </conditionalFormatting>
  <conditionalFormatting sqref="P24">
    <cfRule type="expression" dxfId="191" priority="368">
      <formula>AND($O24=#REF!,$P24&lt;#REF!)</formula>
    </cfRule>
    <cfRule type="expression" dxfId="190" priority="369">
      <formula>AND($O24=#REF!,$P24&lt;#REF!)</formula>
    </cfRule>
  </conditionalFormatting>
  <conditionalFormatting sqref="AB24">
    <cfRule type="expression" dxfId="189" priority="370">
      <formula>AND($AA24=#REF!,OR($AB24=#REF!,$AB24=#REF!,$AB24=#REF!,$AB24=#REF!,$AB24=#REF!))</formula>
    </cfRule>
    <cfRule type="expression" dxfId="188" priority="371">
      <formula>AND($AA24=#REF!,OR($AB24=#REF!,$AB24=#REF!,$AB24=#REF!,$AB24=#REF!))</formula>
    </cfRule>
  </conditionalFormatting>
  <conditionalFormatting sqref="P26">
    <cfRule type="expression" dxfId="187" priority="362">
      <formula>AND($O26=#REF!,$P26&lt;#REF!)</formula>
    </cfRule>
    <cfRule type="expression" dxfId="186" priority="363">
      <formula>AND($O26=#REF!,$P26&lt;#REF!)</formula>
    </cfRule>
  </conditionalFormatting>
  <conditionalFormatting sqref="AB26">
    <cfRule type="expression" dxfId="185" priority="364">
      <formula>AND($AA26=#REF!,OR($AB26=#REF!,$AB26=#REF!,$AB26=#REF!,$AB26=#REF!,$AB26=#REF!))</formula>
    </cfRule>
    <cfRule type="expression" dxfId="184" priority="365">
      <formula>AND($AA26=#REF!,OR($AB26=#REF!,$AB26=#REF!,$AB26=#REF!,$AB26=#REF!))</formula>
    </cfRule>
  </conditionalFormatting>
  <conditionalFormatting sqref="P25">
    <cfRule type="expression" dxfId="183" priority="356">
      <formula>AND($O25=#REF!,$P25&lt;#REF!)</formula>
    </cfRule>
    <cfRule type="expression" dxfId="182" priority="357">
      <formula>AND($O25=#REF!,$P25&lt;#REF!)</formula>
    </cfRule>
  </conditionalFormatting>
  <conditionalFormatting sqref="AB25">
    <cfRule type="expression" dxfId="181" priority="358">
      <formula>AND($AA25=#REF!,OR($AB25=#REF!,$AB25=#REF!,$AB25=#REF!,$AB25=#REF!,$AB25=#REF!))</formula>
    </cfRule>
    <cfRule type="expression" dxfId="180" priority="359">
      <formula>AND($AA25=#REF!,OR($AB25=#REF!,$AB25=#REF!,$AB25=#REF!,$AB25=#REF!))</formula>
    </cfRule>
  </conditionalFormatting>
  <conditionalFormatting sqref="P27">
    <cfRule type="expression" dxfId="179" priority="350">
      <formula>AND($O27=#REF!,$P27&lt;#REF!)</formula>
    </cfRule>
    <cfRule type="expression" dxfId="178" priority="351">
      <formula>AND($O27=#REF!,$P27&lt;#REF!)</formula>
    </cfRule>
  </conditionalFormatting>
  <conditionalFormatting sqref="AB27">
    <cfRule type="expression" dxfId="177" priority="352">
      <formula>AND($AA27=#REF!,OR($AB27=#REF!,$AB27=#REF!,$AB27=#REF!,$AB27=#REF!,$AB27=#REF!))</formula>
    </cfRule>
    <cfRule type="expression" dxfId="176" priority="353">
      <formula>AND($AA27=#REF!,OR($AB27=#REF!,$AB27=#REF!,$AB27=#REF!,$AB27=#REF!))</formula>
    </cfRule>
  </conditionalFormatting>
  <conditionalFormatting sqref="P29">
    <cfRule type="expression" dxfId="175" priority="344">
      <formula>AND($O29=#REF!,$P29&lt;#REF!)</formula>
    </cfRule>
    <cfRule type="expression" dxfId="174" priority="345">
      <formula>AND($O29=#REF!,$P29&lt;#REF!)</formula>
    </cfRule>
  </conditionalFormatting>
  <conditionalFormatting sqref="AB29">
    <cfRule type="expression" dxfId="173" priority="346">
      <formula>AND($AA29=#REF!,OR($AB29=#REF!,$AB29=#REF!,$AB29=#REF!,$AB29=#REF!,$AB29=#REF!))</formula>
    </cfRule>
    <cfRule type="expression" dxfId="172" priority="347">
      <formula>AND($AA29=#REF!,OR($AB29=#REF!,$AB29=#REF!,$AB29=#REF!,$AB29=#REF!))</formula>
    </cfRule>
  </conditionalFormatting>
  <conditionalFormatting sqref="P28">
    <cfRule type="expression" dxfId="171" priority="338">
      <formula>AND($O28=#REF!,$P28&lt;#REF!)</formula>
    </cfRule>
    <cfRule type="expression" dxfId="170" priority="339">
      <formula>AND($O28=#REF!,$P28&lt;#REF!)</formula>
    </cfRule>
  </conditionalFormatting>
  <conditionalFormatting sqref="AB28">
    <cfRule type="expression" dxfId="169" priority="340">
      <formula>AND($AA28=#REF!,OR($AB28=#REF!,$AB28=#REF!,$AB28=#REF!,$AB28=#REF!,$AB28=#REF!))</formula>
    </cfRule>
    <cfRule type="expression" dxfId="168" priority="341">
      <formula>AND($AA28=#REF!,OR($AB28=#REF!,$AB28=#REF!,$AB28=#REF!,$AB28=#REF!))</formula>
    </cfRule>
  </conditionalFormatting>
  <conditionalFormatting sqref="P31">
    <cfRule type="expression" dxfId="167" priority="332">
      <formula>AND($O31=#REF!,$P31&lt;#REF!)</formula>
    </cfRule>
    <cfRule type="expression" dxfId="166" priority="333">
      <formula>AND($O31=#REF!,$P31&lt;#REF!)</formula>
    </cfRule>
  </conditionalFormatting>
  <conditionalFormatting sqref="P32">
    <cfRule type="expression" dxfId="165" priority="326">
      <formula>AND($O32=#REF!,$P32&lt;#REF!)</formula>
    </cfRule>
    <cfRule type="expression" dxfId="164" priority="327">
      <formula>AND($O32=#REF!,$P32&lt;#REF!)</formula>
    </cfRule>
  </conditionalFormatting>
  <conditionalFormatting sqref="P33">
    <cfRule type="expression" dxfId="163" priority="320">
      <formula>AND($O33=#REF!,$P33&lt;#REF!)</formula>
    </cfRule>
    <cfRule type="expression" dxfId="162" priority="321">
      <formula>AND($O33=#REF!,$P33&lt;#REF!)</formula>
    </cfRule>
  </conditionalFormatting>
  <conditionalFormatting sqref="AB31">
    <cfRule type="expression" dxfId="161" priority="306">
      <formula>AND($AA31=#REF!,OR($AB31=#REF!,$AB31=#REF!,$AB31=#REF!,$AB31=#REF!,$AB31=#REF!))</formula>
    </cfRule>
    <cfRule type="expression" dxfId="160" priority="307">
      <formula>AND($AA31=#REF!,OR($AB31=#REF!,$AB31=#REF!,$AB31=#REF!,$AB31=#REF!))</formula>
    </cfRule>
  </conditionalFormatting>
  <conditionalFormatting sqref="AB32">
    <cfRule type="expression" dxfId="159" priority="304">
      <formula>AND($AA32=#REF!,OR($AB32=#REF!,$AB32=#REF!,$AB32=#REF!,$AB32=#REF!,$AB32=#REF!))</formula>
    </cfRule>
    <cfRule type="expression" dxfId="158" priority="305">
      <formula>AND($AA32=#REF!,OR($AB32=#REF!,$AB32=#REF!,$AB32=#REF!,$AB32=#REF!))</formula>
    </cfRule>
  </conditionalFormatting>
  <conditionalFormatting sqref="AB33">
    <cfRule type="expression" dxfId="157" priority="302">
      <formula>AND($AA33=#REF!,OR($AB33=#REF!,$AB33=#REF!,$AB33=#REF!,$AB33=#REF!,$AB33=#REF!))</formula>
    </cfRule>
    <cfRule type="expression" dxfId="156" priority="303">
      <formula>AND($AA33=#REF!,OR($AB33=#REF!,$AB33=#REF!,$AB33=#REF!,$AB33=#REF!))</formula>
    </cfRule>
  </conditionalFormatting>
  <conditionalFormatting sqref="P73">
    <cfRule type="expression" dxfId="155" priority="297">
      <formula>AND($O73=#REF!,$P73&lt;#REF!)</formula>
    </cfRule>
    <cfRule type="expression" dxfId="154" priority="298">
      <formula>AND($O73=#REF!,$P73&lt;#REF!)</formula>
    </cfRule>
  </conditionalFormatting>
  <conditionalFormatting sqref="AB73">
    <cfRule type="expression" dxfId="153" priority="299">
      <formula>AND($AA73=#REF!,OR($AB73=#REF!,$AB73=#REF!,$AB73=#REF!,$AB73=#REF!,$AB73=#REF!))</formula>
    </cfRule>
    <cfRule type="expression" dxfId="152" priority="300">
      <formula>AND($AA73=#REF!,OR($AB73=#REF!,$AB73=#REF!,$AB73=#REF!,$AB73=#REF!))</formula>
    </cfRule>
  </conditionalFormatting>
  <conditionalFormatting sqref="AB252">
    <cfRule type="expression" dxfId="151" priority="286">
      <formula>AND($AA252=#REF!,OR($AB252=#REF!,$AB252=#REF!,$AB252=#REF!,$AB252=#REF!,$AB252=#REF!))</formula>
    </cfRule>
    <cfRule type="expression" dxfId="150" priority="287">
      <formula>AND($AA252=#REF!,OR($AB252=#REF!,$AB252=#REF!,$AB252=#REF!,$AB252=#REF!))</formula>
    </cfRule>
  </conditionalFormatting>
  <conditionalFormatting sqref="AB274">
    <cfRule type="expression" dxfId="149" priority="280">
      <formula>AND($AA274=#REF!,OR($AB274=#REF!,$AB274=#REF!,$AB274=#REF!,$AB274=#REF!,$AB274=#REF!))</formula>
    </cfRule>
    <cfRule type="expression" dxfId="148" priority="281">
      <formula>AND($AA274=#REF!,OR($AB274=#REF!,$AB274=#REF!,$AB274=#REF!,$AB274=#REF!))</formula>
    </cfRule>
  </conditionalFormatting>
  <conditionalFormatting sqref="P282:P283">
    <cfRule type="expression" dxfId="147" priority="274">
      <formula>AND($O282=#REF!,$P282&lt;#REF!)</formula>
    </cfRule>
    <cfRule type="expression" dxfId="146" priority="275">
      <formula>AND($O282=#REF!,$P282&lt;#REF!)</formula>
    </cfRule>
  </conditionalFormatting>
  <conditionalFormatting sqref="P272">
    <cfRule type="expression" dxfId="145" priority="271">
      <formula>AND($O272=#REF!,$P272&lt;#REF!)</formula>
    </cfRule>
    <cfRule type="expression" dxfId="144" priority="272">
      <formula>AND($O272=#REF!,$P272&lt;#REF!)</formula>
    </cfRule>
  </conditionalFormatting>
  <conditionalFormatting sqref="P269">
    <cfRule type="expression" dxfId="143" priority="268">
      <formula>AND($O269=#REF!,$P269&lt;#REF!)</formula>
    </cfRule>
    <cfRule type="expression" dxfId="142" priority="269">
      <formula>AND($O269=#REF!,$P269&lt;#REF!)</formula>
    </cfRule>
  </conditionalFormatting>
  <conditionalFormatting sqref="P267">
    <cfRule type="expression" dxfId="141" priority="265">
      <formula>AND($O267=#REF!,$P267&lt;#REF!)</formula>
    </cfRule>
    <cfRule type="expression" dxfId="140" priority="266">
      <formula>AND($O267=#REF!,$P267&lt;#REF!)</formula>
    </cfRule>
  </conditionalFormatting>
  <conditionalFormatting sqref="P260">
    <cfRule type="expression" dxfId="139" priority="262">
      <formula>AND($O260=#REF!,$P260&lt;#REF!)</formula>
    </cfRule>
    <cfRule type="expression" dxfId="138" priority="263">
      <formula>AND($O260=#REF!,$P260&lt;#REF!)</formula>
    </cfRule>
  </conditionalFormatting>
  <conditionalFormatting sqref="P259">
    <cfRule type="expression" dxfId="137" priority="259">
      <formula>AND($O259=#REF!,$P259&lt;#REF!)</formula>
    </cfRule>
    <cfRule type="expression" dxfId="136" priority="260">
      <formula>AND($O259=#REF!,$P259&lt;#REF!)</formula>
    </cfRule>
  </conditionalFormatting>
  <conditionalFormatting sqref="P217:P219">
    <cfRule type="expression" dxfId="135" priority="254">
      <formula>AND($O217=#REF!,$P217&lt;#REF!)</formula>
    </cfRule>
    <cfRule type="expression" dxfId="134" priority="255">
      <formula>AND($O217=#REF!,$P217&lt;#REF!)</formula>
    </cfRule>
  </conditionalFormatting>
  <conditionalFormatting sqref="P213">
    <cfRule type="expression" dxfId="133" priority="251">
      <formula>AND($O213=#REF!,$P213&lt;#REF!)</formula>
    </cfRule>
    <cfRule type="expression" dxfId="132" priority="252">
      <formula>AND($O213=#REF!,$P213&lt;#REF!)</formula>
    </cfRule>
  </conditionalFormatting>
  <conditionalFormatting sqref="P195">
    <cfRule type="expression" dxfId="131" priority="248">
      <formula>AND($O195=#REF!,$P195&lt;#REF!)</formula>
    </cfRule>
    <cfRule type="expression" dxfId="130" priority="249">
      <formula>AND($O195=#REF!,$P195&lt;#REF!)</formula>
    </cfRule>
  </conditionalFormatting>
  <conditionalFormatting sqref="P146">
    <cfRule type="expression" dxfId="129" priority="245">
      <formula>AND($O146=#REF!,$P146&lt;#REF!)</formula>
    </cfRule>
    <cfRule type="expression" dxfId="128" priority="246">
      <formula>AND($O146=#REF!,$P146&lt;#REF!)</formula>
    </cfRule>
  </conditionalFormatting>
  <conditionalFormatting sqref="P145">
    <cfRule type="expression" dxfId="127" priority="242">
      <formula>AND($O145=#REF!,$P145&lt;#REF!)</formula>
    </cfRule>
    <cfRule type="expression" dxfId="126" priority="243">
      <formula>AND($O145=#REF!,$P145&lt;#REF!)</formula>
    </cfRule>
  </conditionalFormatting>
  <conditionalFormatting sqref="AB283">
    <cfRule type="expression" dxfId="125" priority="239">
      <formula>AND($AA283=#REF!,OR($AB283=#REF!,$AB283=#REF!,$AB283=#REF!,$AB283=#REF!,$AB283=#REF!))</formula>
    </cfRule>
    <cfRule type="expression" dxfId="124" priority="240">
      <formula>AND($AA283=#REF!,OR($AB283=#REF!,$AB283=#REF!,$AB283=#REF!,$AB283=#REF!))</formula>
    </cfRule>
  </conditionalFormatting>
  <conditionalFormatting sqref="AB278">
    <cfRule type="expression" dxfId="123" priority="237">
      <formula>AND($AA278=#REF!,OR($AB278=#REF!,$AB278=#REF!,$AB278=#REF!,$AB278=#REF!,$AB278=#REF!))</formula>
    </cfRule>
    <cfRule type="expression" dxfId="122" priority="238">
      <formula>AND($AA278=#REF!,OR($AB278=#REF!,$AB278=#REF!,$AB278=#REF!,$AB278=#REF!))</formula>
    </cfRule>
  </conditionalFormatting>
  <conditionalFormatting sqref="AB272">
    <cfRule type="expression" dxfId="121" priority="235">
      <formula>AND($AA272=#REF!,OR($AB272=#REF!,$AB272=#REF!,$AB272=#REF!,$AB272=#REF!,$AB272=#REF!))</formula>
    </cfRule>
    <cfRule type="expression" dxfId="120" priority="236">
      <formula>AND($AA272=#REF!,OR($AB272=#REF!,$AB272=#REF!,$AB272=#REF!,$AB272=#REF!))</formula>
    </cfRule>
  </conditionalFormatting>
  <conditionalFormatting sqref="AB269">
    <cfRule type="expression" dxfId="119" priority="233">
      <formula>AND($AA269=#REF!,OR($AB269=#REF!,$AB269=#REF!,$AB269=#REF!,$AB269=#REF!,$AB269=#REF!))</formula>
    </cfRule>
    <cfRule type="expression" dxfId="118" priority="234">
      <formula>AND($AA269=#REF!,OR($AB269=#REF!,$AB269=#REF!,$AB269=#REF!,$AB269=#REF!))</formula>
    </cfRule>
  </conditionalFormatting>
  <conditionalFormatting sqref="AB267">
    <cfRule type="expression" dxfId="117" priority="231">
      <formula>AND($AA267=#REF!,OR($AB267=#REF!,$AB267=#REF!,$AB267=#REF!,$AB267=#REF!,$AB267=#REF!))</formula>
    </cfRule>
    <cfRule type="expression" dxfId="116" priority="232">
      <formula>AND($AA267=#REF!,OR($AB267=#REF!,$AB267=#REF!,$AB267=#REF!,$AB267=#REF!))</formula>
    </cfRule>
  </conditionalFormatting>
  <conditionalFormatting sqref="AB260">
    <cfRule type="expression" dxfId="115" priority="229">
      <formula>AND($AA260=#REF!,OR($AB260=#REF!,$AB260=#REF!,$AB260=#REF!,$AB260=#REF!,$AB260=#REF!))</formula>
    </cfRule>
    <cfRule type="expression" dxfId="114" priority="230">
      <formula>AND($AA260=#REF!,OR($AB260=#REF!,$AB260=#REF!,$AB260=#REF!,$AB260=#REF!))</formula>
    </cfRule>
  </conditionalFormatting>
  <conditionalFormatting sqref="AB259">
    <cfRule type="expression" dxfId="113" priority="227">
      <formula>AND($AA259=#REF!,OR($AB259=#REF!,$AB259=#REF!,$AB259=#REF!,$AB259=#REF!,$AB259=#REF!))</formula>
    </cfRule>
    <cfRule type="expression" dxfId="112" priority="228">
      <formula>AND($AA259=#REF!,OR($AB259=#REF!,$AB259=#REF!,$AB259=#REF!,$AB259=#REF!))</formula>
    </cfRule>
  </conditionalFormatting>
  <conditionalFormatting sqref="AB253:AB255">
    <cfRule type="expression" dxfId="111" priority="225">
      <formula>AND($AA253=#REF!,OR($AB253=#REF!,$AB253=#REF!,$AB253=#REF!,$AB253=#REF!,$AB253=#REF!))</formula>
    </cfRule>
    <cfRule type="expression" dxfId="110" priority="226">
      <formula>AND($AA253=#REF!,OR($AB253=#REF!,$AB253=#REF!,$AB253=#REF!,$AB253=#REF!))</formula>
    </cfRule>
  </conditionalFormatting>
  <conditionalFormatting sqref="AB251">
    <cfRule type="expression" dxfId="109" priority="223">
      <formula>AND($AA251=#REF!,OR($AB251=#REF!,$AB251=#REF!,$AB251=#REF!,$AB251=#REF!,$AB251=#REF!))</formula>
    </cfRule>
    <cfRule type="expression" dxfId="108" priority="224">
      <formula>AND($AA251=#REF!,OR($AB251=#REF!,$AB251=#REF!,$AB251=#REF!,$AB251=#REF!))</formula>
    </cfRule>
  </conditionalFormatting>
  <conditionalFormatting sqref="AB217:AB219">
    <cfRule type="expression" dxfId="107" priority="221">
      <formula>AND($AA217=#REF!,OR($AB217=#REF!,$AB217=#REF!,$AB217=#REF!,$AB217=#REF!,$AB217=#REF!))</formula>
    </cfRule>
    <cfRule type="expression" dxfId="106" priority="222">
      <formula>AND($AA217=#REF!,OR($AB217=#REF!,$AB217=#REF!,$AB217=#REF!,$AB217=#REF!))</formula>
    </cfRule>
  </conditionalFormatting>
  <conditionalFormatting sqref="AB213">
    <cfRule type="expression" dxfId="105" priority="219">
      <formula>AND($AA213=#REF!,OR($AB213=#REF!,$AB213=#REF!,$AB213=#REF!,$AB213=#REF!,$AB213=#REF!))</formula>
    </cfRule>
    <cfRule type="expression" dxfId="104" priority="220">
      <formula>AND($AA213=#REF!,OR($AB213=#REF!,$AB213=#REF!,$AB213=#REF!,$AB213=#REF!))</formula>
    </cfRule>
  </conditionalFormatting>
  <conditionalFormatting sqref="AB199">
    <cfRule type="expression" dxfId="103" priority="217">
      <formula>AND($AA199=#REF!,OR($AB199=#REF!,$AB199=#REF!,$AB199=#REF!,$AB199=#REF!,$AB199=#REF!))</formula>
    </cfRule>
    <cfRule type="expression" dxfId="102" priority="218">
      <formula>AND($AA199=#REF!,OR($AB199=#REF!,$AB199=#REF!,$AB199=#REF!,$AB199=#REF!))</formula>
    </cfRule>
  </conditionalFormatting>
  <conditionalFormatting sqref="AB195:AB196">
    <cfRule type="expression" dxfId="101" priority="215">
      <formula>AND($AA195=#REF!,OR($AB195=#REF!,$AB195=#REF!,$AB195=#REF!,$AB195=#REF!,$AB195=#REF!))</formula>
    </cfRule>
    <cfRule type="expression" dxfId="100" priority="216">
      <formula>AND($AA195=#REF!,OR($AB195=#REF!,$AB195=#REF!,$AB195=#REF!,$AB195=#REF!))</formula>
    </cfRule>
  </conditionalFormatting>
  <conditionalFormatting sqref="P157:T157">
    <cfRule type="expression" dxfId="99" priority="213">
      <formula>AND($O157=#REF!,$P157&lt;#REF!)</formula>
    </cfRule>
    <cfRule type="expression" dxfId="98" priority="214">
      <formula>AND($O157=#REF!,$P157&lt;#REF!)</formula>
    </cfRule>
  </conditionalFormatting>
  <conditionalFormatting sqref="P212">
    <cfRule type="expression" dxfId="97" priority="211">
      <formula>AND($O212=#REF!,$P212&lt;#REF!)</formula>
    </cfRule>
    <cfRule type="expression" dxfId="96" priority="212">
      <formula>AND($O212=#REF!,$P212&lt;#REF!)</formula>
    </cfRule>
  </conditionalFormatting>
  <conditionalFormatting sqref="AB212">
    <cfRule type="expression" dxfId="95" priority="208">
      <formula>AND($AA212=#REF!,OR($AB212=#REF!,$AB212=#REF!,$AB212=#REF!,$AB212=#REF!,$AB212=#REF!))</formula>
    </cfRule>
    <cfRule type="expression" dxfId="94" priority="209">
      <formula>AND($AA212=#REF!,OR($AB212=#REF!,$AB212=#REF!,$AB212=#REF!,$AB212=#REF!))</formula>
    </cfRule>
  </conditionalFormatting>
  <conditionalFormatting sqref="P263">
    <cfRule type="expression" dxfId="93" priority="205">
      <formula>AND($O263=#REF!,$P263&lt;#REF!)</formula>
    </cfRule>
    <cfRule type="expression" dxfId="92" priority="206">
      <formula>AND($O263=#REF!,$P263&lt;#REF!)</formula>
    </cfRule>
  </conditionalFormatting>
  <conditionalFormatting sqref="AB263">
    <cfRule type="expression" dxfId="91" priority="202">
      <formula>AND($AA263=#REF!,OR($AB263=#REF!,$AB263=#REF!,$AB263=#REF!,$AB263=#REF!,$AB263=#REF!))</formula>
    </cfRule>
    <cfRule type="expression" dxfId="90" priority="203">
      <formula>AND($AA263=#REF!,OR($AB263=#REF!,$AB263=#REF!,$AB263=#REF!,$AB263=#REF!))</formula>
    </cfRule>
  </conditionalFormatting>
  <conditionalFormatting sqref="P266">
    <cfRule type="expression" dxfId="89" priority="199">
      <formula>AND($O266=#REF!,$P266&lt;#REF!)</formula>
    </cfRule>
    <cfRule type="expression" dxfId="88" priority="200">
      <formula>AND($O266=#REF!,$P266&lt;#REF!)</formula>
    </cfRule>
  </conditionalFormatting>
  <conditionalFormatting sqref="AB266">
    <cfRule type="expression" dxfId="87" priority="196">
      <formula>AND($AA266=#REF!,OR($AB266=#REF!,$AB266=#REF!,$AB266=#REF!,$AB266=#REF!,$AB266=#REF!))</formula>
    </cfRule>
    <cfRule type="expression" dxfId="86" priority="197">
      <formula>AND($AA266=#REF!,OR($AB266=#REF!,$AB266=#REF!,$AB266=#REF!,$AB266=#REF!))</formula>
    </cfRule>
  </conditionalFormatting>
  <conditionalFormatting sqref="P49">
    <cfRule type="expression" dxfId="85" priority="191">
      <formula>AND($O49=#REF!,$P49&lt;#REF!)</formula>
    </cfRule>
    <cfRule type="expression" dxfId="84" priority="192">
      <formula>AND($O49=#REF!,$P49&lt;#REF!)</formula>
    </cfRule>
  </conditionalFormatting>
  <conditionalFormatting sqref="P50">
    <cfRule type="expression" dxfId="83" priority="185">
      <formula>AND($O50=#REF!,$P50&lt;#REF!)</formula>
    </cfRule>
    <cfRule type="expression" dxfId="82" priority="186">
      <formula>AND($O50=#REF!,$P50&lt;#REF!)</formula>
    </cfRule>
  </conditionalFormatting>
  <conditionalFormatting sqref="P51">
    <cfRule type="expression" dxfId="81" priority="179">
      <formula>AND($O51=#REF!,$P51&lt;#REF!)</formula>
    </cfRule>
    <cfRule type="expression" dxfId="80" priority="180">
      <formula>AND($O51=#REF!,$P51&lt;#REF!)</formula>
    </cfRule>
  </conditionalFormatting>
  <conditionalFormatting sqref="AB191">
    <cfRule type="expression" dxfId="79" priority="166">
      <formula>AND($AA191=#REF!,OR($AB191=#REF!,$AB191=#REF!,$AB191=#REF!,$AB191=#REF!,$AB191=#REF!))</formula>
    </cfRule>
    <cfRule type="expression" dxfId="78" priority="167">
      <formula>AND($AA191=#REF!,OR($AB191=#REF!,$AB191=#REF!,$AB191=#REF!,$AB191=#REF!))</formula>
    </cfRule>
  </conditionalFormatting>
  <conditionalFormatting sqref="P202">
    <cfRule type="expression" dxfId="77" priority="153">
      <formula>AND($O202=#REF!,$P202&lt;#REF!)</formula>
    </cfRule>
    <cfRule type="expression" dxfId="76" priority="154">
      <formula>AND($O202=#REF!,$P202&lt;#REF!)</formula>
    </cfRule>
  </conditionalFormatting>
  <conditionalFormatting sqref="P204">
    <cfRule type="expression" dxfId="75" priority="147">
      <formula>AND($O204=#REF!,$P204&lt;#REF!)</formula>
    </cfRule>
    <cfRule type="expression" dxfId="74" priority="148">
      <formula>AND($O204=#REF!,$P204&lt;#REF!)</formula>
    </cfRule>
  </conditionalFormatting>
  <conditionalFormatting sqref="AB204">
    <cfRule type="expression" dxfId="73" priority="149">
      <formula>AND($AA204=#REF!,OR($AB204=#REF!,$AB204=#REF!,$AB204=#REF!,$AB204=#REF!,$AB204=#REF!))</formula>
    </cfRule>
    <cfRule type="expression" dxfId="72" priority="150">
      <formula>AND($AA204=#REF!,OR($AB204=#REF!,$AB204=#REF!,$AB204=#REF!,$AB204=#REF!))</formula>
    </cfRule>
  </conditionalFormatting>
  <conditionalFormatting sqref="AB202">
    <cfRule type="expression" dxfId="71" priority="144">
      <formula>AND($AA202=#REF!,OR($AB202=#REF!,$AB202=#REF!,$AB202=#REF!,$AB202=#REF!,$AB202=#REF!))</formula>
    </cfRule>
    <cfRule type="expression" dxfId="70" priority="145">
      <formula>AND($AA202=#REF!,OR($AB202=#REF!,$AB202=#REF!,$AB202=#REF!,$AB202=#REF!))</formula>
    </cfRule>
  </conditionalFormatting>
  <conditionalFormatting sqref="P223">
    <cfRule type="expression" dxfId="69" priority="139">
      <formula>AND($O223=#REF!,$P223&lt;#REF!)</formula>
    </cfRule>
    <cfRule type="expression" dxfId="68" priority="140">
      <formula>AND($O223=#REF!,$P223&lt;#REF!)</formula>
    </cfRule>
  </conditionalFormatting>
  <conditionalFormatting sqref="AB223">
    <cfRule type="expression" dxfId="67" priority="141">
      <formula>AND($AA223=#REF!,OR($AB223=#REF!,$AB223=#REF!,$AB223=#REF!,$AB223=#REF!,$AB223=#REF!))</formula>
    </cfRule>
    <cfRule type="expression" dxfId="66" priority="142">
      <formula>AND($AA223=#REF!,OR($AB223=#REF!,$AB223=#REF!,$AB223=#REF!,$AB223=#REF!))</formula>
    </cfRule>
  </conditionalFormatting>
  <conditionalFormatting sqref="P228">
    <cfRule type="expression" dxfId="65" priority="127">
      <formula>AND($O228=#REF!,$P228&lt;#REF!)</formula>
    </cfRule>
    <cfRule type="expression" dxfId="64" priority="128">
      <formula>AND($O228=#REF!,$P228&lt;#REF!)</formula>
    </cfRule>
  </conditionalFormatting>
  <conditionalFormatting sqref="P229">
    <cfRule type="expression" dxfId="63" priority="121">
      <formula>AND($O229=#REF!,$P229&lt;#REF!)</formula>
    </cfRule>
    <cfRule type="expression" dxfId="62" priority="122">
      <formula>AND($O229=#REF!,$P229&lt;#REF!)</formula>
    </cfRule>
  </conditionalFormatting>
  <conditionalFormatting sqref="P230">
    <cfRule type="expression" dxfId="61" priority="115">
      <formula>AND($O230=#REF!,$P230&lt;#REF!)</formula>
    </cfRule>
    <cfRule type="expression" dxfId="60" priority="116">
      <formula>AND($O230=#REF!,$P230&lt;#REF!)</formula>
    </cfRule>
  </conditionalFormatting>
  <conditionalFormatting sqref="AB228:AB229">
    <cfRule type="expression" dxfId="59" priority="107">
      <formula>AND($AA228=#REF!,OR($AB228=#REF!,$AB228=#REF!,$AB228=#REF!,$AB228=#REF!,$AB228=#REF!))</formula>
    </cfRule>
    <cfRule type="expression" dxfId="58" priority="108">
      <formula>AND($AA228=#REF!,OR($AB228=#REF!,$AB228=#REF!,$AB228=#REF!,$AB228=#REF!))</formula>
    </cfRule>
  </conditionalFormatting>
  <conditionalFormatting sqref="AB230">
    <cfRule type="expression" dxfId="57" priority="109">
      <formula>AND($AA230=#REF!,OR($AB230=#REF!,$AB230=#REF!,$AB230=#REF!,$AB230=#REF!,$AB230=#REF!))</formula>
    </cfRule>
    <cfRule type="expression" dxfId="56" priority="110">
      <formula>AND($AA230=#REF!,OR($AB230=#REF!,$AB230=#REF!,$AB230=#REF!,$AB230=#REF!))</formula>
    </cfRule>
  </conditionalFormatting>
  <conditionalFormatting sqref="P247">
    <cfRule type="expression" dxfId="55" priority="96">
      <formula>AND($O247=#REF!,$P247&lt;#REF!)</formula>
    </cfRule>
    <cfRule type="expression" dxfId="54" priority="97">
      <formula>AND($O247=#REF!,$P247&lt;#REF!)</formula>
    </cfRule>
  </conditionalFormatting>
  <conditionalFormatting sqref="P248">
    <cfRule type="expression" dxfId="53" priority="90">
      <formula>AND($O248=#REF!,$P248&lt;#REF!)</formula>
    </cfRule>
    <cfRule type="expression" dxfId="52" priority="91">
      <formula>AND($O248=#REF!,$P248&lt;#REF!)</formula>
    </cfRule>
  </conditionalFormatting>
  <conditionalFormatting sqref="AB246">
    <cfRule type="expression" dxfId="51" priority="87">
      <formula>AND($AA246=#REF!,OR($AB246=#REF!,$AB246=#REF!,$AB246=#REF!,$AB246=#REF!,$AB246=#REF!))</formula>
    </cfRule>
    <cfRule type="expression" dxfId="50" priority="88">
      <formula>AND($AA246=#REF!,OR($AB246=#REF!,$AB246=#REF!,$AB246=#REF!,$AB246=#REF!))</formula>
    </cfRule>
  </conditionalFormatting>
  <conditionalFormatting sqref="AB247">
    <cfRule type="expression" dxfId="49" priority="85">
      <formula>AND($AA247=#REF!,OR($AB247=#REF!,$AB247=#REF!,$AB247=#REF!,$AB247=#REF!,$AB247=#REF!))</formula>
    </cfRule>
    <cfRule type="expression" dxfId="48" priority="86">
      <formula>AND($AA247=#REF!,OR($AB247=#REF!,$AB247=#REF!,$AB247=#REF!,$AB247=#REF!))</formula>
    </cfRule>
  </conditionalFormatting>
  <conditionalFormatting sqref="AB248">
    <cfRule type="expression" dxfId="47" priority="83">
      <formula>AND($AA248=#REF!,OR($AB248=#REF!,$AB248=#REF!,$AB248=#REF!,$AB248=#REF!,$AB248=#REF!))</formula>
    </cfRule>
    <cfRule type="expression" dxfId="46" priority="84">
      <formula>AND($AA248=#REF!,OR($AB248=#REF!,$AB248=#REF!,$AB248=#REF!,$AB248=#REF!))</formula>
    </cfRule>
  </conditionalFormatting>
  <conditionalFormatting sqref="AB249">
    <cfRule type="expression" dxfId="45" priority="81">
      <formula>AND($AA249=#REF!,OR($AB249=#REF!,$AB249=#REF!,$AB249=#REF!,$AB249=#REF!,$AB249=#REF!))</formula>
    </cfRule>
    <cfRule type="expression" dxfId="44" priority="82">
      <formula>AND($AA249=#REF!,OR($AB249=#REF!,$AB249=#REF!,$AB249=#REF!,$AB249=#REF!))</formula>
    </cfRule>
  </conditionalFormatting>
  <conditionalFormatting sqref="P9">
    <cfRule type="expression" dxfId="43" priority="76">
      <formula>AND($O9=#REF!,$P9&lt;#REF!)</formula>
    </cfRule>
    <cfRule type="expression" dxfId="42" priority="77">
      <formula>AND($O9=#REF!,$P9&lt;#REF!)</formula>
    </cfRule>
  </conditionalFormatting>
  <conditionalFormatting sqref="AB9">
    <cfRule type="expression" dxfId="41" priority="78">
      <formula>AND($AA9=#REF!,OR($AB9=#REF!,$AB9=#REF!,$AB9=#REF!,$AB9=#REF!,$AB9=#REF!))</formula>
    </cfRule>
    <cfRule type="expression" dxfId="40" priority="79">
      <formula>AND($AA9=#REF!,OR($AB9=#REF!,$AB9=#REF!,$AB9=#REF!,$AB9=#REF!))</formula>
    </cfRule>
  </conditionalFormatting>
  <conditionalFormatting sqref="P10">
    <cfRule type="expression" dxfId="39" priority="70">
      <formula>AND($O10=#REF!,$P10&lt;#REF!)</formula>
    </cfRule>
    <cfRule type="expression" dxfId="38" priority="71">
      <formula>AND($O10=#REF!,$P10&lt;#REF!)</formula>
    </cfRule>
  </conditionalFormatting>
  <conditionalFormatting sqref="AB10">
    <cfRule type="expression" dxfId="37" priority="72">
      <formula>AND($AA10=#REF!,OR($AB10=#REF!,$AB10=#REF!,$AB10=#REF!,$AB10=#REF!,$AB10=#REF!))</formula>
    </cfRule>
    <cfRule type="expression" dxfId="36" priority="73">
      <formula>AND($AA10=#REF!,OR($AB10=#REF!,$AB10=#REF!,$AB10=#REF!,$AB10=#REF!))</formula>
    </cfRule>
  </conditionalFormatting>
  <conditionalFormatting sqref="P11">
    <cfRule type="expression" dxfId="35" priority="64">
      <formula>AND($O11=#REF!,$P11&lt;#REF!)</formula>
    </cfRule>
    <cfRule type="expression" dxfId="34" priority="65">
      <formula>AND($O11=#REF!,$P11&lt;#REF!)</formula>
    </cfRule>
  </conditionalFormatting>
  <conditionalFormatting sqref="AB11">
    <cfRule type="expression" dxfId="33" priority="66">
      <formula>AND($AA11=#REF!,OR($AB11=#REF!,$AB11=#REF!,$AB11=#REF!,$AB11=#REF!,$AB11=#REF!))</formula>
    </cfRule>
    <cfRule type="expression" dxfId="32" priority="67">
      <formula>AND($AA11=#REF!,OR($AB11=#REF!,$AB11=#REF!,$AB11=#REF!,$AB11=#REF!))</formula>
    </cfRule>
  </conditionalFormatting>
  <conditionalFormatting sqref="AB69">
    <cfRule type="expression" dxfId="31" priority="59">
      <formula>AND($AA69=#REF!,OR($AB69=#REF!,$AB69=#REF!,$AB69=#REF!,$AB69=#REF!,$AB69=#REF!))</formula>
    </cfRule>
    <cfRule type="expression" dxfId="30" priority="60">
      <formula>AND($AA69=#REF!,OR($AB69=#REF!,$AB69=#REF!,$AB69=#REF!,$AB69=#REF!))</formula>
    </cfRule>
  </conditionalFormatting>
  <conditionalFormatting sqref="AB71">
    <cfRule type="expression" dxfId="29" priority="57">
      <formula>AND($AA71=#REF!,OR($AB71=#REF!,$AB71=#REF!,$AB71=#REF!,$AB71=#REF!,$AB71=#REF!))</formula>
    </cfRule>
    <cfRule type="expression" dxfId="28" priority="58">
      <formula>AND($AA71=#REF!,OR($AB71=#REF!,$AB71=#REF!,$AB71=#REF!,$AB71=#REF!))</formula>
    </cfRule>
  </conditionalFormatting>
  <conditionalFormatting sqref="P148">
    <cfRule type="expression" dxfId="27" priority="52">
      <formula>AND($O148=#REF!,$P148&lt;#REF!)</formula>
    </cfRule>
    <cfRule type="expression" dxfId="26" priority="53">
      <formula>AND($O148=#REF!,$P148&lt;#REF!)</formula>
    </cfRule>
  </conditionalFormatting>
  <conditionalFormatting sqref="P149">
    <cfRule type="expression" dxfId="25" priority="46">
      <formula>AND($O149=#REF!,$P149&lt;#REF!)</formula>
    </cfRule>
    <cfRule type="expression" dxfId="24" priority="47">
      <formula>AND($O149=#REF!,$P149&lt;#REF!)</formula>
    </cfRule>
  </conditionalFormatting>
  <conditionalFormatting sqref="AB148">
    <cfRule type="expression" dxfId="23" priority="41">
      <formula>AND($AA148=#REF!,OR($AB148=#REF!,$AB148=#REF!,$AB148=#REF!,$AB148=#REF!,$AB148=#REF!))</formula>
    </cfRule>
    <cfRule type="expression" dxfId="22" priority="42">
      <formula>AND($AA148=#REF!,OR($AB148=#REF!,$AB148=#REF!,$AB148=#REF!,$AB148=#REF!))</formula>
    </cfRule>
  </conditionalFormatting>
  <conditionalFormatting sqref="AB149">
    <cfRule type="expression" dxfId="21" priority="39">
      <formula>AND($AA149=#REF!,OR($AB149=#REF!,$AB149=#REF!,$AB149=#REF!,$AB149=#REF!,$AB149=#REF!))</formula>
    </cfRule>
    <cfRule type="expression" dxfId="20" priority="40">
      <formula>AND($AA149=#REF!,OR($AB149=#REF!,$AB149=#REF!,$AB149=#REF!,$AB149=#REF!))</formula>
    </cfRule>
  </conditionalFormatting>
  <conditionalFormatting sqref="P166">
    <cfRule type="expression" dxfId="19" priority="34">
      <formula>AND($O166=#REF!,$P166&lt;#REF!)</formula>
    </cfRule>
    <cfRule type="expression" dxfId="18" priority="35">
      <formula>AND($O166=#REF!,$P166&lt;#REF!)</formula>
    </cfRule>
  </conditionalFormatting>
  <conditionalFormatting sqref="P167">
    <cfRule type="expression" dxfId="17" priority="28">
      <formula>AND($O167=#REF!,$P167&lt;#REF!)</formula>
    </cfRule>
    <cfRule type="expression" dxfId="16" priority="29">
      <formula>AND($O167=#REF!,$P167&lt;#REF!)</formula>
    </cfRule>
  </conditionalFormatting>
  <conditionalFormatting sqref="P168">
    <cfRule type="expression" dxfId="15" priority="22">
      <formula>AND($O168=#REF!,$P168&lt;#REF!)</formula>
    </cfRule>
    <cfRule type="expression" dxfId="14" priority="23">
      <formula>AND($O168=#REF!,$P168&lt;#REF!)</formula>
    </cfRule>
  </conditionalFormatting>
  <conditionalFormatting sqref="AB166">
    <cfRule type="expression" dxfId="13" priority="19">
      <formula>AND($AA166=#REF!,OR($AB166=#REF!,$AB166=#REF!,$AB166=#REF!,$AB166=#REF!,$AB166=#REF!))</formula>
    </cfRule>
    <cfRule type="expression" dxfId="12" priority="20">
      <formula>AND($AA166=#REF!,OR($AB166=#REF!,$AB166=#REF!,$AB166=#REF!,$AB166=#REF!))</formula>
    </cfRule>
  </conditionalFormatting>
  <conditionalFormatting sqref="AB167">
    <cfRule type="expression" dxfId="11" priority="17">
      <formula>AND($AA167=#REF!,OR($AB167=#REF!,$AB167=#REF!,$AB167=#REF!,$AB167=#REF!,$AB167=#REF!))</formula>
    </cfRule>
    <cfRule type="expression" dxfId="10" priority="18">
      <formula>AND($AA167=#REF!,OR($AB167=#REF!,$AB167=#REF!,$AB167=#REF!,$AB167=#REF!))</formula>
    </cfRule>
  </conditionalFormatting>
  <conditionalFormatting sqref="AB168">
    <cfRule type="expression" dxfId="9" priority="15">
      <formula>AND($AA168=#REF!,OR($AB168=#REF!,$AB168=#REF!,$AB168=#REF!,$AB168=#REF!,$AB168=#REF!))</formula>
    </cfRule>
    <cfRule type="expression" dxfId="8" priority="16">
      <formula>AND($AA168=#REF!,OR($AB168=#REF!,$AB168=#REF!,$AB168=#REF!,$AB168=#REF!))</formula>
    </cfRule>
  </conditionalFormatting>
  <conditionalFormatting sqref="P175">
    <cfRule type="expression" dxfId="7" priority="12">
      <formula>AND($O175=#REF!,$P175&lt;#REF!)</formula>
    </cfRule>
    <cfRule type="expression" dxfId="6" priority="13">
      <formula>AND($O175=#REF!,$P175&lt;#REF!)</formula>
    </cfRule>
  </conditionalFormatting>
  <conditionalFormatting sqref="P177">
    <cfRule type="expression" dxfId="5" priority="8">
      <formula>AND($O177=#REF!,$P177&lt;#REF!)</formula>
    </cfRule>
    <cfRule type="expression" dxfId="4" priority="9">
      <formula>AND($O177=#REF!,$P177&lt;#REF!)</formula>
    </cfRule>
  </conditionalFormatting>
  <conditionalFormatting sqref="P231:P244">
    <cfRule type="expression" dxfId="3" priority="2">
      <formula>AND($O231=#REF!,$P231&lt;#REF!)</formula>
    </cfRule>
    <cfRule type="expression" dxfId="2" priority="3">
      <formula>AND($O231=#REF!,$P231&lt;#REF!)</formula>
    </cfRule>
  </conditionalFormatting>
  <conditionalFormatting sqref="AB231:AB244">
    <cfRule type="expression" dxfId="1" priority="4">
      <formula>AND($AA231=#REF!,OR($AB231=#REF!,$AB231=#REF!,$AB231=#REF!,$AB231=#REF!,$AB231=#REF!))</formula>
    </cfRule>
    <cfRule type="expression" dxfId="0" priority="5">
      <formula>AND($AA231=#REF!,OR($AB231=#REF!,$AB231=#REF!,$AB231=#REF!,$AB231=#REF!))</formula>
    </cfRule>
  </conditionalFormatting>
  <dataValidations count="14">
    <dataValidation type="list" allowBlank="1" showInputMessage="1" showErrorMessage="1" sqref="C266:C286 C3:C264">
      <formula1>Ja_Nee</formula1>
    </dataValidation>
    <dataValidation type="list" allowBlank="1" showInputMessage="1" showErrorMessage="1" sqref="R4:R6">
      <formula1>Onderdakmaterialen</formula1>
    </dataValidation>
    <dataValidation type="list" allowBlank="1" showInputMessage="1" showErrorMessage="1" sqref="AA3:AA4 AB94:AD96 AA110:AA114 AB112:AC113 AA138:AA140 AA126:AA133 AA142:AA144 AA124 AA42:AA100 AA6:AA40 AA147:AA202 AA204:AA287">
      <formula1>Oriëntatietype</formula1>
    </dataValidation>
    <dataValidation type="list" errorStyle="warning" allowBlank="1" showInputMessage="1" showErrorMessage="1" sqref="AW249:AW250 AW15 AW59:AW60 AW77 AW110:AW111 AW279 AW97:AW100 AW188 AW281:AW287 AW254 AW263:AW268 AW259 AW172 AW245:AW246 AW191:AW193 AW34 AW84:AW85 AW20:AW21 AW42:AW44 AW74:AW75 AW89:AW94 AW128 AW47:AW55 AW130 AW134:AW141 AW126 AW222 AW272:AW273 AW275 AW124 AW72 AW195:AW200 AW227 AW169 AW3:AW8 AW37 AW66:AW68 AW147 AW151:AW164 AW174 AW178 AW231 AW205 AW211:AW213">
      <formula1>Locatie_omvormers</formula1>
    </dataValidation>
    <dataValidation errorStyle="warning" allowBlank="1" showInputMessage="1" showErrorMessage="1" sqref="BG3 BG37:BG44 AX3:BE3 AX249:BE250 AX134:BE135 AX15:BE15 AX59:BE60 AX193:BF193 AX110:BE111 AX97:BE100 AX74:BE75 BF161:BF163 AF90:AT90 BE191 AX191:BC191 AX188:BE188 BG281:BG287 AX281:BE287 AX254:BE254 AX263:BE269 AX259:BE259 AX214:BF214 AX77:BE77 BD191:BD192 AX172:BE172 AX34:BE34 AX84:BE85 BG20:BG34 AX20:BE21 AX126:BE126 AX42:BE44 AY89:BE89 AY90:BF90 AX89:AX94 AY91:BE94 AX128:BE128 AX47:BE55 AX130:BE130 AX142:BD142 AY165:BF165 AX196:BE196 AX272:BE273 AX275:BE275 AX279:BE279 BG47:BG75 AX124:BE124 BG77:BG124 AX211:AX212 AX245:BE246 AX72:BE72 AX200:BE200 BG205:BG222 BD222 AX227:BE227 BG8:BG15 AX8:BE8 AX37:BE37 AX66:BE68 AX147:BE147 AX151:AX165 AY151:BE164 AX174:BE174 AX178:BE178 BG225:BG279 AX169:BE169 AX231:BE231 AX205:BE205 AY211:BE213 BG126:BG200"/>
    <dataValidation type="list" errorStyle="warning" allowBlank="1" showInputMessage="1" sqref="BF3 BF249:BF250 BF126 BF15 BF164 BF59:BF60 BF172 BF77 BF110:BF111 BF97:BF100 BF279 BF74:BF75 BF188 BF191 BF281:BF287 BF254 BF263:BF269 BF259 BF151:BF160 BF34 BF84:BF85 BF20:BF21 BF42:BF44 BF89 BF91:BF94 BF128 BF47:BF55 BF130 BF134:BF135 BE142:BF142 BF196 BF222 BF272:BF273 BF275 BF124 BF72 BF200 BF245:BF246 BF227 BF169 BF8 BF37 BF66:BF68 BF147 BF174 BF178 BF231 BF205 BF211:BF213">
      <formula1>Type_verharding_terrein</formula1>
    </dataValidation>
    <dataValidation type="list" allowBlank="1" showInputMessage="1" sqref="AV3 AV249:AV250 AV15 AV59:AV60 AV77 AV110:AV111 AV97:AV100 AV279 AV134:AV135 AV188 AV281:AV287 AV254 AV269:AW269 AV263:AV267 AV259 AV172 AV245:AV246 AW214 AV191:AV193 AV34 AV84:AV85 AV20:AV21 AV42:AV44 AV74:AV75 AV89:AV94 AV128 AV47:AV55 AV130 AV126 AV222 AV272:AV273 AV275 AV124 AV72 AV195:AV200 AV227 AV169 AV8 AV37 AV66:AV68 AV147 AW165 AV151:AV165 AV174 AV178 AV231 AV205 AV211:AV214">
      <formula1>HVK</formula1>
    </dataValidation>
    <dataValidation type="list" errorStyle="warning" allowBlank="1" showInputMessage="1" showErrorMessage="1" sqref="R3 R251 R136:R140 R253:R261 R60:R133 R263:R287 R7:R58 R153:R156 R142:R151 R158:R249">
      <formula1>Onderdakmaterialen</formula1>
    </dataValidation>
    <dataValidation type="list" errorStyle="warning" allowBlank="1" showInputMessage="1" showErrorMessage="1" sqref="Q3:Q58 R141:T141 Q252:R252 R250 Q253:Q261 P59:U59 Q263:Q287 Q60:Q133 Q153:Q156 Q136:Q151 Q158:Q251">
      <formula1>Dakmaterialen</formula1>
    </dataValidation>
    <dataValidation type="list" errorStyle="warning" allowBlank="1" showInputMessage="1" showErrorMessage="1" sqref="AB114 AB110:AB111 AB97:AB100 AB138:AB140 AB126:AB133 AB142:AB144 AB124 AB42:AB93 AB3:AB40 AB147:AB287">
      <formula1>Oriëntatie</formula1>
    </dataValidation>
    <dataValidation type="list" errorStyle="warning" allowBlank="1" showInputMessage="1" showErrorMessage="1" sqref="AD3:AD93 AD110:AD114 AD97:AD100 AD138:AD140 AD126:AD133 AD142:AD144 AD124 AD147:AD287">
      <formula1>Bereikbaarheid</formula1>
    </dataValidation>
    <dataValidation type="list" errorStyle="warning" allowBlank="1" showInputMessage="1" showErrorMessage="1" sqref="AE126:AE138 AE110:AE112 AE114 AE3:AE100 AE141:AE144 AE124 AE147:AE287">
      <formula1>Netbeheerder</formula1>
    </dataValidation>
    <dataValidation type="list" allowBlank="1" showInputMessage="1" showErrorMessage="1" sqref="T136:T140 T3:T58 T60:T133 T153:T156 T142:T151 T158:T287">
      <formula1>Namen</formula1>
    </dataValidation>
    <dataValidation type="list" errorStyle="warning" allowBlank="1" showInputMessage="1" showErrorMessage="1" sqref="X259:X260 P258 O3:O287">
      <formula1>Daktype</formula1>
    </dataValidation>
  </dataValidations>
  <pageMargins left="0.7" right="0.7" top="0.75" bottom="0.75" header="0.3" footer="0.3"/>
  <pageSetup paperSize="9" orientation="portrait" horizontalDpi="4294967293" verticalDpi="4294967293"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557" id="{AF91DA6E-95D5-406B-A553-19779785E5E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X159</xm:sqref>
        </x14:conditionalFormatting>
        <x14:conditionalFormatting xmlns:xm="http://schemas.microsoft.com/office/excel/2006/main">
          <x14:cfRule type="iconSet" priority="550" id="{DA49DF20-EC2E-4723-A571-3642AA6D36E8}">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X160</xm:sqref>
        </x14:conditionalFormatting>
        <x14:conditionalFormatting xmlns:xm="http://schemas.microsoft.com/office/excel/2006/main">
          <x14:cfRule type="iconSet" priority="657" id="{AC0EABDC-BFF4-4837-B943-C56B5711B1E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X281:X287 X161:X165 X3 X6 X138:X139 Y141:AD141 X268 X261:X262 X258 X222 X226:X227 X30 X34:X48 X252:X254 X275:X279 X271:X273 X264:X265 X52:X72 X74:X133 X192 X194:X201 X203 X205:X214 X224 X245:X246 X249:X250 X12:X21 X141:X158 X169:X174 X176 X178:X190</xm:sqref>
        </x14:conditionalFormatting>
        <x14:conditionalFormatting xmlns:xm="http://schemas.microsoft.com/office/excel/2006/main">
          <x14:cfRule type="iconSet" priority="547" id="{1E29C3EA-05A6-413D-9FD1-A4874605C3B8}">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X4</xm:sqref>
        </x14:conditionalFormatting>
        <x14:conditionalFormatting xmlns:xm="http://schemas.microsoft.com/office/excel/2006/main">
          <x14:cfRule type="iconSet" priority="540" id="{51F4E0E1-926D-4638-8D68-579A3463A69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X5</xm:sqref>
        </x14:conditionalFormatting>
        <x14:conditionalFormatting xmlns:xm="http://schemas.microsoft.com/office/excel/2006/main">
          <x14:cfRule type="iconSet" priority="533" id="{54C36B7E-85D7-4B65-B7EB-B0000D6DE57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X7:X11</xm:sqref>
        </x14:conditionalFormatting>
        <x14:conditionalFormatting xmlns:xm="http://schemas.microsoft.com/office/excel/2006/main">
          <x14:cfRule type="iconSet" priority="668" id="{497A81F8-474F-4899-B8A1-38F28FD14120}">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X140</xm:sqref>
        </x14:conditionalFormatting>
        <x14:conditionalFormatting xmlns:xm="http://schemas.microsoft.com/office/excel/2006/main">
          <x14:cfRule type="iconSet" priority="503" id="{F1943C7C-1787-460C-91A2-A22575131DD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X136:X137</xm:sqref>
        </x14:conditionalFormatting>
        <x14:conditionalFormatting xmlns:xm="http://schemas.microsoft.com/office/excel/2006/main">
          <x14:cfRule type="iconSet" priority="497" id="{10D49638-1C05-4B8D-A5E3-C4E816B2C3DB}">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X280</xm:sqref>
        </x14:conditionalFormatting>
        <x14:conditionalFormatting xmlns:xm="http://schemas.microsoft.com/office/excel/2006/main">
          <x14:cfRule type="iconSet" priority="491" id="{212786E0-32D4-4E0E-AE23-4D5F173F51E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X269</xm:sqref>
        </x14:conditionalFormatting>
        <x14:conditionalFormatting xmlns:xm="http://schemas.microsoft.com/office/excel/2006/main">
          <x14:cfRule type="iconSet" priority="490" id="{7C23C164-F042-4913-8C04-18EE4CA3BCC0}">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X270</xm:sqref>
        </x14:conditionalFormatting>
        <x14:conditionalFormatting xmlns:xm="http://schemas.microsoft.com/office/excel/2006/main">
          <x14:cfRule type="iconSet" priority="484" id="{3B381F86-7081-45C1-87C3-BD43D983A635}">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X267</xm:sqref>
        </x14:conditionalFormatting>
        <x14:conditionalFormatting xmlns:xm="http://schemas.microsoft.com/office/excel/2006/main">
          <x14:cfRule type="iconSet" priority="471" id="{D65EBE09-31D4-4F55-B475-275E23FBBBC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X255</xm:sqref>
        </x14:conditionalFormatting>
        <x14:conditionalFormatting xmlns:xm="http://schemas.microsoft.com/office/excel/2006/main">
          <x14:cfRule type="iconSet" priority="459" id="{A63BF311-95B6-497B-B4D9-52EF14DD592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X256</xm:sqref>
        </x14:conditionalFormatting>
        <x14:conditionalFormatting xmlns:xm="http://schemas.microsoft.com/office/excel/2006/main">
          <x14:cfRule type="iconSet" priority="453" id="{5305D05F-7C76-4DE1-BE64-9F56BAF40C17}">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X257</xm:sqref>
        </x14:conditionalFormatting>
        <x14:conditionalFormatting xmlns:xm="http://schemas.microsoft.com/office/excel/2006/main">
          <x14:cfRule type="iconSet" priority="442" id="{DF376DB4-F2EB-4622-A6E4-D3FD62999534}">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X215</xm:sqref>
        </x14:conditionalFormatting>
        <x14:conditionalFormatting xmlns:xm="http://schemas.microsoft.com/office/excel/2006/main">
          <x14:cfRule type="iconSet" priority="436" id="{DC13F6B4-3F15-41B1-A38F-D24521E4258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X216</xm:sqref>
        </x14:conditionalFormatting>
        <x14:conditionalFormatting xmlns:xm="http://schemas.microsoft.com/office/excel/2006/main">
          <x14:cfRule type="iconSet" priority="430" id="{EA62C422-9D3D-4B43-ADFF-309DB4380D34}">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X217</xm:sqref>
        </x14:conditionalFormatting>
        <x14:conditionalFormatting xmlns:xm="http://schemas.microsoft.com/office/excel/2006/main">
          <x14:cfRule type="iconSet" priority="424" id="{FB8ED531-7A34-4AFD-BDD8-CD634BE3FC57}">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X218</xm:sqref>
        </x14:conditionalFormatting>
        <x14:conditionalFormatting xmlns:xm="http://schemas.microsoft.com/office/excel/2006/main">
          <x14:cfRule type="iconSet" priority="418" id="{31BA52AB-6E07-4A66-B262-58C12F54DF35}">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X219</xm:sqref>
        </x14:conditionalFormatting>
        <x14:conditionalFormatting xmlns:xm="http://schemas.microsoft.com/office/excel/2006/main">
          <x14:cfRule type="iconSet" priority="412" id="{C45545F1-8099-43E7-81F2-9AA6DCB07D9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X221</xm:sqref>
        </x14:conditionalFormatting>
        <x14:conditionalFormatting xmlns:xm="http://schemas.microsoft.com/office/excel/2006/main">
          <x14:cfRule type="iconSet" priority="406" id="{12D5E181-0F72-45B6-B44C-FC6F9F5C8B2E}">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X220</xm:sqref>
        </x14:conditionalFormatting>
        <x14:conditionalFormatting xmlns:xm="http://schemas.microsoft.com/office/excel/2006/main">
          <x14:cfRule type="iconSet" priority="400" id="{2812EE76-684D-4830-9B99-DB26738AB940}">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X225</xm:sqref>
        </x14:conditionalFormatting>
        <x14:conditionalFormatting xmlns:xm="http://schemas.microsoft.com/office/excel/2006/main">
          <x14:cfRule type="iconSet" priority="390" id="{CB70582E-7FB3-460D-8A5E-B2AEEE355E6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X193</xm:sqref>
        </x14:conditionalFormatting>
        <x14:conditionalFormatting xmlns:xm="http://schemas.microsoft.com/office/excel/2006/main">
          <x14:cfRule type="iconSet" priority="384" id="{572A31EA-8C37-4FEA-B101-87902C3EFFAE}">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X23</xm:sqref>
        </x14:conditionalFormatting>
        <x14:conditionalFormatting xmlns:xm="http://schemas.microsoft.com/office/excel/2006/main">
          <x14:cfRule type="iconSet" priority="378" id="{BB00BC1C-211E-42C1-A4B9-118F2F9C630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xm:sqref>
        </x14:conditionalFormatting>
        <x14:conditionalFormatting xmlns:xm="http://schemas.microsoft.com/office/excel/2006/main">
          <x14:cfRule type="iconSet" priority="372" id="{33E79866-A3DD-4552-870F-BCEC0970331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X24</xm:sqref>
        </x14:conditionalFormatting>
        <x14:conditionalFormatting xmlns:xm="http://schemas.microsoft.com/office/excel/2006/main">
          <x14:cfRule type="iconSet" priority="366" id="{48943C75-49C4-41A3-BEB8-699FC0D27DF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X26</xm:sqref>
        </x14:conditionalFormatting>
        <x14:conditionalFormatting xmlns:xm="http://schemas.microsoft.com/office/excel/2006/main">
          <x14:cfRule type="iconSet" priority="360" id="{E004DEFF-46D6-4D57-A933-3A613D491EC1}">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X25</xm:sqref>
        </x14:conditionalFormatting>
        <x14:conditionalFormatting xmlns:xm="http://schemas.microsoft.com/office/excel/2006/main">
          <x14:cfRule type="iconSet" priority="354" id="{E69E52DB-F876-47D1-B0AE-09DD03969DD3}">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X27</xm:sqref>
        </x14:conditionalFormatting>
        <x14:conditionalFormatting xmlns:xm="http://schemas.microsoft.com/office/excel/2006/main">
          <x14:cfRule type="iconSet" priority="348" id="{961EE74F-7C17-40D4-A439-9E6BA80FA9B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X29</xm:sqref>
        </x14:conditionalFormatting>
        <x14:conditionalFormatting xmlns:xm="http://schemas.microsoft.com/office/excel/2006/main">
          <x14:cfRule type="iconSet" priority="342" id="{82B2C276-93D1-4629-A27C-7B4265D928A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X28</xm:sqref>
        </x14:conditionalFormatting>
        <x14:conditionalFormatting xmlns:xm="http://schemas.microsoft.com/office/excel/2006/main">
          <x14:cfRule type="iconSet" priority="336" id="{2FBE6169-C863-4406-9E14-4EC16AF7F20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X31</xm:sqref>
        </x14:conditionalFormatting>
        <x14:conditionalFormatting xmlns:xm="http://schemas.microsoft.com/office/excel/2006/main">
          <x14:cfRule type="iconSet" priority="330" id="{18C1E182-FB1F-443A-9C16-67D24A04CC24}">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X32</xm:sqref>
        </x14:conditionalFormatting>
        <x14:conditionalFormatting xmlns:xm="http://schemas.microsoft.com/office/excel/2006/main">
          <x14:cfRule type="iconSet" priority="324" id="{E98736A0-32B4-450C-AF33-E216FDD42040}">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X33</xm:sqref>
        </x14:conditionalFormatting>
        <x14:conditionalFormatting xmlns:xm="http://schemas.microsoft.com/office/excel/2006/main">
          <x14:cfRule type="iconSet" priority="301" id="{4403B799-5093-4FDD-987A-6CB1A98BF7A4}">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X73</xm:sqref>
        </x14:conditionalFormatting>
        <x14:conditionalFormatting xmlns:xm="http://schemas.microsoft.com/office/excel/2006/main">
          <x14:cfRule type="iconSet" priority="295" id="{00A4F7B2-F60E-42D0-BF84-E8704125B73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Y145:Y146</xm:sqref>
        </x14:conditionalFormatting>
        <x14:conditionalFormatting xmlns:xm="http://schemas.microsoft.com/office/excel/2006/main">
          <x14:cfRule type="iconSet" priority="293" id="{E9562069-6649-464D-A4EB-121759FF13C3}">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AA145:AA146</xm:sqref>
        </x14:conditionalFormatting>
        <x14:conditionalFormatting xmlns:xm="http://schemas.microsoft.com/office/excel/2006/main">
          <x14:cfRule type="iconSet" priority="292" id="{922314C8-2B67-4F49-B4AF-CB57DFFDBB6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AB145:AB146</xm:sqref>
        </x14:conditionalFormatting>
        <x14:conditionalFormatting xmlns:xm="http://schemas.microsoft.com/office/excel/2006/main">
          <x14:cfRule type="iconSet" priority="291" id="{94BA00A3-441E-4B07-B3AD-CE4EE7DAFA9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AC145:AC146</xm:sqref>
        </x14:conditionalFormatting>
        <x14:conditionalFormatting xmlns:xm="http://schemas.microsoft.com/office/excel/2006/main">
          <x14:cfRule type="iconSet" priority="290" id="{A3FA6BA4-A718-4898-8EF1-DACB28D1CF20}">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AD145:AD146</xm:sqref>
        </x14:conditionalFormatting>
        <x14:conditionalFormatting xmlns:xm="http://schemas.microsoft.com/office/excel/2006/main">
          <x14:cfRule type="iconSet" priority="289" id="{8B60AAD5-A019-4F82-B254-F5E43524E9FC}">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AE145:AE146</xm:sqref>
        </x14:conditionalFormatting>
        <x14:conditionalFormatting xmlns:xm="http://schemas.microsoft.com/office/excel/2006/main">
          <x14:cfRule type="iconSet" priority="288" id="{2B21743A-60FF-48EC-BBDB-78F7DEE51B3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X251</xm:sqref>
        </x14:conditionalFormatting>
        <x14:conditionalFormatting xmlns:xm="http://schemas.microsoft.com/office/excel/2006/main">
          <x14:cfRule type="iconSet" priority="283" id="{843B4916-9F1E-4290-B973-D52F463BC7BB}">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X274</xm:sqref>
        </x14:conditionalFormatting>
        <x14:conditionalFormatting xmlns:xm="http://schemas.microsoft.com/office/excel/2006/main">
          <x14:cfRule type="iconSet" priority="207" id="{04C36127-60FC-493C-B53A-A9DD132A14B8}">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X263</xm:sqref>
        </x14:conditionalFormatting>
        <x14:conditionalFormatting xmlns:xm="http://schemas.microsoft.com/office/excel/2006/main">
          <x14:cfRule type="iconSet" priority="201" id="{87118933-1838-45C0-B91B-20B0D3DE21E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X266</xm:sqref>
        </x14:conditionalFormatting>
        <x14:conditionalFormatting xmlns:xm="http://schemas.microsoft.com/office/excel/2006/main">
          <x14:cfRule type="iconSet" priority="195" id="{FB137465-703A-4E2A-AD1A-94AACEEDB86B}">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X49</xm:sqref>
        </x14:conditionalFormatting>
        <x14:conditionalFormatting xmlns:xm="http://schemas.microsoft.com/office/excel/2006/main">
          <x14:cfRule type="iconSet" priority="189" id="{F87EEB8A-75E5-449A-AD43-D0805812C2E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X50</xm:sqref>
        </x14:conditionalFormatting>
        <x14:conditionalFormatting xmlns:xm="http://schemas.microsoft.com/office/excel/2006/main">
          <x14:cfRule type="iconSet" priority="183" id="{7E450224-67D2-41ED-8060-19761BAFB07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X51</xm:sqref>
        </x14:conditionalFormatting>
        <x14:conditionalFormatting xmlns:xm="http://schemas.microsoft.com/office/excel/2006/main">
          <x14:cfRule type="iconSet" priority="168" id="{FC6CF867-0DD3-4E71-A9DF-29F6A678777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X191</xm:sqref>
        </x14:conditionalFormatting>
        <x14:conditionalFormatting xmlns:xm="http://schemas.microsoft.com/office/excel/2006/main">
          <x14:cfRule type="iconSet" priority="157" id="{28D5AA7F-BCD5-4E75-A457-C34A102DCCB1}">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X202</xm:sqref>
        </x14:conditionalFormatting>
        <x14:conditionalFormatting xmlns:xm="http://schemas.microsoft.com/office/excel/2006/main">
          <x14:cfRule type="iconSet" priority="151" id="{2F8D5BC2-5A0E-46F6-8182-2A68A760C155}">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X204</xm:sqref>
        </x14:conditionalFormatting>
        <x14:conditionalFormatting xmlns:xm="http://schemas.microsoft.com/office/excel/2006/main">
          <x14:cfRule type="iconSet" priority="143" id="{9AB00FE1-B6B8-4C48-87C2-CC8B096DC369}">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X223</xm:sqref>
        </x14:conditionalFormatting>
        <x14:conditionalFormatting xmlns:xm="http://schemas.microsoft.com/office/excel/2006/main">
          <x14:cfRule type="iconSet" priority="131" id="{749C4338-F3C5-4472-A78B-5242D5D8C9C1}">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X228</xm:sqref>
        </x14:conditionalFormatting>
        <x14:conditionalFormatting xmlns:xm="http://schemas.microsoft.com/office/excel/2006/main">
          <x14:cfRule type="iconSet" priority="125" id="{92749812-CE48-476F-ADA0-FA2462F3A4EF}">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X229</xm:sqref>
        </x14:conditionalFormatting>
        <x14:conditionalFormatting xmlns:xm="http://schemas.microsoft.com/office/excel/2006/main">
          <x14:cfRule type="iconSet" priority="119" id="{D78A8AFE-8DEF-4CC3-ACCE-A78C04C3DA1D}">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X230</xm:sqref>
        </x14:conditionalFormatting>
        <x14:conditionalFormatting xmlns:xm="http://schemas.microsoft.com/office/excel/2006/main">
          <x14:cfRule type="iconSet" priority="100" id="{B98753C4-506A-469B-B2F6-6C74C32F906A}">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X247</xm:sqref>
        </x14:conditionalFormatting>
        <x14:conditionalFormatting xmlns:xm="http://schemas.microsoft.com/office/excel/2006/main">
          <x14:cfRule type="iconSet" priority="94" id="{D8C13169-4717-4493-91C4-03CE0D05F3B4}">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X248</xm:sqref>
        </x14:conditionalFormatting>
        <x14:conditionalFormatting xmlns:xm="http://schemas.microsoft.com/office/excel/2006/main">
          <x14:cfRule type="iconSet" priority="62" id="{49F86FFB-DDE8-4136-BFC8-947113F93105}">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Y69</xm:sqref>
        </x14:conditionalFormatting>
        <x14:conditionalFormatting xmlns:xm="http://schemas.microsoft.com/office/excel/2006/main">
          <x14:cfRule type="iconSet" priority="61" id="{EAA19A4E-340E-4420-9401-D036EFDB6F2D}">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Y71</xm:sqref>
        </x14:conditionalFormatting>
        <x14:conditionalFormatting xmlns:xm="http://schemas.microsoft.com/office/excel/2006/main">
          <x14:cfRule type="iconSet" priority="38" id="{2B3C6232-C268-4955-B6C9-F0ED1B261BA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X166</xm:sqref>
        </x14:conditionalFormatting>
        <x14:conditionalFormatting xmlns:xm="http://schemas.microsoft.com/office/excel/2006/main">
          <x14:cfRule type="iconSet" priority="32" id="{DBC4D5A2-531F-4815-BA39-551361CD5D38}">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X167</xm:sqref>
        </x14:conditionalFormatting>
        <x14:conditionalFormatting xmlns:xm="http://schemas.microsoft.com/office/excel/2006/main">
          <x14:cfRule type="iconSet" priority="26" id="{A0F7022A-AC78-46BC-90A4-EDFE9101786D}">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X168</xm:sqref>
        </x14:conditionalFormatting>
        <x14:conditionalFormatting xmlns:xm="http://schemas.microsoft.com/office/excel/2006/main">
          <x14:cfRule type="iconSet" priority="14" id="{A52418CB-5710-4126-8666-5071597E5497}">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X175</xm:sqref>
        </x14:conditionalFormatting>
        <x14:conditionalFormatting xmlns:xm="http://schemas.microsoft.com/office/excel/2006/main">
          <x14:cfRule type="iconSet" priority="10" id="{1B799907-76E0-4786-AC59-21C7E44E9542}">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X177</xm:sqref>
        </x14:conditionalFormatting>
        <x14:conditionalFormatting xmlns:xm="http://schemas.microsoft.com/office/excel/2006/main">
          <x14:cfRule type="iconSet" priority="6" id="{CA16A8E4-5060-48AE-A279-730022EFB9E8}">
            <x14:iconSet iconSet="4TrafficLights" custom="1">
              <x14:cfvo type="percent">
                <xm:f>0</xm:f>
              </x14:cfvo>
              <x14:cfvo type="num">
                <xm:f>#REF!</xm:f>
              </x14:cfvo>
              <x14:cfvo type="num">
                <xm:f>#REF!</xm:f>
              </x14:cfvo>
              <x14:cfvo type="num">
                <xm:f>#REF!</xm:f>
              </x14:cfvo>
              <x14:cfIcon iconSet="4TrafficLights" iconId="0"/>
              <x14:cfIcon iconSet="3TrafficLights1" iconId="1"/>
              <x14:cfIcon iconSet="3TrafficLights1" iconId="2"/>
              <x14:cfIcon iconSet="3TrafficLights1" iconId="0"/>
            </x14:iconSet>
          </x14:cfRule>
          <xm:sqref>X231:X244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archiveerd xmlns="39827f58-7720-4ded-af76-465e24c51aef">false</gearchiveerd>
    <Projecttype xmlns="39827f58-7720-4ded-af76-465e24c51aef" xsi:nil="true"/>
    <Projectjaar xmlns="39827f58-7720-4ded-af76-465e24c51aef" xsi:nil="true"/>
    <Projectcode xmlns="39827f58-7720-4ded-af76-465e24c51a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BB12F7E41345448D22D09014047793" ma:contentTypeVersion="21" ma:contentTypeDescription="Een nieuw document maken." ma:contentTypeScope="" ma:versionID="89a4e7716bf830029a7ab7d986218688">
  <xsd:schema xmlns:xsd="http://www.w3.org/2001/XMLSchema" xmlns:xs="http://www.w3.org/2001/XMLSchema" xmlns:p="http://schemas.microsoft.com/office/2006/metadata/properties" xmlns:ns2="39827f58-7720-4ded-af76-465e24c51aef" xmlns:ns3="73b93b06-1704-4245-b810-50a8d8c79adb" targetNamespace="http://schemas.microsoft.com/office/2006/metadata/properties" ma:root="true" ma:fieldsID="373877038c9410adf816e9cff67f1e11" ns2:_="" ns3:_="">
    <xsd:import namespace="39827f58-7720-4ded-af76-465e24c51aef"/>
    <xsd:import namespace="73b93b06-1704-4245-b810-50a8d8c79a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2:MediaServiceOCR"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Projectcode" minOccurs="0"/>
                <xsd:element ref="ns2:Projectjaar" minOccurs="0"/>
                <xsd:element ref="ns2:Projecttype"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27f58-7720-4ded-af76-465e24c51ae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Projectcode" ma:index="20" nillable="true" ma:displayName="Projectcode" ma:internalName="Projectcode">
      <xsd:simpleType>
        <xsd:restriction base="dms:Text">
          <xsd:maxLength value="11"/>
        </xsd:restriction>
      </xsd:simpleType>
    </xsd:element>
    <xsd:element name="Projectjaar" ma:index="21" nillable="true" ma:displayName="Projectjaar" ma:decimals="0" ma:internalName="Projectjaar">
      <xsd:simpleType>
        <xsd:restriction base="dms:Number">
          <xsd:maxInclusive value="2100"/>
          <xsd:minInclusive value="2000"/>
        </xsd:restriction>
      </xsd:simpleType>
    </xsd:element>
    <xsd:element name="Projecttype" ma:index="22" nillable="true" ma:displayName="Projecttype" ma:internalName="Projecttype">
      <xsd:simpleType>
        <xsd:restriction base="dms:Text">
          <xsd:maxLength value="1"/>
        </xsd:restriction>
      </xsd:simpleType>
    </xsd:element>
    <xsd:element name="gearchiveerd" ma:index="23" nillable="true" ma:displayName="Gearchiveerd" ma:default="0"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3b93b06-1704-4245-b810-50a8d8c79adb"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2E5AE-016D-439F-BAE7-334D98A427FC}">
  <ds:schemaRefs>
    <ds:schemaRef ds:uri="http://schemas.microsoft.com/sharepoint/v3/contenttype/forms"/>
  </ds:schemaRefs>
</ds:datastoreItem>
</file>

<file path=customXml/itemProps2.xml><?xml version="1.0" encoding="utf-8"?>
<ds:datastoreItem xmlns:ds="http://schemas.openxmlformats.org/officeDocument/2006/customXml" ds:itemID="{0D81908D-B0E7-4C89-BC92-87F6DE5D1DA3}">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39827f58-7720-4ded-af76-465e24c51aef"/>
    <ds:schemaRef ds:uri="http://purl.org/dc/dcmitype/"/>
    <ds:schemaRef ds:uri="73b93b06-1704-4245-b810-50a8d8c79adb"/>
    <ds:schemaRef ds:uri="http://www.w3.org/XML/1998/namespace"/>
    <ds:schemaRef ds:uri="http://purl.org/dc/elements/1.1/"/>
  </ds:schemaRefs>
</ds:datastoreItem>
</file>

<file path=customXml/itemProps3.xml><?xml version="1.0" encoding="utf-8"?>
<ds:datastoreItem xmlns:ds="http://schemas.openxmlformats.org/officeDocument/2006/customXml" ds:itemID="{5D447CA1-F9CA-4E80-ADB3-AE1C0B22F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27f58-7720-4ded-af76-465e24c51aef"/>
    <ds:schemaRef ds:uri="73b93b06-1704-4245-b810-50a8d8c79a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Scope LOZ RWS</vt:lpstr>
      <vt:lpstr>Aanvullende lijst PV-systemen</vt:lpstr>
      <vt:lpstr>Locatie-informatie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Allard van Krevel</dc:creator>
  <cp:keywords/>
  <dc:description/>
  <cp:lastModifiedBy>Booijink, Ivo (CD)</cp:lastModifiedBy>
  <cp:revision/>
  <cp:lastPrinted>2021-04-27T08:22:19Z</cp:lastPrinted>
  <dcterms:created xsi:type="dcterms:W3CDTF">2020-03-04T16:24:21Z</dcterms:created>
  <dcterms:modified xsi:type="dcterms:W3CDTF">2021-05-04T13:45:09Z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0x010100F3BB12F7E41345448D22D09014047793</vt:lpwstr>
  </property>
  <property fmtid="{D5CDD505-2E9C-101B-9397-08002B2CF9AE}" pid="3" name="BExAnalyzer_OldName">
    <vt:lpwstr>Bijlage 8 Scope.xlsx</vt:lpwstr>
  </property>
</Properties>
</file>